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d5f70dca180685/Bureau/"/>
    </mc:Choice>
  </mc:AlternateContent>
  <xr:revisionPtr revIDLastSave="4" documentId="13_ncr:1_{2D851FBF-57A5-4084-9AC9-BBA288F77088}" xr6:coauthVersionLast="47" xr6:coauthVersionMax="47" xr10:uidLastSave="{0A7E9743-6138-492B-85BB-9A50F5CF4158}"/>
  <bookViews>
    <workbookView xWindow="-110" yWindow="-110" windowWidth="24220" windowHeight="16220" activeTab="3" xr2:uid="{AACA0D63-1889-407A-A725-ADE76E3335A0}"/>
  </bookViews>
  <sheets>
    <sheet name="Consolidated" sheetId="3" r:id="rId1"/>
    <sheet name="Front-End @ LA" sheetId="1" r:id="rId2"/>
    <sheet name="Rep @ NYC" sheetId="5" r:id="rId3"/>
    <sheet name="Back-End @ MO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2" i="5"/>
  <c r="E13" i="5"/>
  <c r="E16" i="5"/>
  <c r="E17" i="5"/>
  <c r="E18" i="5"/>
  <c r="E19" i="5"/>
  <c r="E20" i="5"/>
  <c r="E16" i="4"/>
  <c r="E17" i="4"/>
  <c r="E18" i="4"/>
  <c r="E19" i="4"/>
  <c r="E20" i="4"/>
  <c r="E11" i="4"/>
  <c r="E12" i="4"/>
  <c r="E13" i="4"/>
  <c r="O824" i="4" l="1"/>
  <c r="N824" i="4"/>
  <c r="M824" i="4"/>
  <c r="L824" i="4"/>
  <c r="K824" i="4"/>
  <c r="AK775" i="5"/>
  <c r="AL775" i="5"/>
  <c r="AM775" i="5"/>
  <c r="P824" i="4" l="1"/>
  <c r="Q824" i="4"/>
  <c r="R824" i="4"/>
  <c r="S824" i="4"/>
  <c r="T824" i="4"/>
  <c r="U824" i="4"/>
  <c r="V824" i="4"/>
  <c r="W824" i="4"/>
  <c r="X824" i="4"/>
  <c r="Y824" i="4"/>
  <c r="Z824" i="4"/>
  <c r="AA824" i="4"/>
  <c r="AB824" i="4"/>
  <c r="AC824" i="4"/>
  <c r="AD824" i="4"/>
  <c r="AE824" i="4"/>
  <c r="AF824" i="4"/>
  <c r="AG824" i="4"/>
  <c r="AH824" i="4"/>
  <c r="M775" i="5"/>
  <c r="N775" i="5"/>
  <c r="O775" i="5"/>
  <c r="P775" i="5"/>
  <c r="Q775" i="5"/>
  <c r="R775" i="5"/>
  <c r="S775" i="5"/>
  <c r="T775" i="5"/>
  <c r="U775" i="5"/>
  <c r="V775" i="5"/>
  <c r="W775" i="5"/>
  <c r="X775" i="5"/>
  <c r="Y775" i="5"/>
  <c r="Z775" i="5"/>
  <c r="AA775" i="5"/>
  <c r="AB775" i="5"/>
  <c r="AC775" i="5"/>
  <c r="AD775" i="5"/>
  <c r="AE775" i="5"/>
  <c r="AF775" i="5"/>
  <c r="AG775" i="5"/>
  <c r="AH775" i="5"/>
  <c r="L775" i="5"/>
  <c r="K775" i="5"/>
  <c r="B674" i="1"/>
  <c r="B692" i="1" s="1"/>
  <c r="AH415" i="1" l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L415" i="1"/>
  <c r="AH414" i="1"/>
  <c r="AH873" i="1" s="1"/>
  <c r="AG414" i="1"/>
  <c r="AG873" i="1" s="1"/>
  <c r="AF414" i="1"/>
  <c r="AF873" i="1" s="1"/>
  <c r="AE414" i="1"/>
  <c r="AE873" i="1" s="1"/>
  <c r="AD414" i="1"/>
  <c r="AD873" i="1" s="1"/>
  <c r="AC414" i="1"/>
  <c r="AC873" i="1" s="1"/>
  <c r="AB414" i="1"/>
  <c r="AB873" i="1" s="1"/>
  <c r="AA414" i="1"/>
  <c r="AA873" i="1" s="1"/>
  <c r="Z414" i="1"/>
  <c r="Z873" i="1" s="1"/>
  <c r="Y414" i="1"/>
  <c r="Y873" i="1" s="1"/>
  <c r="X414" i="1"/>
  <c r="X873" i="1" s="1"/>
  <c r="W414" i="1"/>
  <c r="W873" i="1" s="1"/>
  <c r="V414" i="1"/>
  <c r="V873" i="1" s="1"/>
  <c r="U414" i="1"/>
  <c r="U873" i="1" s="1"/>
  <c r="T414" i="1"/>
  <c r="T873" i="1" s="1"/>
  <c r="S414" i="1"/>
  <c r="S873" i="1" s="1"/>
  <c r="R414" i="1"/>
  <c r="R873" i="1" s="1"/>
  <c r="Q414" i="1"/>
  <c r="Q873" i="1" s="1"/>
  <c r="P414" i="1"/>
  <c r="P873" i="1" s="1"/>
  <c r="O414" i="1"/>
  <c r="O873" i="1" s="1"/>
  <c r="N414" i="1"/>
  <c r="N873" i="1" s="1"/>
  <c r="L414" i="1"/>
  <c r="L873" i="1" s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L413" i="1"/>
  <c r="N508" i="1"/>
  <c r="N674" i="1" s="1"/>
  <c r="O508" i="1"/>
  <c r="O674" i="1" s="1"/>
  <c r="P508" i="1"/>
  <c r="P674" i="1" s="1"/>
  <c r="Q508" i="1"/>
  <c r="Q674" i="1" s="1"/>
  <c r="R508" i="1"/>
  <c r="R674" i="1" s="1"/>
  <c r="S508" i="1"/>
  <c r="S674" i="1" s="1"/>
  <c r="T508" i="1"/>
  <c r="T674" i="1" s="1"/>
  <c r="U508" i="1"/>
  <c r="U674" i="1" s="1"/>
  <c r="V508" i="1"/>
  <c r="V674" i="1" s="1"/>
  <c r="W508" i="1"/>
  <c r="W674" i="1" s="1"/>
  <c r="X508" i="1"/>
  <c r="X674" i="1" s="1"/>
  <c r="Y508" i="1"/>
  <c r="Y674" i="1" s="1"/>
  <c r="Z508" i="1"/>
  <c r="Z674" i="1" s="1"/>
  <c r="AA508" i="1"/>
  <c r="AA674" i="1" s="1"/>
  <c r="AB508" i="1"/>
  <c r="AB674" i="1" s="1"/>
  <c r="AC508" i="1"/>
  <c r="AC674" i="1" s="1"/>
  <c r="AD508" i="1"/>
  <c r="AD674" i="1" s="1"/>
  <c r="AE508" i="1"/>
  <c r="AE674" i="1" s="1"/>
  <c r="AF508" i="1"/>
  <c r="AF674" i="1" s="1"/>
  <c r="AG508" i="1"/>
  <c r="AG674" i="1" s="1"/>
  <c r="AH508" i="1"/>
  <c r="AH674" i="1" s="1"/>
  <c r="L508" i="1"/>
  <c r="L674" i="1" s="1"/>
  <c r="AI509" i="1"/>
  <c r="AJ509" i="1"/>
  <c r="AK509" i="1" s="1"/>
  <c r="AL509" i="1" s="1"/>
  <c r="AM509" i="1" s="1"/>
  <c r="AJ507" i="1"/>
  <c r="AK507" i="1" s="1"/>
  <c r="AL507" i="1" s="1"/>
  <c r="AM507" i="1" s="1"/>
  <c r="AI507" i="1"/>
  <c r="W571" i="1" l="1"/>
  <c r="X571" i="1" s="1"/>
  <c r="Y571" i="1" s="1"/>
  <c r="Z571" i="1" s="1"/>
  <c r="AA571" i="1" s="1"/>
  <c r="AB571" i="1" s="1"/>
  <c r="AC571" i="1" s="1"/>
  <c r="AD571" i="1" s="1"/>
  <c r="AE571" i="1" s="1"/>
  <c r="AF571" i="1" s="1"/>
  <c r="AG571" i="1" s="1"/>
  <c r="AH571" i="1" s="1"/>
  <c r="AJ674" i="1"/>
  <c r="AJ415" i="1"/>
  <c r="AK415" i="1" s="1"/>
  <c r="AL415" i="1" s="1"/>
  <c r="AM415" i="1" s="1"/>
  <c r="AJ414" i="1"/>
  <c r="AK414" i="1" s="1"/>
  <c r="AL414" i="1" s="1"/>
  <c r="AM414" i="1" s="1"/>
  <c r="AJ413" i="1"/>
  <c r="AK413" i="1" s="1"/>
  <c r="AL413" i="1" s="1"/>
  <c r="AM413" i="1" s="1"/>
  <c r="AJ508" i="1"/>
  <c r="AK508" i="1" s="1"/>
  <c r="AL508" i="1" l="1"/>
  <c r="AK674" i="1"/>
  <c r="AJ873" i="1"/>
  <c r="M874" i="1"/>
  <c r="AM508" i="1" l="1"/>
  <c r="AM674" i="1" s="1"/>
  <c r="AL674" i="1"/>
  <c r="M508" i="1"/>
  <c r="M674" i="1" s="1"/>
  <c r="M413" i="1"/>
  <c r="M414" i="1"/>
  <c r="M873" i="1" s="1"/>
  <c r="M415" i="1"/>
  <c r="AF117" i="1"/>
  <c r="AE117" i="1"/>
  <c r="AB113" i="1"/>
  <c r="AC113" i="1"/>
  <c r="AD113" i="1"/>
  <c r="AA113" i="1"/>
  <c r="AB111" i="1"/>
  <c r="AA111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U109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U107" i="1"/>
  <c r="B442" i="3" l="1"/>
  <c r="B443" i="3"/>
  <c r="B444" i="3"/>
  <c r="B445" i="3"/>
  <c r="B446" i="3"/>
  <c r="B447" i="3"/>
  <c r="K230" i="3" l="1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M234" i="3"/>
  <c r="AM238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K218" i="3"/>
  <c r="AI218" i="3"/>
  <c r="AM204" i="3"/>
  <c r="AM205" i="3"/>
  <c r="AM206" i="3"/>
  <c r="AM208" i="3"/>
  <c r="AM210" i="3"/>
  <c r="AM21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5" i="3"/>
  <c r="AM196" i="3"/>
  <c r="AM184" i="3"/>
  <c r="K143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J167" i="3"/>
  <c r="AK167" i="3"/>
  <c r="AL167" i="3"/>
  <c r="AM167" i="3"/>
  <c r="AJ168" i="3"/>
  <c r="AK168" i="3"/>
  <c r="AL168" i="3"/>
  <c r="AM168" i="3"/>
  <c r="AK171" i="3"/>
  <c r="AL171" i="3"/>
  <c r="AM171" i="3"/>
  <c r="AK172" i="3"/>
  <c r="AL172" i="3"/>
  <c r="AM172" i="3"/>
  <c r="AI167" i="3"/>
  <c r="AI168" i="3"/>
  <c r="AK160" i="3"/>
  <c r="AL160" i="3"/>
  <c r="AK161" i="3"/>
  <c r="AL161" i="3"/>
  <c r="AM160" i="3"/>
  <c r="AM161" i="3"/>
  <c r="AK154" i="3"/>
  <c r="AL154" i="3"/>
  <c r="AM154" i="3"/>
  <c r="AK155" i="3"/>
  <c r="AL155" i="3"/>
  <c r="AM155" i="3"/>
  <c r="AI143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H171" i="5"/>
  <c r="AG171" i="5"/>
  <c r="AF171" i="5"/>
  <c r="AE171" i="5"/>
  <c r="AD171" i="5"/>
  <c r="AC171" i="5"/>
  <c r="AB171" i="5"/>
  <c r="AA171" i="5"/>
  <c r="Z171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C509" i="5"/>
  <c r="P509" i="5" s="1"/>
  <c r="C508" i="5"/>
  <c r="T508" i="5" s="1"/>
  <c r="C507" i="5"/>
  <c r="L507" i="5" s="1"/>
  <c r="C506" i="5"/>
  <c r="S506" i="5" s="1"/>
  <c r="C505" i="5"/>
  <c r="W505" i="5" s="1"/>
  <c r="C503" i="5"/>
  <c r="P503" i="5" s="1"/>
  <c r="C493" i="5"/>
  <c r="M493" i="5" s="1"/>
  <c r="M38" i="3" s="1"/>
  <c r="C499" i="5"/>
  <c r="T499" i="5" s="1"/>
  <c r="C498" i="5"/>
  <c r="T498" i="5" s="1"/>
  <c r="C497" i="5"/>
  <c r="S497" i="5" s="1"/>
  <c r="C496" i="5"/>
  <c r="L496" i="5" s="1"/>
  <c r="C495" i="5"/>
  <c r="N495" i="5" s="1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K287" i="5"/>
  <c r="K286" i="5"/>
  <c r="K285" i="5"/>
  <c r="K283" i="5"/>
  <c r="K365" i="5" s="1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J235" i="5"/>
  <c r="AK235" i="5" s="1"/>
  <c r="AL235" i="5" s="1"/>
  <c r="AM235" i="5" s="1"/>
  <c r="AI235" i="5"/>
  <c r="AJ234" i="5"/>
  <c r="AK234" i="5" s="1"/>
  <c r="AL234" i="5" s="1"/>
  <c r="AM234" i="5" s="1"/>
  <c r="AI234" i="5"/>
  <c r="AJ233" i="5"/>
  <c r="AK233" i="5" s="1"/>
  <c r="AL233" i="5" s="1"/>
  <c r="AM233" i="5" s="1"/>
  <c r="AI233" i="5"/>
  <c r="AJ231" i="5"/>
  <c r="AK231" i="5" s="1"/>
  <c r="AL231" i="5" s="1"/>
  <c r="AM231" i="5" s="1"/>
  <c r="AI231" i="5"/>
  <c r="AJ230" i="5"/>
  <c r="AK230" i="5" s="1"/>
  <c r="AI230" i="5"/>
  <c r="AJ229" i="5"/>
  <c r="AK229" i="5" s="1"/>
  <c r="AL229" i="5" s="1"/>
  <c r="AM229" i="5" s="1"/>
  <c r="AI229" i="5"/>
  <c r="AJ227" i="5"/>
  <c r="AK227" i="5" s="1"/>
  <c r="AL227" i="5" s="1"/>
  <c r="AM227" i="5" s="1"/>
  <c r="AI227" i="5"/>
  <c r="AJ226" i="5"/>
  <c r="AI226" i="5"/>
  <c r="AJ225" i="5"/>
  <c r="AK225" i="5" s="1"/>
  <c r="AL225" i="5" s="1"/>
  <c r="AM225" i="5" s="1"/>
  <c r="AI225" i="5"/>
  <c r="AJ223" i="5"/>
  <c r="AK223" i="5" s="1"/>
  <c r="AL223" i="5" s="1"/>
  <c r="AM223" i="5" s="1"/>
  <c r="AI223" i="5"/>
  <c r="AJ222" i="5"/>
  <c r="AK222" i="5" s="1"/>
  <c r="AL222" i="5" s="1"/>
  <c r="AM222" i="5" s="1"/>
  <c r="AI222" i="5"/>
  <c r="AJ221" i="5"/>
  <c r="AK221" i="5" s="1"/>
  <c r="AL221" i="5" s="1"/>
  <c r="AM221" i="5" s="1"/>
  <c r="AI221" i="5"/>
  <c r="AJ219" i="5"/>
  <c r="AK219" i="5" s="1"/>
  <c r="AL219" i="5" s="1"/>
  <c r="AM219" i="5" s="1"/>
  <c r="AI219" i="5"/>
  <c r="AJ218" i="5"/>
  <c r="AK218" i="5" s="1"/>
  <c r="AL218" i="5" s="1"/>
  <c r="AM218" i="5" s="1"/>
  <c r="AI218" i="5"/>
  <c r="AJ217" i="5"/>
  <c r="AK217" i="5" s="1"/>
  <c r="AL217" i="5" s="1"/>
  <c r="AM217" i="5" s="1"/>
  <c r="AI217" i="5"/>
  <c r="AJ214" i="5"/>
  <c r="AK214" i="5" s="1"/>
  <c r="AL214" i="5" s="1"/>
  <c r="AM214" i="5" s="1"/>
  <c r="AI214" i="5"/>
  <c r="AJ213" i="5"/>
  <c r="AK213" i="5" s="1"/>
  <c r="AL213" i="5" s="1"/>
  <c r="AM213" i="5" s="1"/>
  <c r="AI213" i="5"/>
  <c r="AJ212" i="5"/>
  <c r="AK212" i="5" s="1"/>
  <c r="AL212" i="5" s="1"/>
  <c r="AM212" i="5" s="1"/>
  <c r="AI212" i="5"/>
  <c r="AJ210" i="5"/>
  <c r="AK210" i="5" s="1"/>
  <c r="AL210" i="5" s="1"/>
  <c r="AM210" i="5" s="1"/>
  <c r="AI210" i="5"/>
  <c r="AJ209" i="5"/>
  <c r="AK209" i="5" s="1"/>
  <c r="AL209" i="5" s="1"/>
  <c r="AM209" i="5" s="1"/>
  <c r="AI209" i="5"/>
  <c r="AJ208" i="5"/>
  <c r="AK208" i="5" s="1"/>
  <c r="AL208" i="5" s="1"/>
  <c r="AM208" i="5" s="1"/>
  <c r="AI208" i="5"/>
  <c r="AJ206" i="5"/>
  <c r="AK206" i="5" s="1"/>
  <c r="AL206" i="5" s="1"/>
  <c r="AM206" i="5" s="1"/>
  <c r="AI206" i="5"/>
  <c r="AJ205" i="5"/>
  <c r="AK205" i="5" s="1"/>
  <c r="AL205" i="5" s="1"/>
  <c r="AM205" i="5" s="1"/>
  <c r="AI205" i="5"/>
  <c r="AJ204" i="5"/>
  <c r="AK204" i="5" s="1"/>
  <c r="AI204" i="5"/>
  <c r="AJ200" i="5"/>
  <c r="AK200" i="5" s="1"/>
  <c r="AJ201" i="5"/>
  <c r="AJ202" i="5"/>
  <c r="AK202" i="5" s="1"/>
  <c r="AL202" i="5" s="1"/>
  <c r="AM202" i="5" s="1"/>
  <c r="AI200" i="5"/>
  <c r="AI201" i="5"/>
  <c r="AI202" i="5"/>
  <c r="P194" i="5"/>
  <c r="P314" i="5" s="1"/>
  <c r="Q194" i="5"/>
  <c r="Q314" i="5" s="1"/>
  <c r="R194" i="5"/>
  <c r="R314" i="5" s="1"/>
  <c r="S194" i="5"/>
  <c r="S314" i="5" s="1"/>
  <c r="T194" i="5"/>
  <c r="T314" i="5" s="1"/>
  <c r="U194" i="5"/>
  <c r="U314" i="5" s="1"/>
  <c r="V194" i="5"/>
  <c r="V314" i="5" s="1"/>
  <c r="W194" i="5"/>
  <c r="W314" i="5" s="1"/>
  <c r="X194" i="5"/>
  <c r="X314" i="5" s="1"/>
  <c r="Y194" i="5"/>
  <c r="Y314" i="5" s="1"/>
  <c r="Z194" i="5"/>
  <c r="Z314" i="5" s="1"/>
  <c r="AA194" i="5"/>
  <c r="AA314" i="5" s="1"/>
  <c r="AB194" i="5"/>
  <c r="AB314" i="5" s="1"/>
  <c r="AC194" i="5"/>
  <c r="AC314" i="5" s="1"/>
  <c r="AD194" i="5"/>
  <c r="AD314" i="5" s="1"/>
  <c r="AE194" i="5"/>
  <c r="AE314" i="5" s="1"/>
  <c r="AF194" i="5"/>
  <c r="AF314" i="5" s="1"/>
  <c r="AG194" i="5"/>
  <c r="AG314" i="5" s="1"/>
  <c r="AH194" i="5"/>
  <c r="AH314" i="5" s="1"/>
  <c r="P195" i="5"/>
  <c r="P315" i="5" s="1"/>
  <c r="Q195" i="5"/>
  <c r="Q315" i="5" s="1"/>
  <c r="R195" i="5"/>
  <c r="R315" i="5" s="1"/>
  <c r="S195" i="5"/>
  <c r="S315" i="5" s="1"/>
  <c r="T195" i="5"/>
  <c r="U195" i="5"/>
  <c r="U315" i="5" s="1"/>
  <c r="V195" i="5"/>
  <c r="V315" i="5" s="1"/>
  <c r="W195" i="5"/>
  <c r="W315" i="5" s="1"/>
  <c r="X195" i="5"/>
  <c r="Y195" i="5"/>
  <c r="Y315" i="5" s="1"/>
  <c r="Z195" i="5"/>
  <c r="Z315" i="5" s="1"/>
  <c r="AA195" i="5"/>
  <c r="AA315" i="5" s="1"/>
  <c r="AB195" i="5"/>
  <c r="AC195" i="5"/>
  <c r="AC315" i="5" s="1"/>
  <c r="AD195" i="5"/>
  <c r="AD315" i="5" s="1"/>
  <c r="AE195" i="5"/>
  <c r="AE315" i="5" s="1"/>
  <c r="AF195" i="5"/>
  <c r="AF315" i="5" s="1"/>
  <c r="AG195" i="5"/>
  <c r="AG315" i="5" s="1"/>
  <c r="AH195" i="5"/>
  <c r="AH315" i="5" s="1"/>
  <c r="P196" i="5"/>
  <c r="P316" i="5" s="1"/>
  <c r="Q196" i="5"/>
  <c r="Q316" i="5" s="1"/>
  <c r="R196" i="5"/>
  <c r="R316" i="5" s="1"/>
  <c r="S196" i="5"/>
  <c r="S316" i="5" s="1"/>
  <c r="T196" i="5"/>
  <c r="T316" i="5" s="1"/>
  <c r="U196" i="5"/>
  <c r="U316" i="5" s="1"/>
  <c r="V196" i="5"/>
  <c r="V316" i="5" s="1"/>
  <c r="W196" i="5"/>
  <c r="W316" i="5" s="1"/>
  <c r="X196" i="5"/>
  <c r="X316" i="5" s="1"/>
  <c r="Y196" i="5"/>
  <c r="Z196" i="5"/>
  <c r="AA196" i="5"/>
  <c r="AA316" i="5" s="1"/>
  <c r="AB196" i="5"/>
  <c r="AB316" i="5" s="1"/>
  <c r="AC196" i="5"/>
  <c r="AC316" i="5" s="1"/>
  <c r="AD196" i="5"/>
  <c r="AE196" i="5"/>
  <c r="AE316" i="5" s="1"/>
  <c r="AF196" i="5"/>
  <c r="AF316" i="5" s="1"/>
  <c r="AG196" i="5"/>
  <c r="AG316" i="5" s="1"/>
  <c r="AH196" i="5"/>
  <c r="AH316" i="5" s="1"/>
  <c r="K194" i="5"/>
  <c r="K314" i="5" s="1"/>
  <c r="L194" i="5"/>
  <c r="L314" i="5" s="1"/>
  <c r="M194" i="5"/>
  <c r="M314" i="5" s="1"/>
  <c r="N194" i="5"/>
  <c r="N314" i="5" s="1"/>
  <c r="K195" i="5"/>
  <c r="K315" i="5" s="1"/>
  <c r="K333" i="5" s="1"/>
  <c r="L195" i="5"/>
  <c r="L315" i="5" s="1"/>
  <c r="M195" i="5"/>
  <c r="M315" i="5" s="1"/>
  <c r="N195" i="5"/>
  <c r="N315" i="5" s="1"/>
  <c r="K196" i="5"/>
  <c r="K316" i="5" s="1"/>
  <c r="K326" i="5" s="1"/>
  <c r="L196" i="5"/>
  <c r="L316" i="5" s="1"/>
  <c r="M196" i="5"/>
  <c r="M316" i="5" s="1"/>
  <c r="N196" i="5"/>
  <c r="N316" i="5" s="1"/>
  <c r="O195" i="5"/>
  <c r="O315" i="5" s="1"/>
  <c r="O196" i="5"/>
  <c r="O316" i="5" s="1"/>
  <c r="O194" i="5"/>
  <c r="O314" i="5" s="1"/>
  <c r="AJ249" i="5"/>
  <c r="AK249" i="5" s="1"/>
  <c r="AL249" i="5" s="1"/>
  <c r="AM249" i="5" s="1"/>
  <c r="AI249" i="5"/>
  <c r="AJ248" i="5"/>
  <c r="AK248" i="5" s="1"/>
  <c r="AL248" i="5" s="1"/>
  <c r="AM248" i="5" s="1"/>
  <c r="AM503" i="5" s="1"/>
  <c r="AI248" i="5"/>
  <c r="AJ247" i="5"/>
  <c r="AK247" i="5" s="1"/>
  <c r="AL247" i="5" s="1"/>
  <c r="AM247" i="5" s="1"/>
  <c r="AI247" i="5"/>
  <c r="AJ274" i="5"/>
  <c r="AK274" i="5" s="1"/>
  <c r="AL274" i="5" s="1"/>
  <c r="AM274" i="5" s="1"/>
  <c r="AI274" i="5"/>
  <c r="AJ273" i="5"/>
  <c r="AK273" i="5" s="1"/>
  <c r="AL273" i="5" s="1"/>
  <c r="AM273" i="5" s="1"/>
  <c r="AI273" i="5"/>
  <c r="AJ272" i="5"/>
  <c r="AK272" i="5" s="1"/>
  <c r="AL272" i="5" s="1"/>
  <c r="AM272" i="5" s="1"/>
  <c r="AI272" i="5"/>
  <c r="AH769" i="5"/>
  <c r="AH771" i="5" s="1"/>
  <c r="AG769" i="5"/>
  <c r="AG771" i="5" s="1"/>
  <c r="AF769" i="5"/>
  <c r="AF771" i="5" s="1"/>
  <c r="AE769" i="5"/>
  <c r="AE771" i="5" s="1"/>
  <c r="AD769" i="5"/>
  <c r="AD771" i="5" s="1"/>
  <c r="AC769" i="5"/>
  <c r="AC771" i="5" s="1"/>
  <c r="AB769" i="5"/>
  <c r="AB771" i="5" s="1"/>
  <c r="AA769" i="5"/>
  <c r="AA771" i="5" s="1"/>
  <c r="Z769" i="5"/>
  <c r="Z771" i="5" s="1"/>
  <c r="Y769" i="5"/>
  <c r="Y771" i="5" s="1"/>
  <c r="X769" i="5"/>
  <c r="X771" i="5" s="1"/>
  <c r="W769" i="5"/>
  <c r="W771" i="5" s="1"/>
  <c r="V769" i="5"/>
  <c r="V771" i="5" s="1"/>
  <c r="U769" i="5"/>
  <c r="U771" i="5" s="1"/>
  <c r="T769" i="5"/>
  <c r="T771" i="5" s="1"/>
  <c r="S769" i="5"/>
  <c r="S771" i="5" s="1"/>
  <c r="R769" i="5"/>
  <c r="R771" i="5" s="1"/>
  <c r="Q769" i="5"/>
  <c r="Q771" i="5" s="1"/>
  <c r="P769" i="5"/>
  <c r="P771" i="5" s="1"/>
  <c r="O769" i="5"/>
  <c r="O771" i="5" s="1"/>
  <c r="N769" i="5"/>
  <c r="N771" i="5" s="1"/>
  <c r="M769" i="5"/>
  <c r="M771" i="5" s="1"/>
  <c r="L769" i="5"/>
  <c r="L771" i="5" s="1"/>
  <c r="K769" i="5"/>
  <c r="K771" i="5" s="1"/>
  <c r="AM763" i="5"/>
  <c r="AM767" i="5" s="1"/>
  <c r="AL763" i="5"/>
  <c r="AL767" i="5" s="1"/>
  <c r="AK763" i="5"/>
  <c r="AK767" i="5" s="1"/>
  <c r="AM746" i="5"/>
  <c r="AL746" i="5"/>
  <c r="AK746" i="5"/>
  <c r="AM745" i="5"/>
  <c r="AL745" i="5"/>
  <c r="AK745" i="5"/>
  <c r="AH745" i="5"/>
  <c r="AG745" i="5"/>
  <c r="AF745" i="5"/>
  <c r="AE745" i="5"/>
  <c r="AD745" i="5"/>
  <c r="AC745" i="5"/>
  <c r="AB745" i="5"/>
  <c r="AA745" i="5"/>
  <c r="Z745" i="5"/>
  <c r="Y745" i="5"/>
  <c r="X745" i="5"/>
  <c r="W745" i="5"/>
  <c r="V745" i="5"/>
  <c r="U745" i="5"/>
  <c r="T745" i="5"/>
  <c r="S745" i="5"/>
  <c r="R745" i="5"/>
  <c r="Q745" i="5"/>
  <c r="P745" i="5"/>
  <c r="O745" i="5"/>
  <c r="N745" i="5"/>
  <c r="M745" i="5"/>
  <c r="L745" i="5"/>
  <c r="K745" i="5"/>
  <c r="AJ731" i="5"/>
  <c r="AI731" i="5"/>
  <c r="AJ730" i="5"/>
  <c r="AI730" i="5"/>
  <c r="AH725" i="5"/>
  <c r="AG725" i="5"/>
  <c r="AF725" i="5"/>
  <c r="AE725" i="5"/>
  <c r="AD725" i="5"/>
  <c r="AC725" i="5"/>
  <c r="AB725" i="5"/>
  <c r="AA725" i="5"/>
  <c r="Z725" i="5"/>
  <c r="Y725" i="5"/>
  <c r="X725" i="5"/>
  <c r="W725" i="5"/>
  <c r="V725" i="5"/>
  <c r="U725" i="5"/>
  <c r="T725" i="5"/>
  <c r="S725" i="5"/>
  <c r="R725" i="5"/>
  <c r="Q725" i="5"/>
  <c r="P725" i="5"/>
  <c r="O725" i="5"/>
  <c r="N725" i="5"/>
  <c r="M725" i="5"/>
  <c r="L725" i="5"/>
  <c r="K725" i="5"/>
  <c r="AH724" i="5"/>
  <c r="AG724" i="5"/>
  <c r="AF724" i="5"/>
  <c r="AE724" i="5"/>
  <c r="AD724" i="5"/>
  <c r="AC724" i="5"/>
  <c r="AB724" i="5"/>
  <c r="AA724" i="5"/>
  <c r="Z724" i="5"/>
  <c r="Y724" i="5"/>
  <c r="X724" i="5"/>
  <c r="W724" i="5"/>
  <c r="V724" i="5"/>
  <c r="U724" i="5"/>
  <c r="T724" i="5"/>
  <c r="S724" i="5"/>
  <c r="R724" i="5"/>
  <c r="Q724" i="5"/>
  <c r="P724" i="5"/>
  <c r="O724" i="5"/>
  <c r="N724" i="5"/>
  <c r="M724" i="5"/>
  <c r="L724" i="5"/>
  <c r="K724" i="5"/>
  <c r="AJ720" i="5"/>
  <c r="AI720" i="5"/>
  <c r="AJ719" i="5"/>
  <c r="AI719" i="5"/>
  <c r="AJ714" i="5"/>
  <c r="AI714" i="5"/>
  <c r="AJ713" i="5"/>
  <c r="AI713" i="5"/>
  <c r="AM712" i="5"/>
  <c r="AL712" i="5"/>
  <c r="AM710" i="5"/>
  <c r="AL710" i="5"/>
  <c r="AH710" i="5"/>
  <c r="AG710" i="5"/>
  <c r="AF710" i="5"/>
  <c r="AE710" i="5"/>
  <c r="AD710" i="5"/>
  <c r="AC710" i="5"/>
  <c r="AB710" i="5"/>
  <c r="AA710" i="5"/>
  <c r="Z710" i="5"/>
  <c r="Y710" i="5"/>
  <c r="X710" i="5"/>
  <c r="W710" i="5"/>
  <c r="V710" i="5"/>
  <c r="U710" i="5"/>
  <c r="T710" i="5"/>
  <c r="S710" i="5"/>
  <c r="R710" i="5"/>
  <c r="Q710" i="5"/>
  <c r="P710" i="5"/>
  <c r="O710" i="5"/>
  <c r="N710" i="5"/>
  <c r="M710" i="5"/>
  <c r="L710" i="5"/>
  <c r="K710" i="5"/>
  <c r="AJ692" i="5"/>
  <c r="AJ745" i="5" s="1"/>
  <c r="AI692" i="5"/>
  <c r="AI745" i="5" s="1"/>
  <c r="AH691" i="5"/>
  <c r="AH746" i="5" s="1"/>
  <c r="AG691" i="5"/>
  <c r="AF691" i="5"/>
  <c r="AF746" i="5" s="1"/>
  <c r="AE691" i="5"/>
  <c r="AD691" i="5"/>
  <c r="AD746" i="5" s="1"/>
  <c r="AC691" i="5"/>
  <c r="AC746" i="5" s="1"/>
  <c r="AB691" i="5"/>
  <c r="AB746" i="5" s="1"/>
  <c r="AA691" i="5"/>
  <c r="AA746" i="5" s="1"/>
  <c r="Z691" i="5"/>
  <c r="Z746" i="5" s="1"/>
  <c r="Y691" i="5"/>
  <c r="Y746" i="5" s="1"/>
  <c r="X691" i="5"/>
  <c r="W691" i="5"/>
  <c r="W746" i="5" s="1"/>
  <c r="V691" i="5"/>
  <c r="AI691" i="5" s="1"/>
  <c r="U691" i="5"/>
  <c r="T691" i="5"/>
  <c r="T746" i="5" s="1"/>
  <c r="S691" i="5"/>
  <c r="S746" i="5" s="1"/>
  <c r="R691" i="5"/>
  <c r="R746" i="5" s="1"/>
  <c r="Q691" i="5"/>
  <c r="Q746" i="5" s="1"/>
  <c r="P691" i="5"/>
  <c r="P746" i="5" s="1"/>
  <c r="O691" i="5"/>
  <c r="N691" i="5"/>
  <c r="N746" i="5" s="1"/>
  <c r="M691" i="5"/>
  <c r="M746" i="5" s="1"/>
  <c r="L691" i="5"/>
  <c r="K691" i="5"/>
  <c r="K746" i="5" s="1"/>
  <c r="K689" i="5"/>
  <c r="L689" i="5" s="1"/>
  <c r="K688" i="5"/>
  <c r="L688" i="5" s="1"/>
  <c r="M688" i="5" s="1"/>
  <c r="N688" i="5" s="1"/>
  <c r="O688" i="5" s="1"/>
  <c r="P688" i="5" s="1"/>
  <c r="Q688" i="5" s="1"/>
  <c r="R688" i="5" s="1"/>
  <c r="S688" i="5" s="1"/>
  <c r="T688" i="5" s="1"/>
  <c r="U688" i="5" s="1"/>
  <c r="V688" i="5" s="1"/>
  <c r="W688" i="5" s="1"/>
  <c r="X688" i="5" s="1"/>
  <c r="Y688" i="5" s="1"/>
  <c r="Z688" i="5" s="1"/>
  <c r="AA688" i="5" s="1"/>
  <c r="AB688" i="5" s="1"/>
  <c r="AC688" i="5" s="1"/>
  <c r="AD688" i="5" s="1"/>
  <c r="AE688" i="5" s="1"/>
  <c r="AF688" i="5" s="1"/>
  <c r="AG688" i="5" s="1"/>
  <c r="AH688" i="5" s="1"/>
  <c r="AI688" i="5" s="1"/>
  <c r="AJ688" i="5" s="1"/>
  <c r="AK688" i="5" s="1"/>
  <c r="AL688" i="5" s="1"/>
  <c r="AM688" i="5" s="1"/>
  <c r="K687" i="5"/>
  <c r="L687" i="5" s="1"/>
  <c r="M687" i="5" s="1"/>
  <c r="N687" i="5" s="1"/>
  <c r="O687" i="5" s="1"/>
  <c r="P687" i="5" s="1"/>
  <c r="Q687" i="5" s="1"/>
  <c r="R687" i="5" s="1"/>
  <c r="S687" i="5" s="1"/>
  <c r="T687" i="5" s="1"/>
  <c r="U687" i="5" s="1"/>
  <c r="V687" i="5" s="1"/>
  <c r="W687" i="5" s="1"/>
  <c r="X687" i="5" s="1"/>
  <c r="Y687" i="5" s="1"/>
  <c r="Z687" i="5" s="1"/>
  <c r="AA687" i="5" s="1"/>
  <c r="AB687" i="5" s="1"/>
  <c r="AC687" i="5" s="1"/>
  <c r="AD687" i="5" s="1"/>
  <c r="AE687" i="5" s="1"/>
  <c r="AF687" i="5" s="1"/>
  <c r="AG687" i="5" s="1"/>
  <c r="AH687" i="5" s="1"/>
  <c r="AI687" i="5" s="1"/>
  <c r="AJ687" i="5" s="1"/>
  <c r="AK687" i="5" s="1"/>
  <c r="AL687" i="5" s="1"/>
  <c r="AM687" i="5" s="1"/>
  <c r="H670" i="5"/>
  <c r="H669" i="5"/>
  <c r="C663" i="5"/>
  <c r="C662" i="5"/>
  <c r="C661" i="5"/>
  <c r="C657" i="5"/>
  <c r="C708" i="5" s="1"/>
  <c r="C656" i="5"/>
  <c r="C707" i="5" s="1"/>
  <c r="C646" i="5"/>
  <c r="C637" i="5"/>
  <c r="C636" i="5"/>
  <c r="C635" i="5"/>
  <c r="AH623" i="5"/>
  <c r="AG623" i="5"/>
  <c r="AF623" i="5"/>
  <c r="AE623" i="5"/>
  <c r="AD623" i="5"/>
  <c r="AC623" i="5"/>
  <c r="AB623" i="5"/>
  <c r="AA623" i="5"/>
  <c r="Z623" i="5"/>
  <c r="Y623" i="5"/>
  <c r="X623" i="5"/>
  <c r="W623" i="5"/>
  <c r="V623" i="5"/>
  <c r="U623" i="5"/>
  <c r="T623" i="5"/>
  <c r="S623" i="5"/>
  <c r="R623" i="5"/>
  <c r="Q623" i="5"/>
  <c r="P623" i="5"/>
  <c r="O623" i="5"/>
  <c r="N623" i="5"/>
  <c r="M623" i="5"/>
  <c r="L623" i="5"/>
  <c r="K623" i="5"/>
  <c r="B623" i="5"/>
  <c r="AH622" i="5"/>
  <c r="AG622" i="5"/>
  <c r="AF622" i="5"/>
  <c r="AE622" i="5"/>
  <c r="AD622" i="5"/>
  <c r="AC622" i="5"/>
  <c r="AB622" i="5"/>
  <c r="AA622" i="5"/>
  <c r="Z622" i="5"/>
  <c r="Y622" i="5"/>
  <c r="X622" i="5"/>
  <c r="W622" i="5"/>
  <c r="V622" i="5"/>
  <c r="U622" i="5"/>
  <c r="T622" i="5"/>
  <c r="S622" i="5"/>
  <c r="R622" i="5"/>
  <c r="Q622" i="5"/>
  <c r="P622" i="5"/>
  <c r="O622" i="5"/>
  <c r="N622" i="5"/>
  <c r="M622" i="5"/>
  <c r="L622" i="5"/>
  <c r="K622" i="5"/>
  <c r="B622" i="5"/>
  <c r="AH620" i="5"/>
  <c r="AG620" i="5"/>
  <c r="AF620" i="5"/>
  <c r="AE620" i="5"/>
  <c r="AD620" i="5"/>
  <c r="AC620" i="5"/>
  <c r="AB620" i="5"/>
  <c r="AA620" i="5"/>
  <c r="Z620" i="5"/>
  <c r="Y620" i="5"/>
  <c r="X620" i="5"/>
  <c r="W620" i="5"/>
  <c r="V620" i="5"/>
  <c r="U620" i="5"/>
  <c r="T620" i="5"/>
  <c r="S620" i="5"/>
  <c r="R620" i="5"/>
  <c r="Q620" i="5"/>
  <c r="P620" i="5"/>
  <c r="O620" i="5"/>
  <c r="N620" i="5"/>
  <c r="M620" i="5"/>
  <c r="L620" i="5"/>
  <c r="K620" i="5"/>
  <c r="C612" i="5"/>
  <c r="AI605" i="5"/>
  <c r="AI604" i="5"/>
  <c r="AI602" i="5"/>
  <c r="AI606" i="5" s="1"/>
  <c r="AI611" i="5" s="1"/>
  <c r="C597" i="5"/>
  <c r="AI590" i="5"/>
  <c r="AI589" i="5"/>
  <c r="AI587" i="5"/>
  <c r="C582" i="5"/>
  <c r="AI575" i="5"/>
  <c r="AI574" i="5"/>
  <c r="AI572" i="5"/>
  <c r="AI573" i="5" s="1"/>
  <c r="B533" i="5"/>
  <c r="V533" i="5" s="1"/>
  <c r="V534" i="5" s="1"/>
  <c r="V753" i="5" s="1"/>
  <c r="AM527" i="5"/>
  <c r="AL527" i="5"/>
  <c r="AK527" i="5"/>
  <c r="AH527" i="5"/>
  <c r="AG527" i="5"/>
  <c r="AF527" i="5"/>
  <c r="AE527" i="5"/>
  <c r="AD527" i="5"/>
  <c r="AC527" i="5"/>
  <c r="AB527" i="5"/>
  <c r="AA527" i="5"/>
  <c r="Z527" i="5"/>
  <c r="Y527" i="5"/>
  <c r="X527" i="5"/>
  <c r="W527" i="5"/>
  <c r="W432" i="5" s="1"/>
  <c r="V527" i="5"/>
  <c r="U527" i="5"/>
  <c r="T527" i="5"/>
  <c r="S527" i="5"/>
  <c r="R527" i="5"/>
  <c r="Q527" i="5"/>
  <c r="P527" i="5"/>
  <c r="O527" i="5"/>
  <c r="N527" i="5"/>
  <c r="M527" i="5"/>
  <c r="L527" i="5"/>
  <c r="C518" i="5"/>
  <c r="C653" i="5" s="1"/>
  <c r="C517" i="5"/>
  <c r="AE517" i="5" s="1"/>
  <c r="AE652" i="5" s="1"/>
  <c r="C516" i="5"/>
  <c r="C651" i="5" s="1"/>
  <c r="C515" i="5"/>
  <c r="T515" i="5" s="1"/>
  <c r="T650" i="5" s="1"/>
  <c r="C514" i="5"/>
  <c r="C649" i="5" s="1"/>
  <c r="C513" i="5"/>
  <c r="O513" i="5" s="1"/>
  <c r="B511" i="5"/>
  <c r="C647" i="5" s="1"/>
  <c r="C504" i="5"/>
  <c r="L504" i="5" s="1"/>
  <c r="C502" i="5"/>
  <c r="T502" i="5" s="1"/>
  <c r="C501" i="5"/>
  <c r="L501" i="5" s="1"/>
  <c r="C494" i="5"/>
  <c r="M494" i="5" s="1"/>
  <c r="C492" i="5"/>
  <c r="S492" i="5" s="1"/>
  <c r="C491" i="5"/>
  <c r="W491" i="5" s="1"/>
  <c r="B486" i="5"/>
  <c r="B485" i="5"/>
  <c r="N485" i="5" s="1"/>
  <c r="N642" i="5" s="1"/>
  <c r="B484" i="5"/>
  <c r="AH484" i="5" s="1"/>
  <c r="AH641" i="5" s="1"/>
  <c r="B483" i="5"/>
  <c r="B482" i="5"/>
  <c r="AH466" i="5"/>
  <c r="AG466" i="5"/>
  <c r="AG472" i="5" s="1"/>
  <c r="AF466" i="5"/>
  <c r="AF472" i="5" s="1"/>
  <c r="AE466" i="5"/>
  <c r="AE472" i="5" s="1"/>
  <c r="AD466" i="5"/>
  <c r="AD472" i="5" s="1"/>
  <c r="AC466" i="5"/>
  <c r="AC472" i="5" s="1"/>
  <c r="AB466" i="5"/>
  <c r="AB472" i="5" s="1"/>
  <c r="AA466" i="5"/>
  <c r="AA472" i="5" s="1"/>
  <c r="Z466" i="5"/>
  <c r="Z472" i="5" s="1"/>
  <c r="Y466" i="5"/>
  <c r="Y472" i="5" s="1"/>
  <c r="X466" i="5"/>
  <c r="X472" i="5" s="1"/>
  <c r="W466" i="5"/>
  <c r="V466" i="5"/>
  <c r="V472" i="5" s="1"/>
  <c r="U466" i="5"/>
  <c r="U472" i="5" s="1"/>
  <c r="T466" i="5"/>
  <c r="T472" i="5" s="1"/>
  <c r="S466" i="5"/>
  <c r="S472" i="5" s="1"/>
  <c r="R466" i="5"/>
  <c r="R472" i="5" s="1"/>
  <c r="Q466" i="5"/>
  <c r="Q472" i="5" s="1"/>
  <c r="P466" i="5"/>
  <c r="P472" i="5" s="1"/>
  <c r="O466" i="5"/>
  <c r="O472" i="5" s="1"/>
  <c r="N466" i="5"/>
  <c r="N472" i="5" s="1"/>
  <c r="M466" i="5"/>
  <c r="M472" i="5" s="1"/>
  <c r="L466" i="5"/>
  <c r="L472" i="5" s="1"/>
  <c r="K466" i="5"/>
  <c r="K472" i="5" s="1"/>
  <c r="AH465" i="5"/>
  <c r="AH471" i="5" s="1"/>
  <c r="AG465" i="5"/>
  <c r="AG471" i="5" s="1"/>
  <c r="AF465" i="5"/>
  <c r="AF471" i="5" s="1"/>
  <c r="AE465" i="5"/>
  <c r="AE471" i="5" s="1"/>
  <c r="AD465" i="5"/>
  <c r="AD471" i="5" s="1"/>
  <c r="AC465" i="5"/>
  <c r="AC471" i="5" s="1"/>
  <c r="AB465" i="5"/>
  <c r="AB471" i="5" s="1"/>
  <c r="AA465" i="5"/>
  <c r="Z465" i="5"/>
  <c r="Z471" i="5" s="1"/>
  <c r="Y465" i="5"/>
  <c r="Y471" i="5" s="1"/>
  <c r="X465" i="5"/>
  <c r="X471" i="5" s="1"/>
  <c r="W465" i="5"/>
  <c r="W471" i="5" s="1"/>
  <c r="V465" i="5"/>
  <c r="V471" i="5" s="1"/>
  <c r="U465" i="5"/>
  <c r="U471" i="5" s="1"/>
  <c r="T465" i="5"/>
  <c r="S465" i="5"/>
  <c r="S471" i="5" s="1"/>
  <c r="R465" i="5"/>
  <c r="R471" i="5" s="1"/>
  <c r="Q465" i="5"/>
  <c r="Q471" i="5" s="1"/>
  <c r="P465" i="5"/>
  <c r="P471" i="5" s="1"/>
  <c r="O465" i="5"/>
  <c r="N465" i="5"/>
  <c r="N471" i="5" s="1"/>
  <c r="M465" i="5"/>
  <c r="M471" i="5" s="1"/>
  <c r="L465" i="5"/>
  <c r="L471" i="5" s="1"/>
  <c r="K465" i="5"/>
  <c r="AH464" i="5"/>
  <c r="AH470" i="5" s="1"/>
  <c r="AG464" i="5"/>
  <c r="AF464" i="5"/>
  <c r="AF470" i="5" s="1"/>
  <c r="AE464" i="5"/>
  <c r="AD464" i="5"/>
  <c r="AC464" i="5"/>
  <c r="AB464" i="5"/>
  <c r="AB470" i="5" s="1"/>
  <c r="AA464" i="5"/>
  <c r="AA470" i="5" s="1"/>
  <c r="Z464" i="5"/>
  <c r="Z470" i="5" s="1"/>
  <c r="Y464" i="5"/>
  <c r="Y470" i="5" s="1"/>
  <c r="X464" i="5"/>
  <c r="X470" i="5" s="1"/>
  <c r="W464" i="5"/>
  <c r="V464" i="5"/>
  <c r="U464" i="5"/>
  <c r="T464" i="5"/>
  <c r="T470" i="5" s="1"/>
  <c r="S464" i="5"/>
  <c r="S470" i="5" s="1"/>
  <c r="R464" i="5"/>
  <c r="R470" i="5" s="1"/>
  <c r="Q464" i="5"/>
  <c r="Q470" i="5" s="1"/>
  <c r="P464" i="5"/>
  <c r="O464" i="5"/>
  <c r="N464" i="5"/>
  <c r="M464" i="5"/>
  <c r="L464" i="5"/>
  <c r="K464" i="5"/>
  <c r="B452" i="5"/>
  <c r="AJ398" i="5"/>
  <c r="AK398" i="5" s="1"/>
  <c r="AL398" i="5" s="1"/>
  <c r="AM398" i="5" s="1"/>
  <c r="AI398" i="5"/>
  <c r="AJ397" i="5"/>
  <c r="AK397" i="5" s="1"/>
  <c r="AI397" i="5"/>
  <c r="AJ396" i="5"/>
  <c r="AK396" i="5" s="1"/>
  <c r="AL396" i="5" s="1"/>
  <c r="AM396" i="5" s="1"/>
  <c r="AI396" i="5"/>
  <c r="AJ387" i="5"/>
  <c r="AK387" i="5" s="1"/>
  <c r="AL387" i="5" s="1"/>
  <c r="AM387" i="5" s="1"/>
  <c r="AI387" i="5"/>
  <c r="AJ386" i="5"/>
  <c r="AK386" i="5" s="1"/>
  <c r="AL386" i="5" s="1"/>
  <c r="AM386" i="5" s="1"/>
  <c r="AI386" i="5"/>
  <c r="AJ385" i="5"/>
  <c r="AK385" i="5" s="1"/>
  <c r="AL385" i="5" s="1"/>
  <c r="AM385" i="5" s="1"/>
  <c r="AI385" i="5"/>
  <c r="AJ383" i="5"/>
  <c r="AK383" i="5" s="1"/>
  <c r="AL383" i="5" s="1"/>
  <c r="AM383" i="5" s="1"/>
  <c r="AI383" i="5"/>
  <c r="AJ382" i="5"/>
  <c r="AK382" i="5" s="1"/>
  <c r="AL382" i="5" s="1"/>
  <c r="AM382" i="5" s="1"/>
  <c r="AI382" i="5"/>
  <c r="AJ381" i="5"/>
  <c r="AK381" i="5" s="1"/>
  <c r="AL381" i="5" s="1"/>
  <c r="AM381" i="5" s="1"/>
  <c r="AI381" i="5"/>
  <c r="AH379" i="5"/>
  <c r="AG379" i="5"/>
  <c r="AF379" i="5"/>
  <c r="AE379" i="5"/>
  <c r="AD379" i="5"/>
  <c r="AC379" i="5"/>
  <c r="AB379" i="5"/>
  <c r="AA379" i="5"/>
  <c r="Z379" i="5"/>
  <c r="Y379" i="5"/>
  <c r="X379" i="5"/>
  <c r="W379" i="5"/>
  <c r="V379" i="5"/>
  <c r="U379" i="5"/>
  <c r="T379" i="5"/>
  <c r="S379" i="5"/>
  <c r="R379" i="5"/>
  <c r="Q379" i="5"/>
  <c r="P379" i="5"/>
  <c r="O379" i="5"/>
  <c r="N379" i="5"/>
  <c r="M379" i="5"/>
  <c r="L379" i="5"/>
  <c r="K379" i="5"/>
  <c r="AH378" i="5"/>
  <c r="AH528" i="5" s="1"/>
  <c r="AG378" i="5"/>
  <c r="AG528" i="5" s="1"/>
  <c r="AF378" i="5"/>
  <c r="AF528" i="5" s="1"/>
  <c r="AE378" i="5"/>
  <c r="AE528" i="5" s="1"/>
  <c r="AD378" i="5"/>
  <c r="AD528" i="5" s="1"/>
  <c r="AC378" i="5"/>
  <c r="AC528" i="5" s="1"/>
  <c r="AB378" i="5"/>
  <c r="AB528" i="5" s="1"/>
  <c r="AA378" i="5"/>
  <c r="AA528" i="5" s="1"/>
  <c r="Z378" i="5"/>
  <c r="Z528" i="5" s="1"/>
  <c r="Y378" i="5"/>
  <c r="Y528" i="5" s="1"/>
  <c r="X378" i="5"/>
  <c r="W378" i="5"/>
  <c r="W528" i="5" s="1"/>
  <c r="W438" i="5" s="1"/>
  <c r="V378" i="5"/>
  <c r="V528" i="5" s="1"/>
  <c r="U378" i="5"/>
  <c r="U528" i="5" s="1"/>
  <c r="T378" i="5"/>
  <c r="T528" i="5" s="1"/>
  <c r="S378" i="5"/>
  <c r="S528" i="5" s="1"/>
  <c r="R378" i="5"/>
  <c r="R528" i="5" s="1"/>
  <c r="Q378" i="5"/>
  <c r="Q528" i="5" s="1"/>
  <c r="P378" i="5"/>
  <c r="P528" i="5" s="1"/>
  <c r="O378" i="5"/>
  <c r="O528" i="5" s="1"/>
  <c r="N378" i="5"/>
  <c r="N528" i="5" s="1"/>
  <c r="M378" i="5"/>
  <c r="M528" i="5" s="1"/>
  <c r="L378" i="5"/>
  <c r="L528" i="5" s="1"/>
  <c r="K378" i="5"/>
  <c r="K528" i="5" s="1"/>
  <c r="K437" i="5" s="1"/>
  <c r="K545" i="5" s="1"/>
  <c r="AH377" i="5"/>
  <c r="AG377" i="5"/>
  <c r="AF377" i="5"/>
  <c r="AE377" i="5"/>
  <c r="AD377" i="5"/>
  <c r="AC377" i="5"/>
  <c r="AB377" i="5"/>
  <c r="AA377" i="5"/>
  <c r="Z377" i="5"/>
  <c r="Y377" i="5"/>
  <c r="X377" i="5"/>
  <c r="W377" i="5"/>
  <c r="V377" i="5"/>
  <c r="U377" i="5"/>
  <c r="T377" i="5"/>
  <c r="S377" i="5"/>
  <c r="R377" i="5"/>
  <c r="Q377" i="5"/>
  <c r="P377" i="5"/>
  <c r="O377" i="5"/>
  <c r="N377" i="5"/>
  <c r="M377" i="5"/>
  <c r="L377" i="5"/>
  <c r="K377" i="5"/>
  <c r="AJ375" i="5"/>
  <c r="AK375" i="5" s="1"/>
  <c r="AL375" i="5" s="1"/>
  <c r="AM375" i="5" s="1"/>
  <c r="AI375" i="5"/>
  <c r="AJ374" i="5"/>
  <c r="AK374" i="5" s="1"/>
  <c r="AL374" i="5" s="1"/>
  <c r="AM374" i="5" s="1"/>
  <c r="AI374" i="5"/>
  <c r="AJ373" i="5"/>
  <c r="AK373" i="5" s="1"/>
  <c r="AL373" i="5" s="1"/>
  <c r="AM373" i="5" s="1"/>
  <c r="AI373" i="5"/>
  <c r="AJ371" i="5"/>
  <c r="AK371" i="5" s="1"/>
  <c r="AL371" i="5" s="1"/>
  <c r="AI371" i="5"/>
  <c r="AJ370" i="5"/>
  <c r="AK370" i="5" s="1"/>
  <c r="AI370" i="5"/>
  <c r="AJ369" i="5"/>
  <c r="AK369" i="5" s="1"/>
  <c r="AL369" i="5" s="1"/>
  <c r="AM369" i="5" s="1"/>
  <c r="AI369" i="5"/>
  <c r="AJ366" i="5"/>
  <c r="AJ365" i="5"/>
  <c r="AJ364" i="5"/>
  <c r="AH358" i="5"/>
  <c r="AG358" i="5"/>
  <c r="AF358" i="5"/>
  <c r="AE358" i="5"/>
  <c r="AD358" i="5"/>
  <c r="AC358" i="5"/>
  <c r="AB358" i="5"/>
  <c r="AA358" i="5"/>
  <c r="Z358" i="5"/>
  <c r="Y358" i="5"/>
  <c r="X358" i="5"/>
  <c r="W358" i="5"/>
  <c r="V358" i="5"/>
  <c r="U358" i="5"/>
  <c r="T358" i="5"/>
  <c r="S358" i="5"/>
  <c r="R358" i="5"/>
  <c r="Q358" i="5"/>
  <c r="P358" i="5"/>
  <c r="O358" i="5"/>
  <c r="N358" i="5"/>
  <c r="M358" i="5"/>
  <c r="L358" i="5"/>
  <c r="K358" i="5"/>
  <c r="AH357" i="5"/>
  <c r="AH526" i="5" s="1"/>
  <c r="AG357" i="5"/>
  <c r="AG526" i="5" s="1"/>
  <c r="AF357" i="5"/>
  <c r="AF526" i="5" s="1"/>
  <c r="AE357" i="5"/>
  <c r="AE526" i="5" s="1"/>
  <c r="AD357" i="5"/>
  <c r="AD526" i="5" s="1"/>
  <c r="AC357" i="5"/>
  <c r="AC526" i="5" s="1"/>
  <c r="AB357" i="5"/>
  <c r="AB526" i="5" s="1"/>
  <c r="AA357" i="5"/>
  <c r="AA526" i="5" s="1"/>
  <c r="Z357" i="5"/>
  <c r="Z526" i="5" s="1"/>
  <c r="Y357" i="5"/>
  <c r="Y526" i="5" s="1"/>
  <c r="X357" i="5"/>
  <c r="W357" i="5"/>
  <c r="W526" i="5" s="1"/>
  <c r="V357" i="5"/>
  <c r="V526" i="5" s="1"/>
  <c r="U357" i="5"/>
  <c r="U526" i="5" s="1"/>
  <c r="T357" i="5"/>
  <c r="T526" i="5" s="1"/>
  <c r="S357" i="5"/>
  <c r="S526" i="5" s="1"/>
  <c r="R357" i="5"/>
  <c r="R526" i="5" s="1"/>
  <c r="Q357" i="5"/>
  <c r="Q526" i="5" s="1"/>
  <c r="P357" i="5"/>
  <c r="P526" i="5" s="1"/>
  <c r="O357" i="5"/>
  <c r="O526" i="5" s="1"/>
  <c r="N357" i="5"/>
  <c r="N526" i="5" s="1"/>
  <c r="M357" i="5"/>
  <c r="M526" i="5" s="1"/>
  <c r="L357" i="5"/>
  <c r="L526" i="5" s="1"/>
  <c r="K357" i="5"/>
  <c r="K526" i="5" s="1"/>
  <c r="AH356" i="5"/>
  <c r="AG356" i="5"/>
  <c r="AF356" i="5"/>
  <c r="AE356" i="5"/>
  <c r="AD356" i="5"/>
  <c r="AC356" i="5"/>
  <c r="AB356" i="5"/>
  <c r="AA356" i="5"/>
  <c r="Z356" i="5"/>
  <c r="Y356" i="5"/>
  <c r="X356" i="5"/>
  <c r="W356" i="5"/>
  <c r="V356" i="5"/>
  <c r="U356" i="5"/>
  <c r="T356" i="5"/>
  <c r="S356" i="5"/>
  <c r="R356" i="5"/>
  <c r="Q356" i="5"/>
  <c r="P356" i="5"/>
  <c r="O356" i="5"/>
  <c r="N356" i="5"/>
  <c r="M356" i="5"/>
  <c r="L356" i="5"/>
  <c r="K356" i="5"/>
  <c r="AJ354" i="5"/>
  <c r="AI354" i="5"/>
  <c r="AM354" i="5" s="1"/>
  <c r="AJ353" i="5"/>
  <c r="AI353" i="5"/>
  <c r="AM353" i="5" s="1"/>
  <c r="AJ352" i="5"/>
  <c r="AI352" i="5"/>
  <c r="AM352" i="5" s="1"/>
  <c r="AJ350" i="5"/>
  <c r="AK350" i="5" s="1"/>
  <c r="AI350" i="5"/>
  <c r="AJ349" i="5"/>
  <c r="AK349" i="5" s="1"/>
  <c r="AI349" i="5"/>
  <c r="AJ348" i="5"/>
  <c r="AK348" i="5" s="1"/>
  <c r="AK356" i="5" s="1"/>
  <c r="AI348" i="5"/>
  <c r="AH346" i="5"/>
  <c r="AH525" i="5" s="1"/>
  <c r="AG346" i="5"/>
  <c r="AG525" i="5" s="1"/>
  <c r="AF346" i="5"/>
  <c r="AF525" i="5" s="1"/>
  <c r="AE346" i="5"/>
  <c r="AE525" i="5" s="1"/>
  <c r="AD346" i="5"/>
  <c r="AD525" i="5" s="1"/>
  <c r="AC346" i="5"/>
  <c r="AC525" i="5" s="1"/>
  <c r="AB346" i="5"/>
  <c r="AB525" i="5" s="1"/>
  <c r="AA346" i="5"/>
  <c r="AA525" i="5" s="1"/>
  <c r="Z346" i="5"/>
  <c r="Z525" i="5" s="1"/>
  <c r="Y346" i="5"/>
  <c r="Y525" i="5" s="1"/>
  <c r="X346" i="5"/>
  <c r="X525" i="5" s="1"/>
  <c r="W346" i="5"/>
  <c r="W525" i="5" s="1"/>
  <c r="V346" i="5"/>
  <c r="V525" i="5" s="1"/>
  <c r="U346" i="5"/>
  <c r="U525" i="5" s="1"/>
  <c r="T346" i="5"/>
  <c r="T525" i="5" s="1"/>
  <c r="S346" i="5"/>
  <c r="S525" i="5" s="1"/>
  <c r="R346" i="5"/>
  <c r="R525" i="5" s="1"/>
  <c r="Q346" i="5"/>
  <c r="Q525" i="5" s="1"/>
  <c r="P346" i="5"/>
  <c r="P525" i="5" s="1"/>
  <c r="O346" i="5"/>
  <c r="O525" i="5" s="1"/>
  <c r="N346" i="5"/>
  <c r="N525" i="5" s="1"/>
  <c r="M346" i="5"/>
  <c r="M525" i="5" s="1"/>
  <c r="L346" i="5"/>
  <c r="L525" i="5" s="1"/>
  <c r="K346" i="5"/>
  <c r="K525" i="5" s="1"/>
  <c r="K419" i="5" s="1"/>
  <c r="K542" i="5" s="1"/>
  <c r="AH345" i="5"/>
  <c r="AG345" i="5"/>
  <c r="AF345" i="5"/>
  <c r="AE345" i="5"/>
  <c r="AD345" i="5"/>
  <c r="AC345" i="5"/>
  <c r="AB345" i="5"/>
  <c r="AA345" i="5"/>
  <c r="Z345" i="5"/>
  <c r="Y345" i="5"/>
  <c r="X345" i="5"/>
  <c r="W345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AH344" i="5"/>
  <c r="AG344" i="5"/>
  <c r="AF344" i="5"/>
  <c r="AE344" i="5"/>
  <c r="AD344" i="5"/>
  <c r="AC344" i="5"/>
  <c r="AB344" i="5"/>
  <c r="AA344" i="5"/>
  <c r="Z344" i="5"/>
  <c r="Y344" i="5"/>
  <c r="X344" i="5"/>
  <c r="W344" i="5"/>
  <c r="V344" i="5"/>
  <c r="U344" i="5"/>
  <c r="T344" i="5"/>
  <c r="S344" i="5"/>
  <c r="R344" i="5"/>
  <c r="Q344" i="5"/>
  <c r="P344" i="5"/>
  <c r="O344" i="5"/>
  <c r="N344" i="5"/>
  <c r="M344" i="5"/>
  <c r="L344" i="5"/>
  <c r="K344" i="5"/>
  <c r="AJ342" i="5"/>
  <c r="AI342" i="5"/>
  <c r="AM342" i="5" s="1"/>
  <c r="AJ341" i="5"/>
  <c r="AI341" i="5"/>
  <c r="AM341" i="5" s="1"/>
  <c r="AJ340" i="5"/>
  <c r="AI340" i="5"/>
  <c r="AM340" i="5" s="1"/>
  <c r="AJ338" i="5"/>
  <c r="AK338" i="5" s="1"/>
  <c r="AI338" i="5"/>
  <c r="AJ337" i="5"/>
  <c r="AK337" i="5" s="1"/>
  <c r="AL337" i="5" s="1"/>
  <c r="AM337" i="5" s="1"/>
  <c r="AI337" i="5"/>
  <c r="AJ336" i="5"/>
  <c r="AK336" i="5" s="1"/>
  <c r="AK344" i="5" s="1"/>
  <c r="AI336" i="5"/>
  <c r="AJ330" i="5"/>
  <c r="AK330" i="5" s="1"/>
  <c r="AL330" i="5" s="1"/>
  <c r="AM330" i="5" s="1"/>
  <c r="AI330" i="5"/>
  <c r="AJ329" i="5"/>
  <c r="AK329" i="5" s="1"/>
  <c r="AL329" i="5" s="1"/>
  <c r="AM329" i="5" s="1"/>
  <c r="AI329" i="5"/>
  <c r="AJ328" i="5"/>
  <c r="AK328" i="5" s="1"/>
  <c r="AL328" i="5" s="1"/>
  <c r="AM328" i="5" s="1"/>
  <c r="AI328" i="5"/>
  <c r="AJ322" i="5"/>
  <c r="AK322" i="5" s="1"/>
  <c r="AL322" i="5" s="1"/>
  <c r="AM322" i="5" s="1"/>
  <c r="AI322" i="5"/>
  <c r="AJ321" i="5"/>
  <c r="AK321" i="5" s="1"/>
  <c r="AL321" i="5" s="1"/>
  <c r="AM321" i="5" s="1"/>
  <c r="AI321" i="5"/>
  <c r="AJ320" i="5"/>
  <c r="AK320" i="5" s="1"/>
  <c r="AL320" i="5" s="1"/>
  <c r="AM320" i="5" s="1"/>
  <c r="AI320" i="5"/>
  <c r="B313" i="5"/>
  <c r="AJ308" i="5"/>
  <c r="AK308" i="5" s="1"/>
  <c r="AL308" i="5" s="1"/>
  <c r="AM308" i="5" s="1"/>
  <c r="AI308" i="5"/>
  <c r="AJ307" i="5"/>
  <c r="AK307" i="5" s="1"/>
  <c r="AI307" i="5"/>
  <c r="AJ306" i="5"/>
  <c r="AK306" i="5" s="1"/>
  <c r="AL306" i="5" s="1"/>
  <c r="AM306" i="5" s="1"/>
  <c r="AI306" i="5"/>
  <c r="AJ304" i="5"/>
  <c r="AK304" i="5" s="1"/>
  <c r="AL304" i="5" s="1"/>
  <c r="AM304" i="5" s="1"/>
  <c r="AI304" i="5"/>
  <c r="AJ303" i="5"/>
  <c r="AK303" i="5" s="1"/>
  <c r="AL303" i="5" s="1"/>
  <c r="AM303" i="5" s="1"/>
  <c r="AI303" i="5"/>
  <c r="AJ302" i="5"/>
  <c r="AK302" i="5" s="1"/>
  <c r="AL302" i="5" s="1"/>
  <c r="AM302" i="5" s="1"/>
  <c r="AI302" i="5"/>
  <c r="AJ300" i="5"/>
  <c r="AK300" i="5" s="1"/>
  <c r="AL300" i="5" s="1"/>
  <c r="AM300" i="5" s="1"/>
  <c r="AI300" i="5"/>
  <c r="AJ299" i="5"/>
  <c r="AK299" i="5" s="1"/>
  <c r="AL299" i="5" s="1"/>
  <c r="AM299" i="5" s="1"/>
  <c r="AI299" i="5"/>
  <c r="AJ298" i="5"/>
  <c r="AK298" i="5" s="1"/>
  <c r="AL298" i="5" s="1"/>
  <c r="AM298" i="5" s="1"/>
  <c r="AI298" i="5"/>
  <c r="AJ296" i="5"/>
  <c r="AK296" i="5" s="1"/>
  <c r="AL296" i="5" s="1"/>
  <c r="AM296" i="5" s="1"/>
  <c r="AI296" i="5"/>
  <c r="AJ295" i="5"/>
  <c r="AK295" i="5" s="1"/>
  <c r="AL295" i="5" s="1"/>
  <c r="AI295" i="5"/>
  <c r="AJ294" i="5"/>
  <c r="AK294" i="5" s="1"/>
  <c r="AL294" i="5" s="1"/>
  <c r="AM294" i="5" s="1"/>
  <c r="AI294" i="5"/>
  <c r="AJ292" i="5"/>
  <c r="AK292" i="5" s="1"/>
  <c r="AL292" i="5" s="1"/>
  <c r="AM292" i="5" s="1"/>
  <c r="AI292" i="5"/>
  <c r="AJ291" i="5"/>
  <c r="AK291" i="5" s="1"/>
  <c r="AI291" i="5"/>
  <c r="AJ290" i="5"/>
  <c r="AK290" i="5" s="1"/>
  <c r="AL290" i="5" s="1"/>
  <c r="AM290" i="5" s="1"/>
  <c r="AI290" i="5"/>
  <c r="AI282" i="5"/>
  <c r="AJ282" i="5" s="1"/>
  <c r="AK282" i="5" s="1"/>
  <c r="AL282" i="5" s="1"/>
  <c r="AM282" i="5" s="1"/>
  <c r="AM283" i="5" s="1"/>
  <c r="AJ270" i="5"/>
  <c r="AK270" i="5" s="1"/>
  <c r="AL270" i="5" s="1"/>
  <c r="AM270" i="5" s="1"/>
  <c r="AI270" i="5"/>
  <c r="AJ269" i="5"/>
  <c r="AK269" i="5" s="1"/>
  <c r="AL269" i="5" s="1"/>
  <c r="AM269" i="5" s="1"/>
  <c r="AI269" i="5"/>
  <c r="AJ268" i="5"/>
  <c r="AK268" i="5" s="1"/>
  <c r="AL268" i="5" s="1"/>
  <c r="AM268" i="5" s="1"/>
  <c r="AI268" i="5"/>
  <c r="AJ266" i="5"/>
  <c r="AK266" i="5" s="1"/>
  <c r="AL266" i="5" s="1"/>
  <c r="AM266" i="5" s="1"/>
  <c r="AI266" i="5"/>
  <c r="AJ265" i="5"/>
  <c r="AK265" i="5" s="1"/>
  <c r="AI265" i="5"/>
  <c r="AJ264" i="5"/>
  <c r="AK264" i="5" s="1"/>
  <c r="AL264" i="5" s="1"/>
  <c r="AM264" i="5" s="1"/>
  <c r="AI264" i="5"/>
  <c r="AJ262" i="5"/>
  <c r="AK262" i="5" s="1"/>
  <c r="AL262" i="5" s="1"/>
  <c r="AM262" i="5" s="1"/>
  <c r="AI262" i="5"/>
  <c r="AJ261" i="5"/>
  <c r="AK261" i="5" s="1"/>
  <c r="AI261" i="5"/>
  <c r="AI506" i="5" s="1"/>
  <c r="AJ260" i="5"/>
  <c r="AK260" i="5" s="1"/>
  <c r="AL260" i="5" s="1"/>
  <c r="AM260" i="5" s="1"/>
  <c r="AI260" i="5"/>
  <c r="AJ258" i="5"/>
  <c r="AK258" i="5" s="1"/>
  <c r="AL258" i="5" s="1"/>
  <c r="AM258" i="5" s="1"/>
  <c r="AI258" i="5"/>
  <c r="AJ257" i="5"/>
  <c r="AK257" i="5" s="1"/>
  <c r="AK505" i="5" s="1"/>
  <c r="AI257" i="5"/>
  <c r="AJ256" i="5"/>
  <c r="AK256" i="5" s="1"/>
  <c r="AL256" i="5" s="1"/>
  <c r="AM256" i="5" s="1"/>
  <c r="AI256" i="5"/>
  <c r="AJ253" i="5"/>
  <c r="AK253" i="5" s="1"/>
  <c r="AL253" i="5" s="1"/>
  <c r="AM253" i="5" s="1"/>
  <c r="AI253" i="5"/>
  <c r="AJ252" i="5"/>
  <c r="AK252" i="5" s="1"/>
  <c r="AL252" i="5" s="1"/>
  <c r="AI252" i="5"/>
  <c r="AJ251" i="5"/>
  <c r="AK251" i="5" s="1"/>
  <c r="AL251" i="5" s="1"/>
  <c r="AM251" i="5" s="1"/>
  <c r="AI251" i="5"/>
  <c r="AJ245" i="5"/>
  <c r="AK245" i="5" s="1"/>
  <c r="AL245" i="5" s="1"/>
  <c r="AM245" i="5" s="1"/>
  <c r="AI245" i="5"/>
  <c r="AJ244" i="5"/>
  <c r="AK244" i="5" s="1"/>
  <c r="AI244" i="5"/>
  <c r="AJ243" i="5"/>
  <c r="AK243" i="5" s="1"/>
  <c r="AL243" i="5" s="1"/>
  <c r="AM243" i="5" s="1"/>
  <c r="AI243" i="5"/>
  <c r="AJ241" i="5"/>
  <c r="AK241" i="5" s="1"/>
  <c r="AL241" i="5" s="1"/>
  <c r="AM241" i="5" s="1"/>
  <c r="AI241" i="5"/>
  <c r="AJ240" i="5"/>
  <c r="AK240" i="5" s="1"/>
  <c r="AI240" i="5"/>
  <c r="AJ239" i="5"/>
  <c r="AK239" i="5" s="1"/>
  <c r="AL239" i="5" s="1"/>
  <c r="AM239" i="5" s="1"/>
  <c r="AI239" i="5"/>
  <c r="AD316" i="5"/>
  <c r="Z316" i="5"/>
  <c r="Y316" i="5"/>
  <c r="AB315" i="5"/>
  <c r="X315" i="5"/>
  <c r="T315" i="5"/>
  <c r="J192" i="5"/>
  <c r="J191" i="5"/>
  <c r="J190" i="5"/>
  <c r="AJ184" i="5"/>
  <c r="AK184" i="5" s="1"/>
  <c r="AL184" i="5" s="1"/>
  <c r="AM184" i="5" s="1"/>
  <c r="AI184" i="5"/>
  <c r="AJ183" i="5"/>
  <c r="AK183" i="5" s="1"/>
  <c r="AL183" i="5" s="1"/>
  <c r="AM183" i="5" s="1"/>
  <c r="AI183" i="5"/>
  <c r="AJ182" i="5"/>
  <c r="AK182" i="5" s="1"/>
  <c r="AL182" i="5" s="1"/>
  <c r="AM182" i="5" s="1"/>
  <c r="AI182" i="5"/>
  <c r="AJ180" i="5"/>
  <c r="AK180" i="5" s="1"/>
  <c r="AL180" i="5" s="1"/>
  <c r="AM180" i="5" s="1"/>
  <c r="AI180" i="5"/>
  <c r="AJ179" i="5"/>
  <c r="AK179" i="5" s="1"/>
  <c r="AL179" i="5" s="1"/>
  <c r="AM179" i="5" s="1"/>
  <c r="AI179" i="5"/>
  <c r="AJ178" i="5"/>
  <c r="AK178" i="5" s="1"/>
  <c r="AL178" i="5" s="1"/>
  <c r="AM178" i="5" s="1"/>
  <c r="AI178" i="5"/>
  <c r="AJ176" i="5"/>
  <c r="AK176" i="5" s="1"/>
  <c r="AL176" i="5" s="1"/>
  <c r="AM176" i="5" s="1"/>
  <c r="AI176" i="5"/>
  <c r="AJ175" i="5"/>
  <c r="AK175" i="5" s="1"/>
  <c r="AL175" i="5" s="1"/>
  <c r="AM175" i="5" s="1"/>
  <c r="AI175" i="5"/>
  <c r="AJ174" i="5"/>
  <c r="AK174" i="5" s="1"/>
  <c r="AL174" i="5" s="1"/>
  <c r="AM174" i="5" s="1"/>
  <c r="AI174" i="5"/>
  <c r="AJ168" i="5"/>
  <c r="AK168" i="5" s="1"/>
  <c r="AL168" i="5" s="1"/>
  <c r="AM168" i="5" s="1"/>
  <c r="AI168" i="5"/>
  <c r="AJ167" i="5"/>
  <c r="AK167" i="5" s="1"/>
  <c r="AL167" i="5" s="1"/>
  <c r="AM167" i="5" s="1"/>
  <c r="AI167" i="5"/>
  <c r="AJ166" i="5"/>
  <c r="AK166" i="5" s="1"/>
  <c r="AL166" i="5" s="1"/>
  <c r="AM166" i="5" s="1"/>
  <c r="AI166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K151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AJ132" i="5"/>
  <c r="AK132" i="5" s="1"/>
  <c r="AL132" i="5" s="1"/>
  <c r="AM132" i="5" s="1"/>
  <c r="AI132" i="5"/>
  <c r="AJ131" i="5"/>
  <c r="AK131" i="5" s="1"/>
  <c r="AL131" i="5" s="1"/>
  <c r="AM131" i="5" s="1"/>
  <c r="AI131" i="5"/>
  <c r="AJ130" i="5"/>
  <c r="AK130" i="5" s="1"/>
  <c r="AL130" i="5" s="1"/>
  <c r="AM130" i="5" s="1"/>
  <c r="AI130" i="5"/>
  <c r="AJ128" i="5"/>
  <c r="AK128" i="5" s="1"/>
  <c r="AL128" i="5" s="1"/>
  <c r="AM128" i="5" s="1"/>
  <c r="AI128" i="5"/>
  <c r="AJ127" i="5"/>
  <c r="AK127" i="5" s="1"/>
  <c r="AL127" i="5" s="1"/>
  <c r="AM127" i="5" s="1"/>
  <c r="AI127" i="5"/>
  <c r="AJ126" i="5"/>
  <c r="AK126" i="5" s="1"/>
  <c r="AL126" i="5" s="1"/>
  <c r="AM126" i="5" s="1"/>
  <c r="AI126" i="5"/>
  <c r="AJ124" i="5"/>
  <c r="AK124" i="5" s="1"/>
  <c r="AL124" i="5" s="1"/>
  <c r="AM124" i="5" s="1"/>
  <c r="AI124" i="5"/>
  <c r="AJ123" i="5"/>
  <c r="AK123" i="5" s="1"/>
  <c r="AL123" i="5" s="1"/>
  <c r="AM123" i="5" s="1"/>
  <c r="AI123" i="5"/>
  <c r="L123" i="5"/>
  <c r="AJ122" i="5"/>
  <c r="AK122" i="5" s="1"/>
  <c r="AL122" i="5" s="1"/>
  <c r="AM122" i="5" s="1"/>
  <c r="AI122" i="5"/>
  <c r="AH118" i="5"/>
  <c r="AH192" i="5" s="1"/>
  <c r="AG118" i="5"/>
  <c r="AG192" i="5" s="1"/>
  <c r="AF118" i="5"/>
  <c r="AF192" i="5" s="1"/>
  <c r="AE118" i="5"/>
  <c r="AE192" i="5" s="1"/>
  <c r="AD118" i="5"/>
  <c r="AD192" i="5" s="1"/>
  <c r="AC118" i="5"/>
  <c r="AC192" i="5" s="1"/>
  <c r="AB118" i="5"/>
  <c r="AB192" i="5" s="1"/>
  <c r="AA118" i="5"/>
  <c r="AA192" i="5" s="1"/>
  <c r="Z118" i="5"/>
  <c r="Z192" i="5" s="1"/>
  <c r="Y118" i="5"/>
  <c r="Y192" i="5" s="1"/>
  <c r="X118" i="5"/>
  <c r="X192" i="5" s="1"/>
  <c r="W118" i="5"/>
  <c r="W192" i="5" s="1"/>
  <c r="V118" i="5"/>
  <c r="V192" i="5" s="1"/>
  <c r="U118" i="5"/>
  <c r="U192" i="5" s="1"/>
  <c r="T118" i="5"/>
  <c r="T192" i="5" s="1"/>
  <c r="S118" i="5"/>
  <c r="S192" i="5" s="1"/>
  <c r="R118" i="5"/>
  <c r="R192" i="5" s="1"/>
  <c r="Q118" i="5"/>
  <c r="Q192" i="5" s="1"/>
  <c r="P118" i="5"/>
  <c r="P192" i="5" s="1"/>
  <c r="O118" i="5"/>
  <c r="O192" i="5" s="1"/>
  <c r="N118" i="5"/>
  <c r="N192" i="5" s="1"/>
  <c r="M118" i="5"/>
  <c r="M192" i="5" s="1"/>
  <c r="L118" i="5"/>
  <c r="L192" i="5" s="1"/>
  <c r="K118" i="5"/>
  <c r="K192" i="5" s="1"/>
  <c r="AH117" i="5"/>
  <c r="AH191" i="5" s="1"/>
  <c r="AG117" i="5"/>
  <c r="AG191" i="5" s="1"/>
  <c r="AF117" i="5"/>
  <c r="AF191" i="5" s="1"/>
  <c r="AE117" i="5"/>
  <c r="AE191" i="5" s="1"/>
  <c r="AD117" i="5"/>
  <c r="AD191" i="5" s="1"/>
  <c r="AC117" i="5"/>
  <c r="AC191" i="5" s="1"/>
  <c r="AB117" i="5"/>
  <c r="AB191" i="5" s="1"/>
  <c r="AA117" i="5"/>
  <c r="AA191" i="5" s="1"/>
  <c r="Z117" i="5"/>
  <c r="Z191" i="5" s="1"/>
  <c r="Y117" i="5"/>
  <c r="Y191" i="5" s="1"/>
  <c r="X117" i="5"/>
  <c r="X191" i="5" s="1"/>
  <c r="W117" i="5"/>
  <c r="W191" i="5" s="1"/>
  <c r="V117" i="5"/>
  <c r="V191" i="5" s="1"/>
  <c r="U117" i="5"/>
  <c r="U191" i="5" s="1"/>
  <c r="T117" i="5"/>
  <c r="T191" i="5" s="1"/>
  <c r="S117" i="5"/>
  <c r="S191" i="5" s="1"/>
  <c r="R117" i="5"/>
  <c r="R191" i="5" s="1"/>
  <c r="Q117" i="5"/>
  <c r="Q191" i="5" s="1"/>
  <c r="P117" i="5"/>
  <c r="P191" i="5" s="1"/>
  <c r="O117" i="5"/>
  <c r="O191" i="5" s="1"/>
  <c r="N117" i="5"/>
  <c r="N191" i="5" s="1"/>
  <c r="M117" i="5"/>
  <c r="M191" i="5" s="1"/>
  <c r="L117" i="5"/>
  <c r="L191" i="5" s="1"/>
  <c r="K117" i="5"/>
  <c r="K191" i="5" s="1"/>
  <c r="AH116" i="5"/>
  <c r="AH190" i="5" s="1"/>
  <c r="AG116" i="5"/>
  <c r="AG190" i="5" s="1"/>
  <c r="AF116" i="5"/>
  <c r="AF190" i="5" s="1"/>
  <c r="AE116" i="5"/>
  <c r="AE190" i="5" s="1"/>
  <c r="AD116" i="5"/>
  <c r="AD190" i="5" s="1"/>
  <c r="AC116" i="5"/>
  <c r="AC190" i="5" s="1"/>
  <c r="AB116" i="5"/>
  <c r="AB190" i="5" s="1"/>
  <c r="AA116" i="5"/>
  <c r="AA190" i="5" s="1"/>
  <c r="Z116" i="5"/>
  <c r="Z190" i="5" s="1"/>
  <c r="Y116" i="5"/>
  <c r="Y190" i="5" s="1"/>
  <c r="X116" i="5"/>
  <c r="X190" i="5" s="1"/>
  <c r="W116" i="5"/>
  <c r="W190" i="5" s="1"/>
  <c r="V116" i="5"/>
  <c r="V190" i="5" s="1"/>
  <c r="U116" i="5"/>
  <c r="U190" i="5" s="1"/>
  <c r="T116" i="5"/>
  <c r="T190" i="5" s="1"/>
  <c r="S116" i="5"/>
  <c r="S190" i="5" s="1"/>
  <c r="R116" i="5"/>
  <c r="R190" i="5" s="1"/>
  <c r="Q116" i="5"/>
  <c r="Q190" i="5" s="1"/>
  <c r="P116" i="5"/>
  <c r="P190" i="5" s="1"/>
  <c r="O116" i="5"/>
  <c r="O190" i="5" s="1"/>
  <c r="N116" i="5"/>
  <c r="N190" i="5" s="1"/>
  <c r="M116" i="5"/>
  <c r="M190" i="5" s="1"/>
  <c r="L116" i="5"/>
  <c r="L190" i="5" s="1"/>
  <c r="K116" i="5"/>
  <c r="K190" i="5" s="1"/>
  <c r="AJ114" i="5"/>
  <c r="AK114" i="5" s="1"/>
  <c r="AI114" i="5"/>
  <c r="AJ113" i="5"/>
  <c r="AI113" i="5"/>
  <c r="AJ112" i="5"/>
  <c r="AI112" i="5"/>
  <c r="AJ110" i="5"/>
  <c r="AK110" i="5" s="1"/>
  <c r="AL110" i="5" s="1"/>
  <c r="AI110" i="5"/>
  <c r="AJ109" i="5"/>
  <c r="AI109" i="5"/>
  <c r="AJ108" i="5"/>
  <c r="AK108" i="5" s="1"/>
  <c r="AI108" i="5"/>
  <c r="AJ106" i="5"/>
  <c r="AI106" i="5"/>
  <c r="AJ105" i="5"/>
  <c r="AI105" i="5"/>
  <c r="AJ104" i="5"/>
  <c r="AK104" i="5" s="1"/>
  <c r="AI104" i="5"/>
  <c r="D86" i="5"/>
  <c r="C78" i="5"/>
  <c r="C79" i="5" s="1"/>
  <c r="C80" i="5" s="1"/>
  <c r="C81" i="5" s="1"/>
  <c r="C82" i="5" s="1"/>
  <c r="C83" i="5" s="1"/>
  <c r="C84" i="5" s="1"/>
  <c r="F77" i="5"/>
  <c r="E77" i="5"/>
  <c r="D77" i="5"/>
  <c r="D67" i="5"/>
  <c r="D68" i="5" s="1"/>
  <c r="D69" i="5" s="1"/>
  <c r="D70" i="5" s="1"/>
  <c r="D71" i="5" s="1"/>
  <c r="E66" i="5"/>
  <c r="F66" i="5" s="1"/>
  <c r="C58" i="5"/>
  <c r="G57" i="5"/>
  <c r="G77" i="5" s="1"/>
  <c r="D45" i="5"/>
  <c r="E44" i="5"/>
  <c r="F44" i="5" s="1"/>
  <c r="G44" i="5" s="1"/>
  <c r="G86" i="5" s="1"/>
  <c r="C36" i="5"/>
  <c r="C37" i="5" s="1"/>
  <c r="AJ5" i="5"/>
  <c r="L4" i="5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775" i="5" l="1"/>
  <c r="AJ775" i="5"/>
  <c r="AA509" i="5"/>
  <c r="AM484" i="5"/>
  <c r="AM641" i="5" s="1"/>
  <c r="K503" i="5"/>
  <c r="N503" i="5"/>
  <c r="AM509" i="5"/>
  <c r="AA499" i="5"/>
  <c r="R499" i="5"/>
  <c r="N499" i="5"/>
  <c r="AD506" i="5"/>
  <c r="AM499" i="5"/>
  <c r="AC497" i="5"/>
  <c r="Q506" i="5"/>
  <c r="R497" i="5"/>
  <c r="P506" i="5"/>
  <c r="AG505" i="5"/>
  <c r="Z505" i="5"/>
  <c r="S505" i="5"/>
  <c r="O505" i="5"/>
  <c r="AI496" i="5"/>
  <c r="O509" i="5"/>
  <c r="V505" i="5"/>
  <c r="K497" i="5"/>
  <c r="S496" i="5"/>
  <c r="AH507" i="5"/>
  <c r="U505" i="5"/>
  <c r="AE499" i="5"/>
  <c r="AL492" i="5"/>
  <c r="V507" i="5"/>
  <c r="AD499" i="5"/>
  <c r="AH506" i="5"/>
  <c r="Z499" i="5"/>
  <c r="AB506" i="5"/>
  <c r="AL503" i="5"/>
  <c r="Y499" i="5"/>
  <c r="U506" i="5"/>
  <c r="Z503" i="5"/>
  <c r="N514" i="5"/>
  <c r="N649" i="5" s="1"/>
  <c r="AD497" i="5"/>
  <c r="N506" i="5"/>
  <c r="X514" i="5"/>
  <c r="X649" i="5" s="1"/>
  <c r="AM496" i="5"/>
  <c r="S499" i="5"/>
  <c r="Q497" i="5"/>
  <c r="T496" i="5"/>
  <c r="L494" i="5"/>
  <c r="L483" i="5" s="1"/>
  <c r="Z509" i="5"/>
  <c r="AG506" i="5"/>
  <c r="O506" i="5"/>
  <c r="T505" i="5"/>
  <c r="AA503" i="5"/>
  <c r="N513" i="5"/>
  <c r="N648" i="5" s="1"/>
  <c r="Y514" i="5"/>
  <c r="Y649" i="5" s="1"/>
  <c r="Z513" i="5"/>
  <c r="Z648" i="5" s="1"/>
  <c r="Y513" i="5"/>
  <c r="Y648" i="5" s="1"/>
  <c r="O499" i="5"/>
  <c r="AH496" i="5"/>
  <c r="P496" i="5"/>
  <c r="N509" i="5"/>
  <c r="AC506" i="5"/>
  <c r="AH505" i="5"/>
  <c r="R505" i="5"/>
  <c r="O503" i="5"/>
  <c r="W514" i="5"/>
  <c r="W649" i="5" s="1"/>
  <c r="X513" i="5"/>
  <c r="X648" i="5" s="1"/>
  <c r="AG496" i="5"/>
  <c r="O496" i="5"/>
  <c r="AE508" i="5"/>
  <c r="AH514" i="5"/>
  <c r="AH649" i="5" s="1"/>
  <c r="V514" i="5"/>
  <c r="V649" i="5" s="1"/>
  <c r="W513" i="5"/>
  <c r="K496" i="5"/>
  <c r="M499" i="5"/>
  <c r="AF496" i="5"/>
  <c r="N496" i="5"/>
  <c r="K504" i="5"/>
  <c r="AD508" i="5"/>
  <c r="AA506" i="5"/>
  <c r="AF505" i="5"/>
  <c r="N505" i="5"/>
  <c r="AE502" i="5"/>
  <c r="AG514" i="5"/>
  <c r="AG649" i="5" s="1"/>
  <c r="U514" i="5"/>
  <c r="U649" i="5" s="1"/>
  <c r="AH513" i="5"/>
  <c r="AH648" i="5" s="1"/>
  <c r="V513" i="5"/>
  <c r="V648" i="5" s="1"/>
  <c r="AE498" i="5"/>
  <c r="AE496" i="5"/>
  <c r="AJ495" i="5"/>
  <c r="S508" i="5"/>
  <c r="Z506" i="5"/>
  <c r="AE505" i="5"/>
  <c r="M505" i="5"/>
  <c r="AD502" i="5"/>
  <c r="AF514" i="5"/>
  <c r="AF649" i="5" s="1"/>
  <c r="T514" i="5"/>
  <c r="T649" i="5" s="1"/>
  <c r="AG513" i="5"/>
  <c r="AG648" i="5" s="1"/>
  <c r="U513" i="5"/>
  <c r="U648" i="5" s="1"/>
  <c r="K498" i="5"/>
  <c r="AD498" i="5"/>
  <c r="AB496" i="5"/>
  <c r="AH495" i="5"/>
  <c r="R508" i="5"/>
  <c r="W506" i="5"/>
  <c r="AD505" i="5"/>
  <c r="AI504" i="5"/>
  <c r="S502" i="5"/>
  <c r="AE514" i="5"/>
  <c r="AE649" i="5" s="1"/>
  <c r="S514" i="5"/>
  <c r="S649" i="5" s="1"/>
  <c r="AF513" i="5"/>
  <c r="AF648" i="5" s="1"/>
  <c r="T513" i="5"/>
  <c r="T648" i="5" s="1"/>
  <c r="S498" i="5"/>
  <c r="AA496" i="5"/>
  <c r="X495" i="5"/>
  <c r="AI507" i="5"/>
  <c r="V506" i="5"/>
  <c r="AA505" i="5"/>
  <c r="AH504" i="5"/>
  <c r="R502" i="5"/>
  <c r="AD514" i="5"/>
  <c r="AD649" i="5" s="1"/>
  <c r="R514" i="5"/>
  <c r="R649" i="5" s="1"/>
  <c r="AE513" i="5"/>
  <c r="AE648" i="5" s="1"/>
  <c r="S513" i="5"/>
  <c r="S648" i="5" s="1"/>
  <c r="R498" i="5"/>
  <c r="Z496" i="5"/>
  <c r="V495" i="5"/>
  <c r="W504" i="5"/>
  <c r="AI501" i="5"/>
  <c r="AC514" i="5"/>
  <c r="AC649" i="5" s="1"/>
  <c r="Q514" i="5"/>
  <c r="Q649" i="5" s="1"/>
  <c r="AD513" i="5"/>
  <c r="AD648" i="5" s="1"/>
  <c r="R513" i="5"/>
  <c r="R648" i="5" s="1"/>
  <c r="W496" i="5"/>
  <c r="L495" i="5"/>
  <c r="W507" i="5"/>
  <c r="R506" i="5"/>
  <c r="Y505" i="5"/>
  <c r="V504" i="5"/>
  <c r="AH501" i="5"/>
  <c r="AB514" i="5"/>
  <c r="AB649" i="5" s="1"/>
  <c r="P514" i="5"/>
  <c r="P649" i="5" s="1"/>
  <c r="AC513" i="5"/>
  <c r="AC648" i="5" s="1"/>
  <c r="Q513" i="5"/>
  <c r="Q648" i="5" s="1"/>
  <c r="V496" i="5"/>
  <c r="X494" i="5"/>
  <c r="X483" i="5" s="1"/>
  <c r="X640" i="5" s="1"/>
  <c r="W501" i="5"/>
  <c r="AA514" i="5"/>
  <c r="AA649" i="5" s="1"/>
  <c r="O514" i="5"/>
  <c r="O649" i="5" s="1"/>
  <c r="AB513" i="5"/>
  <c r="AB648" i="5" s="1"/>
  <c r="P513" i="5"/>
  <c r="P648" i="5" s="1"/>
  <c r="U496" i="5"/>
  <c r="W494" i="5"/>
  <c r="W483" i="5" s="1"/>
  <c r="V501" i="5"/>
  <c r="Z514" i="5"/>
  <c r="Z649" i="5" s="1"/>
  <c r="AA513" i="5"/>
  <c r="AA648" i="5" s="1"/>
  <c r="AL509" i="5"/>
  <c r="AM493" i="5"/>
  <c r="AM38" i="3" s="1"/>
  <c r="AI497" i="5"/>
  <c r="K494" i="5"/>
  <c r="K483" i="5" s="1"/>
  <c r="K640" i="5" s="1"/>
  <c r="AC499" i="5"/>
  <c r="Q499" i="5"/>
  <c r="AC498" i="5"/>
  <c r="Q498" i="5"/>
  <c r="AB497" i="5"/>
  <c r="P497" i="5"/>
  <c r="AD496" i="5"/>
  <c r="R496" i="5"/>
  <c r="AH494" i="5"/>
  <c r="V494" i="5"/>
  <c r="AH493" i="5"/>
  <c r="AH38" i="3" s="1"/>
  <c r="V493" i="5"/>
  <c r="V38" i="3" s="1"/>
  <c r="AD492" i="5"/>
  <c r="AK509" i="5"/>
  <c r="Y509" i="5"/>
  <c r="M509" i="5"/>
  <c r="AC508" i="5"/>
  <c r="Q508" i="5"/>
  <c r="AG507" i="5"/>
  <c r="U507" i="5"/>
  <c r="AK506" i="5"/>
  <c r="Y506" i="5"/>
  <c r="M506" i="5"/>
  <c r="AC505" i="5"/>
  <c r="Q505" i="5"/>
  <c r="AG504" i="5"/>
  <c r="U504" i="5"/>
  <c r="AK503" i="5"/>
  <c r="Y503" i="5"/>
  <c r="M503" i="5"/>
  <c r="AC502" i="5"/>
  <c r="Q502" i="5"/>
  <c r="AG501" i="5"/>
  <c r="U501" i="5"/>
  <c r="AJ497" i="5"/>
  <c r="K495" i="5"/>
  <c r="AB499" i="5"/>
  <c r="P499" i="5"/>
  <c r="AB498" i="5"/>
  <c r="P498" i="5"/>
  <c r="AA497" i="5"/>
  <c r="O497" i="5"/>
  <c r="AC496" i="5"/>
  <c r="Q496" i="5"/>
  <c r="AG494" i="5"/>
  <c r="AG483" i="5" s="1"/>
  <c r="AG640" i="5" s="1"/>
  <c r="U494" i="5"/>
  <c r="U483" i="5" s="1"/>
  <c r="U640" i="5" s="1"/>
  <c r="AG493" i="5"/>
  <c r="AG38" i="3" s="1"/>
  <c r="U493" i="5"/>
  <c r="U38" i="3" s="1"/>
  <c r="Z492" i="5"/>
  <c r="AJ509" i="5"/>
  <c r="X509" i="5"/>
  <c r="L509" i="5"/>
  <c r="AB508" i="5"/>
  <c r="P508" i="5"/>
  <c r="AF507" i="5"/>
  <c r="T507" i="5"/>
  <c r="AJ506" i="5"/>
  <c r="X506" i="5"/>
  <c r="L506" i="5"/>
  <c r="AB505" i="5"/>
  <c r="P505" i="5"/>
  <c r="AF504" i="5"/>
  <c r="T504" i="5"/>
  <c r="AJ503" i="5"/>
  <c r="X503" i="5"/>
  <c r="L503" i="5"/>
  <c r="AB502" i="5"/>
  <c r="P502" i="5"/>
  <c r="AF501" i="5"/>
  <c r="T501" i="5"/>
  <c r="W493" i="5"/>
  <c r="W38" i="3" s="1"/>
  <c r="AA498" i="5"/>
  <c r="O498" i="5"/>
  <c r="Z497" i="5"/>
  <c r="N497" i="5"/>
  <c r="AF494" i="5"/>
  <c r="AF483" i="5" s="1"/>
  <c r="AF640" i="5" s="1"/>
  <c r="T494" i="5"/>
  <c r="T483" i="5" s="1"/>
  <c r="T640" i="5" s="1"/>
  <c r="AF493" i="5"/>
  <c r="AF38" i="3" s="1"/>
  <c r="T493" i="5"/>
  <c r="T38" i="3" s="1"/>
  <c r="R492" i="5"/>
  <c r="AI509" i="5"/>
  <c r="W509" i="5"/>
  <c r="AM508" i="5"/>
  <c r="AA508" i="5"/>
  <c r="O508" i="5"/>
  <c r="AE507" i="5"/>
  <c r="S507" i="5"/>
  <c r="AE504" i="5"/>
  <c r="S504" i="5"/>
  <c r="AI503" i="5"/>
  <c r="W503" i="5"/>
  <c r="AA502" i="5"/>
  <c r="O502" i="5"/>
  <c r="AE501" i="5"/>
  <c r="S501" i="5"/>
  <c r="Z498" i="5"/>
  <c r="N498" i="5"/>
  <c r="Y497" i="5"/>
  <c r="M497" i="5"/>
  <c r="AE494" i="5"/>
  <c r="AE483" i="5" s="1"/>
  <c r="AE640" i="5" s="1"/>
  <c r="S494" i="5"/>
  <c r="S483" i="5" s="1"/>
  <c r="S640" i="5" s="1"/>
  <c r="AE493" i="5"/>
  <c r="AE38" i="3" s="1"/>
  <c r="S493" i="5"/>
  <c r="S38" i="3" s="1"/>
  <c r="N492" i="5"/>
  <c r="AH509" i="5"/>
  <c r="V509" i="5"/>
  <c r="AL508" i="5"/>
  <c r="Z508" i="5"/>
  <c r="N508" i="5"/>
  <c r="AD507" i="5"/>
  <c r="R507" i="5"/>
  <c r="AD504" i="5"/>
  <c r="R504" i="5"/>
  <c r="AH503" i="5"/>
  <c r="V503" i="5"/>
  <c r="Z502" i="5"/>
  <c r="N502" i="5"/>
  <c r="AD501" i="5"/>
  <c r="R501" i="5"/>
  <c r="AJ493" i="5"/>
  <c r="AJ38" i="3" s="1"/>
  <c r="Y498" i="5"/>
  <c r="M498" i="5"/>
  <c r="X497" i="5"/>
  <c r="L497" i="5"/>
  <c r="AD494" i="5"/>
  <c r="AD483" i="5" s="1"/>
  <c r="AD640" i="5" s="1"/>
  <c r="R494" i="5"/>
  <c r="R483" i="5" s="1"/>
  <c r="R640" i="5" s="1"/>
  <c r="AD493" i="5"/>
  <c r="AD38" i="3" s="1"/>
  <c r="R493" i="5"/>
  <c r="R38" i="3" s="1"/>
  <c r="AH491" i="5"/>
  <c r="AG509" i="5"/>
  <c r="U509" i="5"/>
  <c r="AK508" i="5"/>
  <c r="Y508" i="5"/>
  <c r="M508" i="5"/>
  <c r="AC507" i="5"/>
  <c r="Q507" i="5"/>
  <c r="AC504" i="5"/>
  <c r="Q504" i="5"/>
  <c r="AG503" i="5"/>
  <c r="U503" i="5"/>
  <c r="AK502" i="5"/>
  <c r="Y502" i="5"/>
  <c r="M502" i="5"/>
  <c r="AC501" i="5"/>
  <c r="Q501" i="5"/>
  <c r="AI493" i="5"/>
  <c r="AI38" i="3" s="1"/>
  <c r="AI494" i="5"/>
  <c r="K499" i="5"/>
  <c r="X499" i="5"/>
  <c r="L499" i="5"/>
  <c r="X498" i="5"/>
  <c r="L498" i="5"/>
  <c r="W497" i="5"/>
  <c r="AL496" i="5"/>
  <c r="Y496" i="5"/>
  <c r="M496" i="5"/>
  <c r="AC494" i="5"/>
  <c r="AC483" i="5" s="1"/>
  <c r="AC640" i="5" s="1"/>
  <c r="Q494" i="5"/>
  <c r="AC493" i="5"/>
  <c r="AC38" i="3" s="1"/>
  <c r="Q493" i="5"/>
  <c r="Q38" i="3" s="1"/>
  <c r="AG491" i="5"/>
  <c r="K505" i="5"/>
  <c r="AF509" i="5"/>
  <c r="T509" i="5"/>
  <c r="AJ508" i="5"/>
  <c r="X508" i="5"/>
  <c r="L508" i="5"/>
  <c r="AB507" i="5"/>
  <c r="P507" i="5"/>
  <c r="AF506" i="5"/>
  <c r="T506" i="5"/>
  <c r="AJ505" i="5"/>
  <c r="X505" i="5"/>
  <c r="L505" i="5"/>
  <c r="AB504" i="5"/>
  <c r="P504" i="5"/>
  <c r="AF503" i="5"/>
  <c r="T503" i="5"/>
  <c r="AJ502" i="5"/>
  <c r="X502" i="5"/>
  <c r="L502" i="5"/>
  <c r="AB501" i="5"/>
  <c r="P501" i="5"/>
  <c r="AM494" i="5"/>
  <c r="AI498" i="5"/>
  <c r="AI499" i="5"/>
  <c r="W499" i="5"/>
  <c r="AK498" i="5"/>
  <c r="W498" i="5"/>
  <c r="AH497" i="5"/>
  <c r="V497" i="5"/>
  <c r="AJ496" i="5"/>
  <c r="X496" i="5"/>
  <c r="AB494" i="5"/>
  <c r="AB483" i="5" s="1"/>
  <c r="AB640" i="5" s="1"/>
  <c r="P494" i="5"/>
  <c r="P483" i="5" s="1"/>
  <c r="P640" i="5" s="1"/>
  <c r="AB493" i="5"/>
  <c r="AB38" i="3" s="1"/>
  <c r="P493" i="5"/>
  <c r="P38" i="3" s="1"/>
  <c r="AD491" i="5"/>
  <c r="K506" i="5"/>
  <c r="AE509" i="5"/>
  <c r="S509" i="5"/>
  <c r="AI508" i="5"/>
  <c r="W508" i="5"/>
  <c r="AA507" i="5"/>
  <c r="O507" i="5"/>
  <c r="AE506" i="5"/>
  <c r="AI505" i="5"/>
  <c r="AA504" i="5"/>
  <c r="O504" i="5"/>
  <c r="AE503" i="5"/>
  <c r="S503" i="5"/>
  <c r="AI502" i="5"/>
  <c r="W502" i="5"/>
  <c r="AA501" i="5"/>
  <c r="O501" i="5"/>
  <c r="L493" i="5"/>
  <c r="L38" i="3" s="1"/>
  <c r="AH499" i="5"/>
  <c r="V499" i="5"/>
  <c r="AH498" i="5"/>
  <c r="V498" i="5"/>
  <c r="AG497" i="5"/>
  <c r="U497" i="5"/>
  <c r="AA494" i="5"/>
  <c r="AA483" i="5" s="1"/>
  <c r="AA640" i="5" s="1"/>
  <c r="O494" i="5"/>
  <c r="O483" i="5" s="1"/>
  <c r="O640" i="5" s="1"/>
  <c r="AA493" i="5"/>
  <c r="AA38" i="3" s="1"/>
  <c r="O493" i="5"/>
  <c r="O38" i="3" s="1"/>
  <c r="V491" i="5"/>
  <c r="K507" i="5"/>
  <c r="AD509" i="5"/>
  <c r="R509" i="5"/>
  <c r="AH508" i="5"/>
  <c r="V508" i="5"/>
  <c r="Z507" i="5"/>
  <c r="N507" i="5"/>
  <c r="AL504" i="5"/>
  <c r="Z504" i="5"/>
  <c r="N504" i="5"/>
  <c r="AD503" i="5"/>
  <c r="R503" i="5"/>
  <c r="AH502" i="5"/>
  <c r="V502" i="5"/>
  <c r="Z501" i="5"/>
  <c r="N501" i="5"/>
  <c r="K493" i="5"/>
  <c r="K38" i="3" s="1"/>
  <c r="AG499" i="5"/>
  <c r="U499" i="5"/>
  <c r="AG498" i="5"/>
  <c r="U498" i="5"/>
  <c r="AF497" i="5"/>
  <c r="T497" i="5"/>
  <c r="Z494" i="5"/>
  <c r="Z483" i="5" s="1"/>
  <c r="Z640" i="5" s="1"/>
  <c r="N494" i="5"/>
  <c r="N483" i="5" s="1"/>
  <c r="N640" i="5" s="1"/>
  <c r="Z493" i="5"/>
  <c r="Z38" i="3" s="1"/>
  <c r="N493" i="5"/>
  <c r="N38" i="3" s="1"/>
  <c r="R491" i="5"/>
  <c r="K508" i="5"/>
  <c r="AC509" i="5"/>
  <c r="Q509" i="5"/>
  <c r="AG508" i="5"/>
  <c r="U508" i="5"/>
  <c r="AK507" i="5"/>
  <c r="Y507" i="5"/>
  <c r="M507" i="5"/>
  <c r="AK504" i="5"/>
  <c r="Y504" i="5"/>
  <c r="M504" i="5"/>
  <c r="AC503" i="5"/>
  <c r="Q503" i="5"/>
  <c r="AG502" i="5"/>
  <c r="U502" i="5"/>
  <c r="AK501" i="5"/>
  <c r="Y501" i="5"/>
  <c r="M501" i="5"/>
  <c r="X493" i="5"/>
  <c r="X38" i="3" s="1"/>
  <c r="AF499" i="5"/>
  <c r="AF498" i="5"/>
  <c r="AE497" i="5"/>
  <c r="Y494" i="5"/>
  <c r="Y483" i="5" s="1"/>
  <c r="Y640" i="5" s="1"/>
  <c r="Y493" i="5"/>
  <c r="Y38" i="3" s="1"/>
  <c r="K509" i="5"/>
  <c r="AB509" i="5"/>
  <c r="AF508" i="5"/>
  <c r="AJ507" i="5"/>
  <c r="X507" i="5"/>
  <c r="AJ504" i="5"/>
  <c r="X504" i="5"/>
  <c r="AB503" i="5"/>
  <c r="AF502" i="5"/>
  <c r="AJ501" i="5"/>
  <c r="X501" i="5"/>
  <c r="AL499" i="5"/>
  <c r="AK499" i="5"/>
  <c r="AJ499" i="5"/>
  <c r="AJ498" i="5"/>
  <c r="AM196" i="5"/>
  <c r="AK226" i="5"/>
  <c r="AK496" i="5"/>
  <c r="AK495" i="5"/>
  <c r="Y495" i="5"/>
  <c r="M495" i="5"/>
  <c r="AI495" i="5"/>
  <c r="W495" i="5"/>
  <c r="AG495" i="5"/>
  <c r="U495" i="5"/>
  <c r="AF495" i="5"/>
  <c r="T495" i="5"/>
  <c r="AE495" i="5"/>
  <c r="S495" i="5"/>
  <c r="AD495" i="5"/>
  <c r="R495" i="5"/>
  <c r="AC495" i="5"/>
  <c r="Q495" i="5"/>
  <c r="AB495" i="5"/>
  <c r="P495" i="5"/>
  <c r="AM495" i="5"/>
  <c r="AA495" i="5"/>
  <c r="O495" i="5"/>
  <c r="AL495" i="5"/>
  <c r="Z495" i="5"/>
  <c r="AJ494" i="5"/>
  <c r="AL494" i="5"/>
  <c r="AK494" i="5"/>
  <c r="AL493" i="5"/>
  <c r="AL38" i="3" s="1"/>
  <c r="AK493" i="5"/>
  <c r="AK38" i="3" s="1"/>
  <c r="AC492" i="5"/>
  <c r="Q492" i="5"/>
  <c r="U491" i="5"/>
  <c r="AB492" i="5"/>
  <c r="P492" i="5"/>
  <c r="AF491" i="5"/>
  <c r="T491" i="5"/>
  <c r="AJ195" i="5"/>
  <c r="AI195" i="5"/>
  <c r="K492" i="5"/>
  <c r="AM492" i="5"/>
  <c r="AA492" i="5"/>
  <c r="O492" i="5"/>
  <c r="AE491" i="5"/>
  <c r="S491" i="5"/>
  <c r="AK492" i="5"/>
  <c r="Y492" i="5"/>
  <c r="M492" i="5"/>
  <c r="AC491" i="5"/>
  <c r="Q491" i="5"/>
  <c r="AI194" i="5"/>
  <c r="AJ492" i="5"/>
  <c r="X492" i="5"/>
  <c r="L492" i="5"/>
  <c r="AB491" i="5"/>
  <c r="P491" i="5"/>
  <c r="AI492" i="5"/>
  <c r="W492" i="5"/>
  <c r="AA491" i="5"/>
  <c r="O491" i="5"/>
  <c r="AH492" i="5"/>
  <c r="V492" i="5"/>
  <c r="Z491" i="5"/>
  <c r="N491" i="5"/>
  <c r="AG492" i="5"/>
  <c r="U492" i="5"/>
  <c r="Y491" i="5"/>
  <c r="M491" i="5"/>
  <c r="AF492" i="5"/>
  <c r="T492" i="5"/>
  <c r="AJ491" i="5"/>
  <c r="X491" i="5"/>
  <c r="L491" i="5"/>
  <c r="AI196" i="5"/>
  <c r="AE492" i="5"/>
  <c r="AI491" i="5"/>
  <c r="AL200" i="5"/>
  <c r="AK194" i="5"/>
  <c r="K364" i="5"/>
  <c r="AI364" i="5" s="1"/>
  <c r="AL196" i="5"/>
  <c r="AJ194" i="5"/>
  <c r="AK196" i="5"/>
  <c r="AJ196" i="5"/>
  <c r="AK201" i="5"/>
  <c r="AK491" i="5" s="1"/>
  <c r="AL283" i="5"/>
  <c r="AK283" i="5"/>
  <c r="AK514" i="5" s="1"/>
  <c r="AK649" i="5" s="1"/>
  <c r="AJ283" i="5"/>
  <c r="AJ514" i="5" s="1"/>
  <c r="AI283" i="5"/>
  <c r="AI514" i="5" s="1"/>
  <c r="K366" i="5"/>
  <c r="AI366" i="5" s="1"/>
  <c r="AL230" i="5"/>
  <c r="AL204" i="5"/>
  <c r="AM204" i="5" s="1"/>
  <c r="L711" i="5"/>
  <c r="X711" i="5"/>
  <c r="AL711" i="5"/>
  <c r="O648" i="5"/>
  <c r="AI160" i="5"/>
  <c r="AI156" i="5"/>
  <c r="AF711" i="5"/>
  <c r="T517" i="5"/>
  <c r="T652" i="5" s="1"/>
  <c r="M518" i="5"/>
  <c r="M653" i="5" s="1"/>
  <c r="N518" i="5"/>
  <c r="N653" i="5" s="1"/>
  <c r="AF518" i="5"/>
  <c r="AF653" i="5" s="1"/>
  <c r="D87" i="5"/>
  <c r="T518" i="5"/>
  <c r="T653" i="5" s="1"/>
  <c r="AI150" i="5"/>
  <c r="X518" i="5"/>
  <c r="X653" i="5" s="1"/>
  <c r="AI560" i="5"/>
  <c r="AM345" i="5"/>
  <c r="W533" i="5"/>
  <c r="W454" i="5" s="1"/>
  <c r="L515" i="5"/>
  <c r="L650" i="5" s="1"/>
  <c r="AL156" i="5"/>
  <c r="AJ287" i="5"/>
  <c r="AK287" i="5" s="1"/>
  <c r="AL287" i="5" s="1"/>
  <c r="AM287" i="5" s="1"/>
  <c r="R515" i="5"/>
  <c r="R650" i="5" s="1"/>
  <c r="O518" i="5"/>
  <c r="O653" i="5" s="1"/>
  <c r="V515" i="5"/>
  <c r="V650" i="5" s="1"/>
  <c r="R518" i="5"/>
  <c r="R653" i="5" s="1"/>
  <c r="Z711" i="5"/>
  <c r="U518" i="5"/>
  <c r="U653" i="5" s="1"/>
  <c r="AJ159" i="5"/>
  <c r="L517" i="5"/>
  <c r="L652" i="5" s="1"/>
  <c r="W518" i="5"/>
  <c r="W653" i="5" s="1"/>
  <c r="AL336" i="5"/>
  <c r="AM336" i="5" s="1"/>
  <c r="AM344" i="5" s="1"/>
  <c r="Z517" i="5"/>
  <c r="Z652" i="5" s="1"/>
  <c r="Z518" i="5"/>
  <c r="Z653" i="5" s="1"/>
  <c r="AA518" i="5"/>
  <c r="AA653" i="5" s="1"/>
  <c r="AI576" i="5"/>
  <c r="AI581" i="5" s="1"/>
  <c r="AL379" i="5"/>
  <c r="K518" i="5"/>
  <c r="K653" i="5" s="1"/>
  <c r="AB518" i="5"/>
  <c r="AB653" i="5" s="1"/>
  <c r="L518" i="5"/>
  <c r="L653" i="5" s="1"/>
  <c r="AD518" i="5"/>
  <c r="AD653" i="5" s="1"/>
  <c r="AL515" i="5"/>
  <c r="AL650" i="5" s="1"/>
  <c r="AM295" i="5"/>
  <c r="AM515" i="5" s="1"/>
  <c r="AM650" i="5" s="1"/>
  <c r="AJ158" i="5"/>
  <c r="AL348" i="5"/>
  <c r="AI356" i="5"/>
  <c r="Q515" i="5"/>
  <c r="Q650" i="5" s="1"/>
  <c r="O517" i="5"/>
  <c r="O652" i="5" s="1"/>
  <c r="P518" i="5"/>
  <c r="P653" i="5" s="1"/>
  <c r="AG518" i="5"/>
  <c r="AG653" i="5" s="1"/>
  <c r="U533" i="5"/>
  <c r="U534" i="5" s="1"/>
  <c r="U753" i="5" s="1"/>
  <c r="AI286" i="5"/>
  <c r="AJ286" i="5"/>
  <c r="AK286" i="5" s="1"/>
  <c r="AL286" i="5" s="1"/>
  <c r="AI287" i="5"/>
  <c r="AI377" i="5"/>
  <c r="AJ377" i="5"/>
  <c r="U515" i="5"/>
  <c r="U650" i="5" s="1"/>
  <c r="X517" i="5"/>
  <c r="X652" i="5" s="1"/>
  <c r="Y533" i="5"/>
  <c r="Y534" i="5" s="1"/>
  <c r="Y753" i="5" s="1"/>
  <c r="Q711" i="5"/>
  <c r="AB533" i="5"/>
  <c r="AB534" i="5" s="1"/>
  <c r="AB753" i="5" s="1"/>
  <c r="K514" i="5"/>
  <c r="K649" i="5" s="1"/>
  <c r="X515" i="5"/>
  <c r="X650" i="5" s="1"/>
  <c r="AC517" i="5"/>
  <c r="AC652" i="5" s="1"/>
  <c r="K533" i="5"/>
  <c r="K534" i="5" s="1"/>
  <c r="K753" i="5" s="1"/>
  <c r="AC533" i="5"/>
  <c r="AC534" i="5" s="1"/>
  <c r="AC753" i="5" s="1"/>
  <c r="L514" i="5"/>
  <c r="L649" i="5" s="1"/>
  <c r="Z515" i="5"/>
  <c r="Z650" i="5" s="1"/>
  <c r="L533" i="5"/>
  <c r="L534" i="5" s="1"/>
  <c r="L753" i="5" s="1"/>
  <c r="AD533" i="5"/>
  <c r="AD534" i="5" s="1"/>
  <c r="AD753" i="5" s="1"/>
  <c r="R484" i="5"/>
  <c r="R641" i="5" s="1"/>
  <c r="M514" i="5"/>
  <c r="M649" i="5" s="1"/>
  <c r="AC515" i="5"/>
  <c r="AC650" i="5" s="1"/>
  <c r="Y518" i="5"/>
  <c r="Y653" i="5" s="1"/>
  <c r="N533" i="5"/>
  <c r="N534" i="5" s="1"/>
  <c r="N753" i="5" s="1"/>
  <c r="AE533" i="5"/>
  <c r="AE534" i="5" s="1"/>
  <c r="AE753" i="5" s="1"/>
  <c r="AG711" i="5"/>
  <c r="AI345" i="5"/>
  <c r="AK345" i="5"/>
  <c r="T484" i="5"/>
  <c r="T641" i="5" s="1"/>
  <c r="AF515" i="5"/>
  <c r="AF650" i="5" s="1"/>
  <c r="P533" i="5"/>
  <c r="P534" i="5" s="1"/>
  <c r="P753" i="5" s="1"/>
  <c r="AF533" i="5"/>
  <c r="AF534" i="5" s="1"/>
  <c r="AF753" i="5" s="1"/>
  <c r="AL345" i="5"/>
  <c r="X484" i="5"/>
  <c r="X641" i="5" s="1"/>
  <c r="AG515" i="5"/>
  <c r="AG650" i="5" s="1"/>
  <c r="Q533" i="5"/>
  <c r="Q534" i="5" s="1"/>
  <c r="Q753" i="5" s="1"/>
  <c r="AG533" i="5"/>
  <c r="AG534" i="5" s="1"/>
  <c r="AG753" i="5" s="1"/>
  <c r="W711" i="5"/>
  <c r="R533" i="5"/>
  <c r="R534" i="5" s="1"/>
  <c r="R753" i="5" s="1"/>
  <c r="AH533" i="5"/>
  <c r="AH534" i="5" s="1"/>
  <c r="AH753" i="5" s="1"/>
  <c r="S533" i="5"/>
  <c r="S534" i="5" s="1"/>
  <c r="S753" i="5" s="1"/>
  <c r="AI603" i="5"/>
  <c r="AI609" i="5" s="1"/>
  <c r="AI613" i="5" s="1"/>
  <c r="T533" i="5"/>
  <c r="T534" i="5" s="1"/>
  <c r="T753" i="5" s="1"/>
  <c r="V467" i="5"/>
  <c r="K491" i="5"/>
  <c r="R325" i="5"/>
  <c r="R523" i="5" s="1"/>
  <c r="AD333" i="5"/>
  <c r="AD524" i="5" s="1"/>
  <c r="Z389" i="5"/>
  <c r="N389" i="5"/>
  <c r="AC324" i="5"/>
  <c r="AC333" i="5"/>
  <c r="AC524" i="5" s="1"/>
  <c r="AC391" i="5"/>
  <c r="AE332" i="5"/>
  <c r="L333" i="5"/>
  <c r="L524" i="5" s="1"/>
  <c r="Y325" i="5"/>
  <c r="Y523" i="5" s="1"/>
  <c r="K325" i="5"/>
  <c r="K523" i="5" s="1"/>
  <c r="R324" i="5"/>
  <c r="R326" i="5"/>
  <c r="AF324" i="5"/>
  <c r="AL240" i="5"/>
  <c r="AL501" i="5" s="1"/>
  <c r="K502" i="5"/>
  <c r="K501" i="5"/>
  <c r="AJ170" i="5"/>
  <c r="AK170" i="5" s="1"/>
  <c r="AL170" i="5" s="1"/>
  <c r="AM170" i="5" s="1"/>
  <c r="AI172" i="5"/>
  <c r="X473" i="5"/>
  <c r="U333" i="5"/>
  <c r="U524" i="5" s="1"/>
  <c r="N325" i="5"/>
  <c r="N523" i="5" s="1"/>
  <c r="Z324" i="5"/>
  <c r="AF334" i="5"/>
  <c r="AA333" i="5"/>
  <c r="AA524" i="5" s="1"/>
  <c r="Z332" i="5"/>
  <c r="AB334" i="5"/>
  <c r="AF325" i="5"/>
  <c r="AF523" i="5" s="1"/>
  <c r="AC334" i="5"/>
  <c r="AF326" i="5"/>
  <c r="AC484" i="5"/>
  <c r="AC641" i="5" s="1"/>
  <c r="U485" i="5"/>
  <c r="U642" i="5" s="1"/>
  <c r="Z485" i="5"/>
  <c r="Z642" i="5" s="1"/>
  <c r="AD485" i="5"/>
  <c r="AD642" i="5" s="1"/>
  <c r="P485" i="5"/>
  <c r="P642" i="5" s="1"/>
  <c r="V484" i="5"/>
  <c r="V641" i="5" s="1"/>
  <c r="U484" i="5"/>
  <c r="U641" i="5" s="1"/>
  <c r="X485" i="5"/>
  <c r="X642" i="5" s="1"/>
  <c r="AA484" i="5"/>
  <c r="AA641" i="5" s="1"/>
  <c r="AH485" i="5"/>
  <c r="AH642" i="5" s="1"/>
  <c r="AE484" i="5"/>
  <c r="AE641" i="5" s="1"/>
  <c r="AG484" i="5"/>
  <c r="AG641" i="5" s="1"/>
  <c r="L484" i="5"/>
  <c r="L641" i="5" s="1"/>
  <c r="K485" i="5"/>
  <c r="K642" i="5" s="1"/>
  <c r="P484" i="5"/>
  <c r="P641" i="5" s="1"/>
  <c r="AI155" i="5"/>
  <c r="AJ155" i="5"/>
  <c r="AK150" i="5"/>
  <c r="AK109" i="5"/>
  <c r="AL109" i="5" s="1"/>
  <c r="AL465" i="5" s="1"/>
  <c r="AL471" i="5" s="1"/>
  <c r="AI151" i="5"/>
  <c r="AK112" i="5"/>
  <c r="AL112" i="5" s="1"/>
  <c r="AL158" i="5" s="1"/>
  <c r="AJ118" i="5"/>
  <c r="AJ192" i="5" s="1"/>
  <c r="AI610" i="5"/>
  <c r="AI663" i="5" s="1"/>
  <c r="P467" i="5"/>
  <c r="AC711" i="5"/>
  <c r="K711" i="5"/>
  <c r="U711" i="5"/>
  <c r="V711" i="5"/>
  <c r="AH711" i="5"/>
  <c r="AM711" i="5"/>
  <c r="Y711" i="5"/>
  <c r="AJ691" i="5"/>
  <c r="AK710" i="5" s="1"/>
  <c r="AK106" i="5"/>
  <c r="AL106" i="5" s="1"/>
  <c r="AM106" i="5" s="1"/>
  <c r="AI159" i="5"/>
  <c r="AJ152" i="5"/>
  <c r="AJ151" i="5"/>
  <c r="AI152" i="5"/>
  <c r="AJ527" i="5"/>
  <c r="E67" i="5"/>
  <c r="F67" i="5" s="1"/>
  <c r="L419" i="5"/>
  <c r="L542" i="5" s="1"/>
  <c r="L437" i="5"/>
  <c r="L545" i="5" s="1"/>
  <c r="V470" i="5"/>
  <c r="V473" i="5" s="1"/>
  <c r="X432" i="5"/>
  <c r="Y432" i="5" s="1"/>
  <c r="Z432" i="5" s="1"/>
  <c r="AA432" i="5" s="1"/>
  <c r="AB432" i="5" s="1"/>
  <c r="AC432" i="5" s="1"/>
  <c r="AD432" i="5" s="1"/>
  <c r="AE432" i="5" s="1"/>
  <c r="AF432" i="5" s="1"/>
  <c r="AG432" i="5" s="1"/>
  <c r="AH432" i="5" s="1"/>
  <c r="AH467" i="5"/>
  <c r="AI466" i="5"/>
  <c r="AJ466" i="5"/>
  <c r="W472" i="5"/>
  <c r="AL108" i="5"/>
  <c r="AK154" i="5"/>
  <c r="C38" i="5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85" i="5"/>
  <c r="C86" i="5" s="1"/>
  <c r="C87" i="5" s="1"/>
  <c r="C88" i="5" s="1"/>
  <c r="C89" i="5" s="1"/>
  <c r="C90" i="5" s="1"/>
  <c r="C91" i="5" s="1"/>
  <c r="O389" i="5"/>
  <c r="O324" i="5"/>
  <c r="O332" i="5"/>
  <c r="P390" i="5"/>
  <c r="P529" i="5" s="1"/>
  <c r="P325" i="5"/>
  <c r="P523" i="5" s="1"/>
  <c r="P333" i="5"/>
  <c r="P524" i="5" s="1"/>
  <c r="AH334" i="5"/>
  <c r="AH326" i="5"/>
  <c r="AJ316" i="5"/>
  <c r="AK316" i="5" s="1"/>
  <c r="AH391" i="5"/>
  <c r="AG333" i="5"/>
  <c r="AG524" i="5" s="1"/>
  <c r="AG390" i="5"/>
  <c r="AG529" i="5" s="1"/>
  <c r="AG325" i="5"/>
  <c r="AG523" i="5" s="1"/>
  <c r="AJ572" i="5"/>
  <c r="AJ573" i="5" s="1"/>
  <c r="AJ602" i="5"/>
  <c r="AJ589" i="5"/>
  <c r="AJ604" i="5"/>
  <c r="AJ587" i="5"/>
  <c r="AJ588" i="5" s="1"/>
  <c r="AJ574" i="5"/>
  <c r="AJ437" i="5"/>
  <c r="X326" i="5"/>
  <c r="X391" i="5"/>
  <c r="X334" i="5"/>
  <c r="AK5" i="5"/>
  <c r="AK437" i="5" s="1"/>
  <c r="AI118" i="5"/>
  <c r="AI192" i="5" s="1"/>
  <c r="AI170" i="5"/>
  <c r="Q389" i="5"/>
  <c r="Q332" i="5"/>
  <c r="Q324" i="5"/>
  <c r="AC389" i="5"/>
  <c r="AC332" i="5"/>
  <c r="AL349" i="5"/>
  <c r="AK357" i="5"/>
  <c r="AK526" i="5" s="1"/>
  <c r="AM377" i="5"/>
  <c r="AJ154" i="5"/>
  <c r="L326" i="5"/>
  <c r="L334" i="5"/>
  <c r="F86" i="5"/>
  <c r="D46" i="5"/>
  <c r="AI116" i="5"/>
  <c r="AI190" i="5" s="1"/>
  <c r="AI154" i="5"/>
  <c r="AK156" i="5"/>
  <c r="AJ160" i="5"/>
  <c r="AB390" i="5"/>
  <c r="AB529" i="5" s="1"/>
  <c r="AB333" i="5"/>
  <c r="AB524" i="5" s="1"/>
  <c r="N326" i="5"/>
  <c r="N391" i="5"/>
  <c r="N334" i="5"/>
  <c r="Z326" i="5"/>
  <c r="Z391" i="5"/>
  <c r="AK518" i="5"/>
  <c r="AK653" i="5" s="1"/>
  <c r="AL307" i="5"/>
  <c r="AE389" i="5"/>
  <c r="AE324" i="5"/>
  <c r="K391" i="5"/>
  <c r="K334" i="5"/>
  <c r="L325" i="5"/>
  <c r="L523" i="5" s="1"/>
  <c r="X526" i="5"/>
  <c r="AJ526" i="5" s="1"/>
  <c r="AJ357" i="5"/>
  <c r="E45" i="5"/>
  <c r="AJ171" i="5"/>
  <c r="AK171" i="5" s="1"/>
  <c r="AL171" i="5" s="1"/>
  <c r="AI171" i="5"/>
  <c r="AH324" i="5"/>
  <c r="AH389" i="5"/>
  <c r="AH332" i="5"/>
  <c r="AJ314" i="5"/>
  <c r="AK314" i="5" s="1"/>
  <c r="AK378" i="5"/>
  <c r="AK528" i="5" s="1"/>
  <c r="AL370" i="5"/>
  <c r="AK160" i="5"/>
  <c r="H44" i="5"/>
  <c r="AL104" i="5"/>
  <c r="AM110" i="5"/>
  <c r="AM156" i="5" s="1"/>
  <c r="AL114" i="5"/>
  <c r="O326" i="5"/>
  <c r="O391" i="5"/>
  <c r="AL350" i="5"/>
  <c r="AK358" i="5"/>
  <c r="AG389" i="5"/>
  <c r="AG332" i="5"/>
  <c r="AG324" i="5"/>
  <c r="AE325" i="5"/>
  <c r="AE523" i="5" s="1"/>
  <c r="AE333" i="5"/>
  <c r="AE524" i="5" s="1"/>
  <c r="AE390" i="5"/>
  <c r="AE529" i="5" s="1"/>
  <c r="S391" i="5"/>
  <c r="S334" i="5"/>
  <c r="S326" i="5"/>
  <c r="AB325" i="5"/>
  <c r="AB523" i="5" s="1"/>
  <c r="AI344" i="5"/>
  <c r="AJ345" i="5"/>
  <c r="K527" i="5"/>
  <c r="AI365" i="5"/>
  <c r="C59" i="5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E86" i="5"/>
  <c r="AI158" i="5"/>
  <c r="AJ172" i="5"/>
  <c r="AK172" i="5" s="1"/>
  <c r="AL172" i="5" s="1"/>
  <c r="AM172" i="5" s="1"/>
  <c r="U389" i="5"/>
  <c r="U332" i="5"/>
  <c r="U324" i="5"/>
  <c r="Q334" i="5"/>
  <c r="Q326" i="5"/>
  <c r="Q391" i="5"/>
  <c r="H57" i="5"/>
  <c r="AI117" i="5"/>
  <c r="AI191" i="5" s="1"/>
  <c r="AJ116" i="5"/>
  <c r="AJ190" i="5" s="1"/>
  <c r="V324" i="5"/>
  <c r="V389" i="5"/>
  <c r="AI314" i="5"/>
  <c r="R334" i="5"/>
  <c r="R391" i="5"/>
  <c r="AD334" i="5"/>
  <c r="AD326" i="5"/>
  <c r="AD391" i="5"/>
  <c r="AI285" i="5"/>
  <c r="AJ344" i="5"/>
  <c r="U390" i="5"/>
  <c r="U529" i="5" s="1"/>
  <c r="U325" i="5"/>
  <c r="U523" i="5" s="1"/>
  <c r="AM252" i="5"/>
  <c r="AM504" i="5" s="1"/>
  <c r="K389" i="5"/>
  <c r="K332" i="5"/>
  <c r="Y391" i="5"/>
  <c r="Y334" i="5"/>
  <c r="K324" i="5"/>
  <c r="AM485" i="5"/>
  <c r="AM642" i="5" s="1"/>
  <c r="AK105" i="5"/>
  <c r="L151" i="5"/>
  <c r="M123" i="5"/>
  <c r="AJ150" i="5"/>
  <c r="L324" i="5"/>
  <c r="L389" i="5"/>
  <c r="X324" i="5"/>
  <c r="X332" i="5"/>
  <c r="X389" i="5"/>
  <c r="Y324" i="5"/>
  <c r="AI315" i="5"/>
  <c r="V390" i="5"/>
  <c r="V529" i="5" s="1"/>
  <c r="V325" i="5"/>
  <c r="V523" i="5" s="1"/>
  <c r="V333" i="5"/>
  <c r="V524" i="5" s="1"/>
  <c r="W390" i="5"/>
  <c r="AH333" i="5"/>
  <c r="AH524" i="5" s="1"/>
  <c r="AH390" i="5"/>
  <c r="AH529" i="5" s="1"/>
  <c r="AJ315" i="5"/>
  <c r="AK315" i="5" s="1"/>
  <c r="AH325" i="5"/>
  <c r="AH523" i="5" s="1"/>
  <c r="T334" i="5"/>
  <c r="T326" i="5"/>
  <c r="T391" i="5"/>
  <c r="AL257" i="5"/>
  <c r="AL505" i="5" s="1"/>
  <c r="S325" i="5"/>
  <c r="S523" i="5" s="1"/>
  <c r="S390" i="5"/>
  <c r="S529" i="5" s="1"/>
  <c r="S333" i="5"/>
  <c r="S524" i="5" s="1"/>
  <c r="AA391" i="5"/>
  <c r="AA334" i="5"/>
  <c r="AA326" i="5"/>
  <c r="M324" i="5"/>
  <c r="AK346" i="5"/>
  <c r="AK525" i="5" s="1"/>
  <c r="AL338" i="5"/>
  <c r="AL265" i="5"/>
  <c r="AL507" i="5" s="1"/>
  <c r="AG391" i="5"/>
  <c r="AG334" i="5"/>
  <c r="AG326" i="5"/>
  <c r="L332" i="5"/>
  <c r="O334" i="5"/>
  <c r="AJ117" i="5"/>
  <c r="AJ191" i="5" s="1"/>
  <c r="L390" i="5"/>
  <c r="L529" i="5" s="1"/>
  <c r="M390" i="5"/>
  <c r="M529" i="5" s="1"/>
  <c r="X390" i="5"/>
  <c r="X529" i="5" s="1"/>
  <c r="X333" i="5"/>
  <c r="X524" i="5" s="1"/>
  <c r="X325" i="5"/>
  <c r="X523" i="5" s="1"/>
  <c r="V326" i="5"/>
  <c r="V391" i="5"/>
  <c r="AI316" i="5"/>
  <c r="AA325" i="5"/>
  <c r="AA523" i="5" s="1"/>
  <c r="AA390" i="5"/>
  <c r="AA529" i="5" s="1"/>
  <c r="Y326" i="5"/>
  <c r="V334" i="5"/>
  <c r="L391" i="5"/>
  <c r="AK113" i="5"/>
  <c r="AA389" i="5"/>
  <c r="AA332" i="5"/>
  <c r="AA324" i="5"/>
  <c r="W326" i="5"/>
  <c r="T389" i="5"/>
  <c r="T332" i="5"/>
  <c r="T324" i="5"/>
  <c r="AD325" i="5"/>
  <c r="AD523" i="5" s="1"/>
  <c r="AD390" i="5"/>
  <c r="AD529" i="5" s="1"/>
  <c r="AC326" i="5"/>
  <c r="V332" i="5"/>
  <c r="Z334" i="5"/>
  <c r="AF391" i="5"/>
  <c r="Y473" i="5"/>
  <c r="N324" i="5"/>
  <c r="K524" i="5"/>
  <c r="W333" i="5"/>
  <c r="W325" i="5"/>
  <c r="AE391" i="5"/>
  <c r="AE334" i="5"/>
  <c r="S389" i="5"/>
  <c r="S332" i="5"/>
  <c r="S324" i="5"/>
  <c r="R390" i="5"/>
  <c r="R529" i="5" s="1"/>
  <c r="R333" i="5"/>
  <c r="R524" i="5" s="1"/>
  <c r="AI358" i="5"/>
  <c r="AJ156" i="5"/>
  <c r="P332" i="5"/>
  <c r="P389" i="5"/>
  <c r="P324" i="5"/>
  <c r="AB332" i="5"/>
  <c r="AB324" i="5"/>
  <c r="M333" i="5"/>
  <c r="M524" i="5" s="1"/>
  <c r="M325" i="5"/>
  <c r="M523" i="5" s="1"/>
  <c r="Y333" i="5"/>
  <c r="Y524" i="5" s="1"/>
  <c r="Y390" i="5"/>
  <c r="Y529" i="5" s="1"/>
  <c r="Y389" i="5"/>
  <c r="Y332" i="5"/>
  <c r="Z390" i="5"/>
  <c r="Z529" i="5" s="1"/>
  <c r="Z333" i="5"/>
  <c r="Z524" i="5" s="1"/>
  <c r="Z325" i="5"/>
  <c r="Z523" i="5" s="1"/>
  <c r="Q473" i="5"/>
  <c r="AC470" i="5"/>
  <c r="AC467" i="5"/>
  <c r="R332" i="5"/>
  <c r="R389" i="5"/>
  <c r="AD332" i="5"/>
  <c r="AD389" i="5"/>
  <c r="AD324" i="5"/>
  <c r="O390" i="5"/>
  <c r="O529" i="5" s="1"/>
  <c r="O325" i="5"/>
  <c r="O523" i="5" s="1"/>
  <c r="W391" i="5"/>
  <c r="AE326" i="5"/>
  <c r="AK377" i="5"/>
  <c r="AB389" i="5"/>
  <c r="S473" i="5"/>
  <c r="AE470" i="5"/>
  <c r="AE467" i="5"/>
  <c r="AF389" i="5"/>
  <c r="AF332" i="5"/>
  <c r="Q325" i="5"/>
  <c r="Q523" i="5" s="1"/>
  <c r="Q390" i="5"/>
  <c r="Q529" i="5" s="1"/>
  <c r="Q333" i="5"/>
  <c r="Q524" i="5" s="1"/>
  <c r="AC325" i="5"/>
  <c r="AC523" i="5" s="1"/>
  <c r="AC390" i="5"/>
  <c r="AC529" i="5" s="1"/>
  <c r="AF333" i="5"/>
  <c r="AF524" i="5" s="1"/>
  <c r="AF390" i="5"/>
  <c r="AF529" i="5" s="1"/>
  <c r="N332" i="5"/>
  <c r="O333" i="5"/>
  <c r="O524" i="5" s="1"/>
  <c r="K390" i="5"/>
  <c r="AF473" i="5"/>
  <c r="AI472" i="5"/>
  <c r="X528" i="5"/>
  <c r="X438" i="5" s="1"/>
  <c r="Y438" i="5" s="1"/>
  <c r="Z438" i="5" s="1"/>
  <c r="AA438" i="5" s="1"/>
  <c r="AB438" i="5" s="1"/>
  <c r="AC438" i="5" s="1"/>
  <c r="AD438" i="5" s="1"/>
  <c r="AE438" i="5" s="1"/>
  <c r="AF438" i="5" s="1"/>
  <c r="AG438" i="5" s="1"/>
  <c r="AH438" i="5" s="1"/>
  <c r="AJ378" i="5"/>
  <c r="AI379" i="5"/>
  <c r="AJ379" i="5"/>
  <c r="U467" i="5"/>
  <c r="U470" i="5"/>
  <c r="AG470" i="5"/>
  <c r="AG467" i="5"/>
  <c r="AK533" i="5"/>
  <c r="AK534" i="5" s="1"/>
  <c r="AK753" i="5" s="1"/>
  <c r="AL397" i="5"/>
  <c r="AM397" i="5" s="1"/>
  <c r="AM533" i="5" s="1"/>
  <c r="AM534" i="5" s="1"/>
  <c r="AM753" i="5" s="1"/>
  <c r="W389" i="5"/>
  <c r="W324" i="5"/>
  <c r="T390" i="5"/>
  <c r="T529" i="5" s="1"/>
  <c r="T333" i="5"/>
  <c r="T524" i="5" s="1"/>
  <c r="T325" i="5"/>
  <c r="T523" i="5" s="1"/>
  <c r="P334" i="5"/>
  <c r="P391" i="5"/>
  <c r="P326" i="5"/>
  <c r="AB391" i="5"/>
  <c r="AB326" i="5"/>
  <c r="W332" i="5"/>
  <c r="W334" i="5"/>
  <c r="Q467" i="5"/>
  <c r="AJ285" i="5"/>
  <c r="AK285" i="5" s="1"/>
  <c r="AL285" i="5" s="1"/>
  <c r="AM285" i="5" s="1"/>
  <c r="M389" i="5"/>
  <c r="M332" i="5"/>
  <c r="N390" i="5"/>
  <c r="N529" i="5" s="1"/>
  <c r="N333" i="5"/>
  <c r="N524" i="5" s="1"/>
  <c r="M391" i="5"/>
  <c r="M334" i="5"/>
  <c r="M326" i="5"/>
  <c r="AL377" i="5"/>
  <c r="S467" i="5"/>
  <c r="AI526" i="5"/>
  <c r="AI357" i="5"/>
  <c r="W426" i="5"/>
  <c r="AD470" i="5"/>
  <c r="AD467" i="5"/>
  <c r="N467" i="5"/>
  <c r="R467" i="5"/>
  <c r="Z473" i="5"/>
  <c r="Y485" i="5"/>
  <c r="Y642" i="5" s="1"/>
  <c r="T471" i="5"/>
  <c r="T473" i="5" s="1"/>
  <c r="T467" i="5"/>
  <c r="U391" i="5"/>
  <c r="AJ358" i="5"/>
  <c r="K467" i="5"/>
  <c r="W467" i="5"/>
  <c r="AJ464" i="5"/>
  <c r="AI464" i="5"/>
  <c r="Z467" i="5"/>
  <c r="W470" i="5"/>
  <c r="AH472" i="5"/>
  <c r="AH473" i="5" s="1"/>
  <c r="AI525" i="5"/>
  <c r="AJ525" i="5"/>
  <c r="W420" i="5"/>
  <c r="X420" i="5" s="1"/>
  <c r="Y420" i="5" s="1"/>
  <c r="Z420" i="5" s="1"/>
  <c r="AA420" i="5" s="1"/>
  <c r="AB420" i="5" s="1"/>
  <c r="AC420" i="5" s="1"/>
  <c r="AD420" i="5" s="1"/>
  <c r="AE420" i="5" s="1"/>
  <c r="AF420" i="5" s="1"/>
  <c r="AG420" i="5" s="1"/>
  <c r="AH420" i="5" s="1"/>
  <c r="AI346" i="5"/>
  <c r="AM371" i="5"/>
  <c r="AM379" i="5" s="1"/>
  <c r="AB467" i="5"/>
  <c r="U326" i="5"/>
  <c r="AJ346" i="5"/>
  <c r="AK379" i="5"/>
  <c r="K425" i="5"/>
  <c r="K543" i="5" s="1"/>
  <c r="M467" i="5"/>
  <c r="Y467" i="5"/>
  <c r="AI465" i="5"/>
  <c r="C639" i="5"/>
  <c r="AL244" i="5"/>
  <c r="AM244" i="5" s="1"/>
  <c r="AM502" i="5" s="1"/>
  <c r="AL261" i="5"/>
  <c r="AL291" i="5"/>
  <c r="AL514" i="5" s="1"/>
  <c r="U334" i="5"/>
  <c r="AJ356" i="5"/>
  <c r="AJ465" i="5"/>
  <c r="AF467" i="5"/>
  <c r="C642" i="5"/>
  <c r="AC485" i="5"/>
  <c r="AC642" i="5" s="1"/>
  <c r="Q485" i="5"/>
  <c r="Q642" i="5" s="1"/>
  <c r="AF485" i="5"/>
  <c r="AF642" i="5" s="1"/>
  <c r="T485" i="5"/>
  <c r="T642" i="5" s="1"/>
  <c r="AE485" i="5"/>
  <c r="AE642" i="5" s="1"/>
  <c r="S485" i="5"/>
  <c r="S642" i="5" s="1"/>
  <c r="AB485" i="5"/>
  <c r="AB642" i="5" s="1"/>
  <c r="M485" i="5"/>
  <c r="M642" i="5" s="1"/>
  <c r="AA485" i="5"/>
  <c r="AA642" i="5" s="1"/>
  <c r="L485" i="5"/>
  <c r="L642" i="5" s="1"/>
  <c r="AL485" i="5"/>
  <c r="AL642" i="5" s="1"/>
  <c r="W485" i="5"/>
  <c r="AK485" i="5"/>
  <c r="AK642" i="5" s="1"/>
  <c r="V485" i="5"/>
  <c r="V642" i="5" s="1"/>
  <c r="R485" i="5"/>
  <c r="R642" i="5" s="1"/>
  <c r="AG485" i="5"/>
  <c r="AG642" i="5" s="1"/>
  <c r="O485" i="5"/>
  <c r="O642" i="5" s="1"/>
  <c r="C643" i="5"/>
  <c r="AB473" i="5"/>
  <c r="R473" i="5"/>
  <c r="O471" i="5"/>
  <c r="O467" i="5"/>
  <c r="AA471" i="5"/>
  <c r="AA473" i="5" s="1"/>
  <c r="AA467" i="5"/>
  <c r="K470" i="5"/>
  <c r="AI528" i="5"/>
  <c r="AI378" i="5"/>
  <c r="O484" i="5"/>
  <c r="O641" i="5" s="1"/>
  <c r="AD484" i="5"/>
  <c r="AD641" i="5" s="1"/>
  <c r="AM517" i="5"/>
  <c r="AM652" i="5" s="1"/>
  <c r="L467" i="5"/>
  <c r="X467" i="5"/>
  <c r="L470" i="5"/>
  <c r="K471" i="5"/>
  <c r="Q484" i="5"/>
  <c r="Q641" i="5" s="1"/>
  <c r="AF484" i="5"/>
  <c r="AF641" i="5" s="1"/>
  <c r="S484" i="5"/>
  <c r="S641" i="5" s="1"/>
  <c r="M483" i="5"/>
  <c r="M640" i="5" s="1"/>
  <c r="C640" i="5"/>
  <c r="C641" i="5"/>
  <c r="W484" i="5"/>
  <c r="K484" i="5"/>
  <c r="AL484" i="5"/>
  <c r="AL641" i="5" s="1"/>
  <c r="Z484" i="5"/>
  <c r="Z641" i="5" s="1"/>
  <c r="N484" i="5"/>
  <c r="N641" i="5" s="1"/>
  <c r="AK484" i="5"/>
  <c r="AK641" i="5" s="1"/>
  <c r="Y484" i="5"/>
  <c r="Y641" i="5" s="1"/>
  <c r="M484" i="5"/>
  <c r="M641" i="5" s="1"/>
  <c r="AB484" i="5"/>
  <c r="AB641" i="5" s="1"/>
  <c r="C648" i="5"/>
  <c r="M513" i="5"/>
  <c r="M648" i="5" s="1"/>
  <c r="K513" i="5"/>
  <c r="N515" i="5"/>
  <c r="N650" i="5" s="1"/>
  <c r="AD515" i="5"/>
  <c r="AD650" i="5" s="1"/>
  <c r="Q517" i="5"/>
  <c r="Q652" i="5" s="1"/>
  <c r="AF517" i="5"/>
  <c r="AF652" i="5" s="1"/>
  <c r="L513" i="5"/>
  <c r="L648" i="5" s="1"/>
  <c r="O515" i="5"/>
  <c r="O650" i="5" s="1"/>
  <c r="AE515" i="5"/>
  <c r="AE650" i="5" s="1"/>
  <c r="R517" i="5"/>
  <c r="R652" i="5" s="1"/>
  <c r="AG517" i="5"/>
  <c r="AG652" i="5" s="1"/>
  <c r="S517" i="5"/>
  <c r="S652" i="5" s="1"/>
  <c r="AH517" i="5"/>
  <c r="AH652" i="5" s="1"/>
  <c r="S515" i="5"/>
  <c r="S650" i="5" s="1"/>
  <c r="AH515" i="5"/>
  <c r="AH650" i="5" s="1"/>
  <c r="U517" i="5"/>
  <c r="U652" i="5" s="1"/>
  <c r="AL517" i="5"/>
  <c r="AL652" i="5" s="1"/>
  <c r="V517" i="5"/>
  <c r="V652" i="5" s="1"/>
  <c r="C652" i="5"/>
  <c r="AB517" i="5"/>
  <c r="AB652" i="5" s="1"/>
  <c r="P517" i="5"/>
  <c r="P652" i="5" s="1"/>
  <c r="AK517" i="5"/>
  <c r="AK652" i="5" s="1"/>
  <c r="Y517" i="5"/>
  <c r="Y652" i="5" s="1"/>
  <c r="M517" i="5"/>
  <c r="M652" i="5" s="1"/>
  <c r="W517" i="5"/>
  <c r="K517" i="5"/>
  <c r="AA517" i="5"/>
  <c r="AA652" i="5" s="1"/>
  <c r="C650" i="5"/>
  <c r="AB515" i="5"/>
  <c r="AB650" i="5" s="1"/>
  <c r="P515" i="5"/>
  <c r="P650" i="5" s="1"/>
  <c r="AK515" i="5"/>
  <c r="AK650" i="5" s="1"/>
  <c r="Y515" i="5"/>
  <c r="Y650" i="5" s="1"/>
  <c r="M515" i="5"/>
  <c r="M650" i="5" s="1"/>
  <c r="W515" i="5"/>
  <c r="K515" i="5"/>
  <c r="AA515" i="5"/>
  <c r="AA650" i="5" s="1"/>
  <c r="N517" i="5"/>
  <c r="N652" i="5" s="1"/>
  <c r="AD517" i="5"/>
  <c r="AD652" i="5" s="1"/>
  <c r="Q518" i="5"/>
  <c r="Q653" i="5" s="1"/>
  <c r="AC518" i="5"/>
  <c r="AC653" i="5" s="1"/>
  <c r="AI588" i="5"/>
  <c r="AI592" i="5" s="1"/>
  <c r="AI595" i="5"/>
  <c r="AI591" i="5"/>
  <c r="S518" i="5"/>
  <c r="S653" i="5" s="1"/>
  <c r="AE518" i="5"/>
  <c r="AE653" i="5" s="1"/>
  <c r="AA533" i="5"/>
  <c r="O533" i="5"/>
  <c r="Z533" i="5"/>
  <c r="M533" i="5"/>
  <c r="X533" i="5"/>
  <c r="V518" i="5"/>
  <c r="V653" i="5" s="1"/>
  <c r="AH518" i="5"/>
  <c r="AH653" i="5" s="1"/>
  <c r="B550" i="5"/>
  <c r="S711" i="5"/>
  <c r="R711" i="5"/>
  <c r="AE711" i="5"/>
  <c r="AD711" i="5"/>
  <c r="L746" i="5"/>
  <c r="X746" i="5"/>
  <c r="M689" i="5"/>
  <c r="AI579" i="5"/>
  <c r="AI710" i="5"/>
  <c r="P711" i="5"/>
  <c r="O711" i="5"/>
  <c r="AB711" i="5"/>
  <c r="AA711" i="5"/>
  <c r="T711" i="5"/>
  <c r="O746" i="5"/>
  <c r="AE746" i="5"/>
  <c r="AI746" i="5"/>
  <c r="V746" i="5"/>
  <c r="U746" i="5"/>
  <c r="AG746" i="5"/>
  <c r="N711" i="5"/>
  <c r="M711" i="5"/>
  <c r="AK711" i="5"/>
  <c r="AJ710" i="5"/>
  <c r="H718" i="4"/>
  <c r="H719" i="4"/>
  <c r="H813" i="1"/>
  <c r="H814" i="1"/>
  <c r="AI769" i="5" l="1"/>
  <c r="AI771" i="5" s="1"/>
  <c r="AI513" i="5"/>
  <c r="AI648" i="5" s="1"/>
  <c r="AJ513" i="5"/>
  <c r="AJ648" i="5" s="1"/>
  <c r="AK513" i="5"/>
  <c r="AK648" i="5" s="1"/>
  <c r="AL513" i="5"/>
  <c r="AL648" i="5" s="1"/>
  <c r="AM261" i="5"/>
  <c r="AM506" i="5" s="1"/>
  <c r="AL506" i="5"/>
  <c r="AL502" i="5"/>
  <c r="AM230" i="5"/>
  <c r="AM498" i="5" s="1"/>
  <c r="AL498" i="5"/>
  <c r="AL226" i="5"/>
  <c r="AK497" i="5"/>
  <c r="AK510" i="5" s="1"/>
  <c r="AL201" i="5"/>
  <c r="AL491" i="5" s="1"/>
  <c r="AK195" i="5"/>
  <c r="AM200" i="5"/>
  <c r="AM194" i="5" s="1"/>
  <c r="AL194" i="5"/>
  <c r="AM286" i="5"/>
  <c r="AL533" i="5"/>
  <c r="AL534" i="5" s="1"/>
  <c r="AL753" i="5" s="1"/>
  <c r="AM240" i="5"/>
  <c r="AM501" i="5" s="1"/>
  <c r="AJ746" i="5"/>
  <c r="K453" i="5"/>
  <c r="K550" i="5" s="1"/>
  <c r="K551" i="5" s="1"/>
  <c r="K708" i="5" s="1"/>
  <c r="AI580" i="5"/>
  <c r="AI661" i="5" s="1"/>
  <c r="AL344" i="5"/>
  <c r="AI583" i="5"/>
  <c r="E68" i="5"/>
  <c r="E69" i="5" s="1"/>
  <c r="AK438" i="5"/>
  <c r="W534" i="5"/>
  <c r="W753" i="5" s="1"/>
  <c r="AK152" i="5"/>
  <c r="E58" i="5"/>
  <c r="E59" i="5" s="1"/>
  <c r="E60" i="5" s="1"/>
  <c r="E61" i="5" s="1"/>
  <c r="E62" i="5" s="1"/>
  <c r="E63" i="5" s="1"/>
  <c r="E64" i="5" s="1"/>
  <c r="E65" i="5" s="1"/>
  <c r="AL155" i="5"/>
  <c r="AM348" i="5"/>
  <c r="AM356" i="5" s="1"/>
  <c r="AL356" i="5"/>
  <c r="AM112" i="5"/>
  <c r="AM158" i="5" s="1"/>
  <c r="AH483" i="5"/>
  <c r="AH640" i="5" s="1"/>
  <c r="AJ334" i="5"/>
  <c r="AM334" i="5" s="1"/>
  <c r="AJ324" i="5"/>
  <c r="AK483" i="5"/>
  <c r="AK640" i="5" s="1"/>
  <c r="AJ326" i="5"/>
  <c r="AI326" i="5"/>
  <c r="AK155" i="5"/>
  <c r="AL152" i="5"/>
  <c r="AL118" i="5"/>
  <c r="AL192" i="5" s="1"/>
  <c r="AK118" i="5"/>
  <c r="AK192" i="5" s="1"/>
  <c r="AM109" i="5"/>
  <c r="AM155" i="5" s="1"/>
  <c r="AK158" i="5"/>
  <c r="AK116" i="5"/>
  <c r="AK190" i="5" s="1"/>
  <c r="AK465" i="5"/>
  <c r="AK471" i="5" s="1"/>
  <c r="G58" i="5"/>
  <c r="G59" i="5" s="1"/>
  <c r="G60" i="5" s="1"/>
  <c r="G61" i="5" s="1"/>
  <c r="G62" i="5" s="1"/>
  <c r="G63" i="5" s="1"/>
  <c r="G64" i="5" s="1"/>
  <c r="G65" i="5" s="1"/>
  <c r="AI607" i="5"/>
  <c r="AI608" i="5" s="1"/>
  <c r="AJ605" i="5" s="1"/>
  <c r="AJ610" i="5" s="1"/>
  <c r="AI711" i="5"/>
  <c r="AJ711" i="5"/>
  <c r="AJ528" i="5"/>
  <c r="AJ472" i="5"/>
  <c r="AC136" i="5"/>
  <c r="L136" i="5"/>
  <c r="AB136" i="5"/>
  <c r="AG136" i="5"/>
  <c r="W136" i="5"/>
  <c r="F58" i="5"/>
  <c r="F59" i="5" s="1"/>
  <c r="F60" i="5" s="1"/>
  <c r="F61" i="5" s="1"/>
  <c r="F62" i="5" s="1"/>
  <c r="F63" i="5" s="1"/>
  <c r="F64" i="5" s="1"/>
  <c r="F65" i="5" s="1"/>
  <c r="M136" i="5"/>
  <c r="S136" i="5"/>
  <c r="R136" i="5"/>
  <c r="AH136" i="5"/>
  <c r="AJ136" i="5" s="1"/>
  <c r="AK136" i="5" s="1"/>
  <c r="AL136" i="5" s="1"/>
  <c r="AM136" i="5" s="1"/>
  <c r="AD136" i="5"/>
  <c r="T136" i="5"/>
  <c r="X136" i="5"/>
  <c r="D36" i="5"/>
  <c r="D37" i="5" s="1"/>
  <c r="Z136" i="5"/>
  <c r="M437" i="5"/>
  <c r="N437" i="5" s="1"/>
  <c r="Z530" i="5"/>
  <c r="Z750" i="5" s="1"/>
  <c r="AE136" i="5"/>
  <c r="D58" i="5"/>
  <c r="D59" i="5" s="1"/>
  <c r="D60" i="5" s="1"/>
  <c r="D61" i="5" s="1"/>
  <c r="D62" i="5" s="1"/>
  <c r="D63" i="5" s="1"/>
  <c r="D64" i="5" s="1"/>
  <c r="D65" i="5" s="1"/>
  <c r="Q136" i="5"/>
  <c r="AF136" i="5"/>
  <c r="AE510" i="5"/>
  <c r="AE646" i="5" s="1"/>
  <c r="M419" i="5"/>
  <c r="M542" i="5" s="1"/>
  <c r="V136" i="5"/>
  <c r="AI136" i="5" s="1"/>
  <c r="Y136" i="5"/>
  <c r="N490" i="5"/>
  <c r="N516" i="5" s="1"/>
  <c r="N651" i="5" s="1"/>
  <c r="AB490" i="5"/>
  <c r="AB516" i="5" s="1"/>
  <c r="AB651" i="5" s="1"/>
  <c r="N510" i="5"/>
  <c r="N646" i="5" s="1"/>
  <c r="P490" i="5"/>
  <c r="P516" i="5" s="1"/>
  <c r="P651" i="5" s="1"/>
  <c r="AA510" i="5"/>
  <c r="AA646" i="5" s="1"/>
  <c r="AD510" i="5"/>
  <c r="AD511" i="5" s="1"/>
  <c r="AD647" i="5" s="1"/>
  <c r="AB530" i="5"/>
  <c r="AB750" i="5" s="1"/>
  <c r="AG530" i="5"/>
  <c r="AG536" i="5" s="1"/>
  <c r="AG718" i="5" s="1"/>
  <c r="AG721" i="5" s="1"/>
  <c r="O510" i="5"/>
  <c r="O646" i="5" s="1"/>
  <c r="Q510" i="5"/>
  <c r="Q646" i="5" s="1"/>
  <c r="AC490" i="5"/>
  <c r="AC516" i="5" s="1"/>
  <c r="AC651" i="5" s="1"/>
  <c r="AJ533" i="5"/>
  <c r="AJ534" i="5" s="1"/>
  <c r="AJ753" i="5" s="1"/>
  <c r="R490" i="5"/>
  <c r="R516" i="5" s="1"/>
  <c r="R651" i="5" s="1"/>
  <c r="T510" i="5"/>
  <c r="T646" i="5" s="1"/>
  <c r="S510" i="5"/>
  <c r="S511" i="5" s="1"/>
  <c r="S647" i="5" s="1"/>
  <c r="AE530" i="5"/>
  <c r="AE750" i="5" s="1"/>
  <c r="Y510" i="5"/>
  <c r="Y646" i="5" s="1"/>
  <c r="AC510" i="5"/>
  <c r="AC646" i="5" s="1"/>
  <c r="Y530" i="5"/>
  <c r="Y750" i="5" s="1"/>
  <c r="P510" i="5"/>
  <c r="P646" i="5" s="1"/>
  <c r="AH530" i="5"/>
  <c r="AH750" i="5" s="1"/>
  <c r="AF510" i="5"/>
  <c r="AF646" i="5" s="1"/>
  <c r="K510" i="5"/>
  <c r="K646" i="5" s="1"/>
  <c r="L640" i="5"/>
  <c r="AI596" i="5"/>
  <c r="AI565" i="5" s="1"/>
  <c r="AJ649" i="5"/>
  <c r="L473" i="5"/>
  <c r="AE490" i="5"/>
  <c r="AE516" i="5" s="1"/>
  <c r="AE651" i="5" s="1"/>
  <c r="U530" i="5"/>
  <c r="E87" i="5"/>
  <c r="F45" i="5"/>
  <c r="AI391" i="5"/>
  <c r="AI325" i="5"/>
  <c r="K648" i="5"/>
  <c r="AF490" i="5"/>
  <c r="AF516" i="5" s="1"/>
  <c r="AF651" i="5" s="1"/>
  <c r="AJ332" i="5"/>
  <c r="AM332" i="5" s="1"/>
  <c r="AJ389" i="5"/>
  <c r="AM114" i="5"/>
  <c r="AM160" i="5" s="1"/>
  <c r="AL160" i="5"/>
  <c r="AH490" i="5"/>
  <c r="AI523" i="5"/>
  <c r="K407" i="5"/>
  <c r="K540" i="5" s="1"/>
  <c r="AK574" i="5"/>
  <c r="AK604" i="5"/>
  <c r="AK587" i="5"/>
  <c r="AK588" i="5" s="1"/>
  <c r="AK572" i="5"/>
  <c r="AK573" i="5" s="1"/>
  <c r="AK602" i="5"/>
  <c r="AK589" i="5"/>
  <c r="AL5" i="5"/>
  <c r="AJ591" i="5"/>
  <c r="W652" i="5"/>
  <c r="AJ517" i="5"/>
  <c r="AJ652" i="5" s="1"/>
  <c r="Z534" i="5"/>
  <c r="Z753" i="5" s="1"/>
  <c r="AI561" i="5"/>
  <c r="O534" i="5"/>
  <c r="O753" i="5" s="1"/>
  <c r="AI593" i="5"/>
  <c r="AJ590" i="5" s="1"/>
  <c r="AJ595" i="5" s="1"/>
  <c r="W510" i="5"/>
  <c r="W490" i="5"/>
  <c r="W516" i="5" s="1"/>
  <c r="W648" i="5"/>
  <c r="AI649" i="5"/>
  <c r="AL649" i="5"/>
  <c r="AM291" i="5"/>
  <c r="T490" i="5"/>
  <c r="T516" i="5" s="1"/>
  <c r="T651" i="5" s="1"/>
  <c r="AK333" i="5"/>
  <c r="AK524" i="5" s="1"/>
  <c r="AK325" i="5"/>
  <c r="AK523" i="5" s="1"/>
  <c r="AL315" i="5"/>
  <c r="AH510" i="5"/>
  <c r="AK443" i="5"/>
  <c r="O136" i="5"/>
  <c r="M534" i="5"/>
  <c r="M753" i="5" s="1"/>
  <c r="AI533" i="5"/>
  <c r="AA534" i="5"/>
  <c r="AA753" i="5" s="1"/>
  <c r="AI518" i="5"/>
  <c r="AI653" i="5" s="1"/>
  <c r="L510" i="5"/>
  <c r="L490" i="5"/>
  <c r="L516" i="5" s="1"/>
  <c r="L651" i="5" s="1"/>
  <c r="K641" i="5"/>
  <c r="AI484" i="5"/>
  <c r="AI641" i="5" s="1"/>
  <c r="O490" i="5"/>
  <c r="O516" i="5" s="1"/>
  <c r="O651" i="5" s="1"/>
  <c r="W640" i="5"/>
  <c r="K473" i="5"/>
  <c r="W642" i="5"/>
  <c r="AJ485" i="5"/>
  <c r="AJ642" i="5" s="1"/>
  <c r="Y490" i="5"/>
  <c r="Y516" i="5" s="1"/>
  <c r="Y651" i="5" s="1"/>
  <c r="AG490" i="5"/>
  <c r="AG516" i="5" s="1"/>
  <c r="AG651" i="5" s="1"/>
  <c r="AI324" i="5"/>
  <c r="AL150" i="5"/>
  <c r="AL116" i="5"/>
  <c r="AL190" i="5" s="1"/>
  <c r="AM104" i="5"/>
  <c r="AL518" i="5"/>
  <c r="AL653" i="5" s="1"/>
  <c r="AM307" i="5"/>
  <c r="AM518" i="5" s="1"/>
  <c r="AM653" i="5" s="1"/>
  <c r="AA136" i="5"/>
  <c r="K650" i="5"/>
  <c r="AI515" i="5"/>
  <c r="AI650" i="5" s="1"/>
  <c r="X510" i="5"/>
  <c r="X490" i="5"/>
  <c r="X516" i="5" s="1"/>
  <c r="X651" i="5" s="1"/>
  <c r="W641" i="5"/>
  <c r="AJ484" i="5"/>
  <c r="AJ641" i="5" s="1"/>
  <c r="AB510" i="5"/>
  <c r="Z510" i="5"/>
  <c r="Q490" i="5"/>
  <c r="Q516" i="5" s="1"/>
  <c r="Q651" i="5" s="1"/>
  <c r="K490" i="5"/>
  <c r="K516" i="5" s="1"/>
  <c r="AE473" i="5"/>
  <c r="AC473" i="5"/>
  <c r="X530" i="5"/>
  <c r="AM265" i="5"/>
  <c r="AM507" i="5" s="1"/>
  <c r="AL358" i="5"/>
  <c r="AM350" i="5"/>
  <c r="AM358" i="5" s="1"/>
  <c r="I44" i="5"/>
  <c r="H86" i="5"/>
  <c r="H36" i="5"/>
  <c r="S490" i="5"/>
  <c r="S516" i="5" s="1"/>
  <c r="S651" i="5" s="1"/>
  <c r="AJ606" i="5"/>
  <c r="E36" i="5"/>
  <c r="N136" i="5"/>
  <c r="P136" i="5"/>
  <c r="K136" i="5"/>
  <c r="M490" i="5"/>
  <c r="M516" i="5" s="1"/>
  <c r="M651" i="5" s="1"/>
  <c r="AJ470" i="5"/>
  <c r="W473" i="5"/>
  <c r="AJ391" i="5"/>
  <c r="W529" i="5"/>
  <c r="AJ390" i="5"/>
  <c r="I57" i="5"/>
  <c r="H77" i="5"/>
  <c r="H58" i="5"/>
  <c r="H59" i="5" s="1"/>
  <c r="H60" i="5" s="1"/>
  <c r="H61" i="5" s="1"/>
  <c r="H62" i="5" s="1"/>
  <c r="H63" i="5" s="1"/>
  <c r="H64" i="5" s="1"/>
  <c r="H65" i="5" s="1"/>
  <c r="AJ579" i="5"/>
  <c r="M510" i="5"/>
  <c r="AI485" i="5"/>
  <c r="AI642" i="5" s="1"/>
  <c r="U490" i="5"/>
  <c r="U516" i="5" s="1"/>
  <c r="U651" i="5" s="1"/>
  <c r="AC530" i="5"/>
  <c r="O530" i="5"/>
  <c r="S530" i="5"/>
  <c r="M470" i="5"/>
  <c r="M151" i="5"/>
  <c r="N123" i="5"/>
  <c r="AI332" i="5"/>
  <c r="AL332" i="5" s="1"/>
  <c r="AM370" i="5"/>
  <c r="AM378" i="5" s="1"/>
  <c r="AM528" i="5" s="1"/>
  <c r="AL378" i="5"/>
  <c r="AL528" i="5" s="1"/>
  <c r="AJ594" i="5"/>
  <c r="AJ592" i="5"/>
  <c r="G36" i="5"/>
  <c r="AI594" i="5"/>
  <c r="AJ518" i="5"/>
  <c r="AJ653" i="5" s="1"/>
  <c r="U510" i="5"/>
  <c r="AG510" i="5"/>
  <c r="V483" i="5"/>
  <c r="V640" i="5" s="1"/>
  <c r="AI467" i="5"/>
  <c r="AJ471" i="5"/>
  <c r="AG473" i="5"/>
  <c r="M530" i="5"/>
  <c r="AA530" i="5"/>
  <c r="AM257" i="5"/>
  <c r="AM505" i="5" s="1"/>
  <c r="V530" i="5"/>
  <c r="AI389" i="5"/>
  <c r="N530" i="5"/>
  <c r="AJ603" i="5"/>
  <c r="AK326" i="5"/>
  <c r="AL316" i="5"/>
  <c r="AK334" i="5"/>
  <c r="U136" i="5"/>
  <c r="F36" i="5"/>
  <c r="AA490" i="5"/>
  <c r="AA516" i="5" s="1"/>
  <c r="AA651" i="5" s="1"/>
  <c r="AJ467" i="5"/>
  <c r="V510" i="5"/>
  <c r="V490" i="5"/>
  <c r="R510" i="5"/>
  <c r="U473" i="5"/>
  <c r="W523" i="5"/>
  <c r="AJ325" i="5"/>
  <c r="X426" i="5"/>
  <c r="Y426" i="5" s="1"/>
  <c r="Z426" i="5" s="1"/>
  <c r="AA426" i="5" s="1"/>
  <c r="AB426" i="5" s="1"/>
  <c r="AC426" i="5" s="1"/>
  <c r="AD426" i="5" s="1"/>
  <c r="AE426" i="5" s="1"/>
  <c r="AF426" i="5" s="1"/>
  <c r="AG426" i="5" s="1"/>
  <c r="AH426" i="5" s="1"/>
  <c r="D88" i="5"/>
  <c r="D47" i="5"/>
  <c r="E46" i="5"/>
  <c r="AJ576" i="5"/>
  <c r="T530" i="5"/>
  <c r="K529" i="5"/>
  <c r="AI390" i="5"/>
  <c r="Q530" i="5"/>
  <c r="W524" i="5"/>
  <c r="AJ333" i="5"/>
  <c r="AM333" i="5" s="1"/>
  <c r="AM524" i="5" s="1"/>
  <c r="AK466" i="5"/>
  <c r="AK472" i="5" s="1"/>
  <c r="AL113" i="5"/>
  <c r="AK159" i="5"/>
  <c r="AM338" i="5"/>
  <c r="AM346" i="5" s="1"/>
  <c r="AM525" i="5" s="1"/>
  <c r="AL346" i="5"/>
  <c r="AL525" i="5" s="1"/>
  <c r="AK464" i="5"/>
  <c r="AK117" i="5"/>
  <c r="AK191" i="5" s="1"/>
  <c r="AL105" i="5"/>
  <c r="AK151" i="5"/>
  <c r="AI527" i="5"/>
  <c r="I431" i="5" s="1" a="1"/>
  <c r="K431" i="5"/>
  <c r="AL483" i="5"/>
  <c r="AL640" i="5" s="1"/>
  <c r="AM171" i="5"/>
  <c r="AM483" i="5" s="1"/>
  <c r="AM640" i="5" s="1"/>
  <c r="L425" i="5"/>
  <c r="AM349" i="5"/>
  <c r="AM357" i="5" s="1"/>
  <c r="AM526" i="5" s="1"/>
  <c r="AL357" i="5"/>
  <c r="AL526" i="5" s="1"/>
  <c r="AL154" i="5"/>
  <c r="AM108" i="5"/>
  <c r="AM154" i="5" s="1"/>
  <c r="W650" i="5"/>
  <c r="AJ515" i="5"/>
  <c r="AJ650" i="5" s="1"/>
  <c r="N689" i="5"/>
  <c r="Z490" i="5"/>
  <c r="Z516" i="5" s="1"/>
  <c r="Z651" i="5" s="1"/>
  <c r="AD490" i="5"/>
  <c r="AD516" i="5" s="1"/>
  <c r="AD651" i="5" s="1"/>
  <c r="AI333" i="5"/>
  <c r="AL333" i="5" s="1"/>
  <c r="AL524" i="5" s="1"/>
  <c r="R530" i="5"/>
  <c r="L530" i="5"/>
  <c r="X534" i="5"/>
  <c r="X753" i="5" s="1"/>
  <c r="X454" i="5"/>
  <c r="Y454" i="5" s="1"/>
  <c r="Z454" i="5" s="1"/>
  <c r="AA454" i="5" s="1"/>
  <c r="AB454" i="5" s="1"/>
  <c r="AC454" i="5" s="1"/>
  <c r="AD454" i="5" s="1"/>
  <c r="AE454" i="5" s="1"/>
  <c r="AF454" i="5" s="1"/>
  <c r="AG454" i="5" s="1"/>
  <c r="AH454" i="5" s="1"/>
  <c r="K652" i="5"/>
  <c r="AI517" i="5"/>
  <c r="AI652" i="5" s="1"/>
  <c r="Q483" i="5"/>
  <c r="Q640" i="5" s="1"/>
  <c r="AI471" i="5"/>
  <c r="AD473" i="5"/>
  <c r="AI524" i="5"/>
  <c r="K413" i="5"/>
  <c r="AD530" i="5"/>
  <c r="AL314" i="5"/>
  <c r="AK324" i="5"/>
  <c r="AK332" i="5"/>
  <c r="AI334" i="5"/>
  <c r="AL334" i="5" s="1"/>
  <c r="AF530" i="5"/>
  <c r="AM152" i="5"/>
  <c r="P530" i="5"/>
  <c r="AD117" i="1"/>
  <c r="AM513" i="5" l="1"/>
  <c r="AM648" i="5" s="1"/>
  <c r="AM514" i="5"/>
  <c r="AM649" i="5" s="1"/>
  <c r="AK490" i="5"/>
  <c r="AK516" i="5" s="1"/>
  <c r="AK651" i="5" s="1"/>
  <c r="AM226" i="5"/>
  <c r="AM497" i="5" s="1"/>
  <c r="AL497" i="5"/>
  <c r="AL510" i="5" s="1"/>
  <c r="AM201" i="5"/>
  <c r="AL195" i="5"/>
  <c r="K657" i="5"/>
  <c r="L453" i="5"/>
  <c r="L550" i="5" s="1"/>
  <c r="L551" i="5" s="1"/>
  <c r="L708" i="5" s="1"/>
  <c r="L754" i="5" s="1"/>
  <c r="F68" i="5"/>
  <c r="AI566" i="5"/>
  <c r="AI662" i="5"/>
  <c r="AI577" i="5"/>
  <c r="AI562" i="5" s="1"/>
  <c r="AM465" i="5"/>
  <c r="AM471" i="5" s="1"/>
  <c r="AI598" i="5"/>
  <c r="AJ483" i="5"/>
  <c r="AJ640" i="5" s="1"/>
  <c r="AK389" i="5"/>
  <c r="AL389" i="5" s="1"/>
  <c r="AM389" i="5" s="1"/>
  <c r="M545" i="5"/>
  <c r="AK390" i="5"/>
  <c r="AL390" i="5" s="1"/>
  <c r="AL529" i="5" s="1"/>
  <c r="N511" i="5"/>
  <c r="N647" i="5" s="1"/>
  <c r="N645" i="5" s="1"/>
  <c r="AH536" i="5"/>
  <c r="AH718" i="5" s="1"/>
  <c r="AH721" i="5" s="1"/>
  <c r="AD646" i="5"/>
  <c r="AD645" i="5" s="1"/>
  <c r="AM118" i="5"/>
  <c r="AM192" i="5" s="1"/>
  <c r="I425" i="5" a="1"/>
  <c r="I426" i="5" s="1"/>
  <c r="AB536" i="5"/>
  <c r="AB718" i="5" s="1"/>
  <c r="AB721" i="5" s="1"/>
  <c r="AC511" i="5"/>
  <c r="AC647" i="5" s="1"/>
  <c r="AC645" i="5" s="1"/>
  <c r="AE511" i="5"/>
  <c r="AE647" i="5" s="1"/>
  <c r="AE645" i="5" s="1"/>
  <c r="S646" i="5"/>
  <c r="S645" i="5" s="1"/>
  <c r="N419" i="5"/>
  <c r="N542" i="5" s="1"/>
  <c r="AG750" i="5"/>
  <c r="D78" i="5"/>
  <c r="L407" i="5"/>
  <c r="I437" i="5" a="1"/>
  <c r="I439" i="5" s="1"/>
  <c r="AK439" i="5" s="1"/>
  <c r="AK545" i="5" s="1"/>
  <c r="Y511" i="5"/>
  <c r="Y647" i="5" s="1"/>
  <c r="Y645" i="5" s="1"/>
  <c r="O511" i="5"/>
  <c r="O647" i="5" s="1"/>
  <c r="O645" i="5" s="1"/>
  <c r="T511" i="5"/>
  <c r="T647" i="5" s="1"/>
  <c r="T645" i="5" s="1"/>
  <c r="AA511" i="5"/>
  <c r="AA647" i="5" s="1"/>
  <c r="AA645" i="5" s="1"/>
  <c r="K511" i="5"/>
  <c r="K647" i="5" s="1"/>
  <c r="AE536" i="5"/>
  <c r="AE718" i="5" s="1"/>
  <c r="AE721" i="5" s="1"/>
  <c r="AI483" i="5"/>
  <c r="AI640" i="5" s="1"/>
  <c r="P511" i="5"/>
  <c r="P647" i="5" s="1"/>
  <c r="P645" i="5" s="1"/>
  <c r="AF511" i="5"/>
  <c r="AF647" i="5" s="1"/>
  <c r="AF645" i="5" s="1"/>
  <c r="Y536" i="5"/>
  <c r="Y718" i="5" s="1"/>
  <c r="Y721" i="5" s="1"/>
  <c r="Q511" i="5"/>
  <c r="Q647" i="5" s="1"/>
  <c r="Q645" i="5" s="1"/>
  <c r="I419" i="5" a="1"/>
  <c r="I423" i="5" s="1"/>
  <c r="AI529" i="5"/>
  <c r="AI530" i="5" s="1"/>
  <c r="K443" i="5"/>
  <c r="R750" i="5"/>
  <c r="R536" i="5"/>
  <c r="R718" i="5" s="1"/>
  <c r="R721" i="5" s="1"/>
  <c r="K544" i="5"/>
  <c r="L431" i="5"/>
  <c r="U646" i="5"/>
  <c r="U511" i="5"/>
  <c r="U647" i="5" s="1"/>
  <c r="W646" i="5"/>
  <c r="W511" i="5"/>
  <c r="W519" i="5" s="1"/>
  <c r="AJ510" i="5"/>
  <c r="AC750" i="5"/>
  <c r="AC536" i="5"/>
  <c r="AC718" i="5" s="1"/>
  <c r="AC721" i="5" s="1"/>
  <c r="AJ611" i="5"/>
  <c r="AJ663" i="5" s="1"/>
  <c r="AA750" i="5"/>
  <c r="AA536" i="5"/>
  <c r="AA718" i="5" s="1"/>
  <c r="AA721" i="5" s="1"/>
  <c r="K651" i="5"/>
  <c r="K541" i="5"/>
  <c r="L413" i="5"/>
  <c r="AJ523" i="5"/>
  <c r="W530" i="5"/>
  <c r="AM150" i="5"/>
  <c r="AM116" i="5"/>
  <c r="AM190" i="5" s="1"/>
  <c r="AJ561" i="5"/>
  <c r="AJ581" i="5"/>
  <c r="F37" i="5"/>
  <c r="F78" i="5"/>
  <c r="D79" i="5"/>
  <c r="D38" i="5"/>
  <c r="Z646" i="5"/>
  <c r="Z511" i="5"/>
  <c r="Z647" i="5" s="1"/>
  <c r="AK606" i="5"/>
  <c r="AL464" i="5"/>
  <c r="AM105" i="5"/>
  <c r="AL151" i="5"/>
  <c r="AL117" i="5"/>
  <c r="AL191" i="5" s="1"/>
  <c r="E88" i="5"/>
  <c r="F46" i="5"/>
  <c r="AB646" i="5"/>
  <c r="AB511" i="5"/>
  <c r="AB647" i="5" s="1"/>
  <c r="I453" i="5" a="1"/>
  <c r="AI534" i="5"/>
  <c r="AI753" i="5" s="1"/>
  <c r="AH646" i="5"/>
  <c r="AH511" i="5"/>
  <c r="AH647" i="5" s="1"/>
  <c r="AK576" i="5"/>
  <c r="E70" i="5"/>
  <c r="F69" i="5"/>
  <c r="L543" i="5"/>
  <c r="M425" i="5"/>
  <c r="AG646" i="5"/>
  <c r="AG511" i="5"/>
  <c r="AG647" i="5" s="1"/>
  <c r="AJ490" i="5"/>
  <c r="AH516" i="5"/>
  <c r="AH651" i="5" s="1"/>
  <c r="M646" i="5"/>
  <c r="M511" i="5"/>
  <c r="M647" i="5" s="1"/>
  <c r="AK591" i="5"/>
  <c r="AD750" i="5"/>
  <c r="AD536" i="5"/>
  <c r="AD718" i="5" s="1"/>
  <c r="AD721" i="5" s="1"/>
  <c r="I435" i="5"/>
  <c r="I434" i="5"/>
  <c r="AL434" i="5" s="1"/>
  <c r="I432" i="5"/>
  <c r="AL432" i="5" s="1"/>
  <c r="I431" i="5"/>
  <c r="AL431" i="5" s="1"/>
  <c r="I433" i="5"/>
  <c r="AJ524" i="5"/>
  <c r="I413" i="5" s="1" a="1"/>
  <c r="W414" i="5"/>
  <c r="X414" i="5" s="1"/>
  <c r="Y414" i="5" s="1"/>
  <c r="Z414" i="5" s="1"/>
  <c r="AA414" i="5" s="1"/>
  <c r="AB414" i="5" s="1"/>
  <c r="AC414" i="5" s="1"/>
  <c r="AD414" i="5" s="1"/>
  <c r="AE414" i="5" s="1"/>
  <c r="AF414" i="5" s="1"/>
  <c r="AG414" i="5" s="1"/>
  <c r="AH414" i="5" s="1"/>
  <c r="W408" i="5"/>
  <c r="X408" i="5" s="1"/>
  <c r="Y408" i="5" s="1"/>
  <c r="Z408" i="5" s="1"/>
  <c r="AA408" i="5" s="1"/>
  <c r="AB408" i="5" s="1"/>
  <c r="AC408" i="5" s="1"/>
  <c r="AD408" i="5" s="1"/>
  <c r="AE408" i="5" s="1"/>
  <c r="AF408" i="5" s="1"/>
  <c r="AG408" i="5" s="1"/>
  <c r="AH408" i="5" s="1"/>
  <c r="M750" i="5"/>
  <c r="M536" i="5"/>
  <c r="M718" i="5" s="1"/>
  <c r="M721" i="5" s="1"/>
  <c r="S750" i="5"/>
  <c r="S536" i="5"/>
  <c r="S718" i="5" s="1"/>
  <c r="S721" i="5" s="1"/>
  <c r="E47" i="5"/>
  <c r="D89" i="5"/>
  <c r="D48" i="5"/>
  <c r="AF750" i="5"/>
  <c r="AF536" i="5"/>
  <c r="AF718" i="5" s="1"/>
  <c r="AF721" i="5" s="1"/>
  <c r="AK467" i="5"/>
  <c r="AK470" i="5"/>
  <c r="Q536" i="5"/>
  <c r="Q718" i="5" s="1"/>
  <c r="Q721" i="5" s="1"/>
  <c r="Q750" i="5"/>
  <c r="N750" i="5"/>
  <c r="N536" i="5"/>
  <c r="N718" i="5" s="1"/>
  <c r="N721" i="5" s="1"/>
  <c r="W651" i="5"/>
  <c r="AK391" i="5"/>
  <c r="F87" i="5"/>
  <c r="G45" i="5"/>
  <c r="AD519" i="5"/>
  <c r="AJ596" i="5"/>
  <c r="AJ662" i="5" s="1"/>
  <c r="AK579" i="5"/>
  <c r="AI490" i="5"/>
  <c r="V516" i="5"/>
  <c r="V651" i="5" s="1"/>
  <c r="V750" i="5"/>
  <c r="V536" i="5"/>
  <c r="V718" i="5" s="1"/>
  <c r="V721" i="5" s="1"/>
  <c r="N470" i="5"/>
  <c r="N151" i="5"/>
  <c r="O123" i="5"/>
  <c r="L646" i="5"/>
  <c r="L511" i="5"/>
  <c r="L647" i="5" s="1"/>
  <c r="K754" i="5"/>
  <c r="K752" i="5" s="1"/>
  <c r="X646" i="5"/>
  <c r="X511" i="5"/>
  <c r="X647" i="5" s="1"/>
  <c r="AL326" i="5"/>
  <c r="AM316" i="5"/>
  <c r="AM326" i="5" s="1"/>
  <c r="G37" i="5"/>
  <c r="G78" i="5"/>
  <c r="AK594" i="5"/>
  <c r="AL324" i="5"/>
  <c r="AM314" i="5"/>
  <c r="AM324" i="5" s="1"/>
  <c r="T750" i="5"/>
  <c r="T536" i="5"/>
  <c r="T718" i="5" s="1"/>
  <c r="T721" i="5" s="1"/>
  <c r="V646" i="5"/>
  <c r="V511" i="5"/>
  <c r="V647" i="5" s="1"/>
  <c r="AJ593" i="5"/>
  <c r="AK590" i="5" s="1"/>
  <c r="E78" i="5"/>
  <c r="E37" i="5"/>
  <c r="AK603" i="5"/>
  <c r="U750" i="5"/>
  <c r="U536" i="5"/>
  <c r="U718" i="5" s="1"/>
  <c r="U721" i="5" s="1"/>
  <c r="AM315" i="5"/>
  <c r="AM325" i="5" s="1"/>
  <c r="AM523" i="5" s="1"/>
  <c r="AL325" i="5"/>
  <c r="AL523" i="5" s="1"/>
  <c r="H37" i="5"/>
  <c r="H78" i="5"/>
  <c r="AK646" i="5"/>
  <c r="AK511" i="5"/>
  <c r="AK647" i="5" s="1"/>
  <c r="P750" i="5"/>
  <c r="P536" i="5"/>
  <c r="P718" i="5" s="1"/>
  <c r="P721" i="5" s="1"/>
  <c r="L750" i="5"/>
  <c r="L536" i="5"/>
  <c r="L718" i="5" s="1"/>
  <c r="L721" i="5" s="1"/>
  <c r="O689" i="5"/>
  <c r="N545" i="5"/>
  <c r="O437" i="5"/>
  <c r="AJ609" i="5"/>
  <c r="AJ607" i="5" s="1"/>
  <c r="AJ608" i="5" s="1"/>
  <c r="AK605" i="5" s="1"/>
  <c r="AK610" i="5" s="1"/>
  <c r="O750" i="5"/>
  <c r="O536" i="5"/>
  <c r="O718" i="5" s="1"/>
  <c r="O721" i="5" s="1"/>
  <c r="I77" i="5"/>
  <c r="I58" i="5"/>
  <c r="I59" i="5" s="1"/>
  <c r="I60" i="5" s="1"/>
  <c r="I61" i="5" s="1"/>
  <c r="I62" i="5" s="1"/>
  <c r="I63" i="5" s="1"/>
  <c r="I64" i="5" s="1"/>
  <c r="I65" i="5" s="1"/>
  <c r="AJ473" i="5"/>
  <c r="I86" i="5"/>
  <c r="I36" i="5"/>
  <c r="Z536" i="5"/>
  <c r="Z718" i="5" s="1"/>
  <c r="Z721" i="5" s="1"/>
  <c r="M473" i="5"/>
  <c r="K530" i="5"/>
  <c r="R646" i="5"/>
  <c r="R511" i="5"/>
  <c r="R647" i="5" s="1"/>
  <c r="X750" i="5"/>
  <c r="X536" i="5"/>
  <c r="X718" i="5" s="1"/>
  <c r="X721" i="5" s="1"/>
  <c r="AL466" i="5"/>
  <c r="AL472" i="5" s="1"/>
  <c r="AL159" i="5"/>
  <c r="AM113" i="5"/>
  <c r="AL574" i="5"/>
  <c r="AL587" i="5"/>
  <c r="AL589" i="5"/>
  <c r="AL604" i="5"/>
  <c r="AL572" i="5"/>
  <c r="AL573" i="5" s="1"/>
  <c r="AL602" i="5"/>
  <c r="AM5" i="5"/>
  <c r="AM440" i="5" s="1"/>
  <c r="AL444" i="5"/>
  <c r="AL443" i="5"/>
  <c r="AL413" i="5"/>
  <c r="AL438" i="5"/>
  <c r="AL437" i="5"/>
  <c r="AL439" i="5"/>
  <c r="S519" i="5"/>
  <c r="AJ529" i="5"/>
  <c r="W444" i="5"/>
  <c r="X444" i="5" s="1"/>
  <c r="Y444" i="5" s="1"/>
  <c r="Z444" i="5" s="1"/>
  <c r="AA444" i="5" s="1"/>
  <c r="AB444" i="5" s="1"/>
  <c r="AC444" i="5" s="1"/>
  <c r="AD444" i="5" s="1"/>
  <c r="AE444" i="5" s="1"/>
  <c r="AF444" i="5" s="1"/>
  <c r="AG444" i="5" s="1"/>
  <c r="AH444" i="5" s="1"/>
  <c r="AI510" i="5"/>
  <c r="AC117" i="1"/>
  <c r="AB117" i="1"/>
  <c r="AF112" i="1"/>
  <c r="AE112" i="1"/>
  <c r="AD112" i="1"/>
  <c r="AC116" i="1"/>
  <c r="AB116" i="1"/>
  <c r="AC111" i="1" l="1"/>
  <c r="AE113" i="1"/>
  <c r="AF113" i="1"/>
  <c r="AD111" i="1"/>
  <c r="AD115" i="1" s="1"/>
  <c r="AG113" i="1"/>
  <c r="AE111" i="1"/>
  <c r="AF116" i="1"/>
  <c r="AI567" i="5"/>
  <c r="AI569" i="5" s="1"/>
  <c r="AI660" i="5"/>
  <c r="AI563" i="5"/>
  <c r="AI578" i="5"/>
  <c r="AJ575" i="5" s="1"/>
  <c r="AJ580" i="5" s="1"/>
  <c r="AL490" i="5"/>
  <c r="AL516" i="5" s="1"/>
  <c r="AL651" i="5" s="1"/>
  <c r="AM195" i="5"/>
  <c r="AM491" i="5"/>
  <c r="AM490" i="5" s="1"/>
  <c r="AM516" i="5" s="1"/>
  <c r="AM651" i="5" s="1"/>
  <c r="M453" i="5"/>
  <c r="N453" i="5" s="1"/>
  <c r="N550" i="5" s="1"/>
  <c r="N551" i="5" s="1"/>
  <c r="L657" i="5"/>
  <c r="L752" i="5"/>
  <c r="AM443" i="5"/>
  <c r="AM413" i="5"/>
  <c r="AM414" i="5"/>
  <c r="AM433" i="5"/>
  <c r="AJ565" i="5"/>
  <c r="AJ598" i="5"/>
  <c r="AK529" i="5"/>
  <c r="AK530" i="5" s="1"/>
  <c r="AK536" i="5" s="1"/>
  <c r="AK718" i="5" s="1"/>
  <c r="AK721" i="5" s="1"/>
  <c r="AM390" i="5"/>
  <c r="AM529" i="5" s="1"/>
  <c r="AM530" i="5" s="1"/>
  <c r="N519" i="5"/>
  <c r="AK595" i="5"/>
  <c r="AK592" i="5" s="1"/>
  <c r="AK593" i="5" s="1"/>
  <c r="AL590" i="5" s="1"/>
  <c r="AL595" i="5" s="1"/>
  <c r="P519" i="5"/>
  <c r="I425" i="5"/>
  <c r="AL425" i="5" s="1"/>
  <c r="I429" i="5"/>
  <c r="AM429" i="5" s="1"/>
  <c r="I427" i="5"/>
  <c r="AK427" i="5" s="1"/>
  <c r="K645" i="5"/>
  <c r="I428" i="5"/>
  <c r="AL428" i="5" s="1"/>
  <c r="AL426" i="5"/>
  <c r="AM426" i="5"/>
  <c r="AF519" i="5"/>
  <c r="AC519" i="5"/>
  <c r="O519" i="5"/>
  <c r="AE519" i="5"/>
  <c r="K519" i="5"/>
  <c r="AM434" i="5"/>
  <c r="AJ516" i="5"/>
  <c r="AJ651" i="5" s="1"/>
  <c r="Q519" i="5"/>
  <c r="O419" i="5"/>
  <c r="O542" i="5" s="1"/>
  <c r="I440" i="5"/>
  <c r="AL440" i="5" s="1"/>
  <c r="AL545" i="5" s="1"/>
  <c r="I438" i="5"/>
  <c r="AJ438" i="5" s="1"/>
  <c r="AJ545" i="5" s="1"/>
  <c r="I441" i="5"/>
  <c r="AM441" i="5" s="1"/>
  <c r="I437" i="5"/>
  <c r="AI437" i="5" s="1"/>
  <c r="AI545" i="5" s="1"/>
  <c r="L540" i="5"/>
  <c r="M407" i="5"/>
  <c r="U519" i="5"/>
  <c r="AA519" i="5"/>
  <c r="I419" i="5"/>
  <c r="AL419" i="5" s="1"/>
  <c r="AM431" i="5"/>
  <c r="R645" i="5"/>
  <c r="I421" i="5"/>
  <c r="AL421" i="5" s="1"/>
  <c r="AL530" i="5"/>
  <c r="AL750" i="5" s="1"/>
  <c r="R519" i="5"/>
  <c r="I422" i="5"/>
  <c r="AL422" i="5" s="1"/>
  <c r="AI516" i="5"/>
  <c r="AI651" i="5" s="1"/>
  <c r="Y519" i="5"/>
  <c r="I420" i="5"/>
  <c r="AK420" i="5" s="1"/>
  <c r="AK645" i="5"/>
  <c r="X519" i="5"/>
  <c r="X645" i="5"/>
  <c r="T519" i="5"/>
  <c r="I415" i="5"/>
  <c r="I417" i="5"/>
  <c r="AM417" i="5" s="1"/>
  <c r="I416" i="5"/>
  <c r="I414" i="5"/>
  <c r="I413" i="5"/>
  <c r="I78" i="5"/>
  <c r="I37" i="5"/>
  <c r="AI646" i="5"/>
  <c r="AL579" i="5"/>
  <c r="N473" i="5"/>
  <c r="AJ613" i="5"/>
  <c r="P689" i="5"/>
  <c r="AK519" i="5"/>
  <c r="D49" i="5"/>
  <c r="E48" i="5"/>
  <c r="D90" i="5"/>
  <c r="AM445" i="5"/>
  <c r="AG519" i="5"/>
  <c r="Z519" i="5"/>
  <c r="AI511" i="5"/>
  <c r="AI647" i="5" s="1"/>
  <c r="AK609" i="5"/>
  <c r="AK607" i="5" s="1"/>
  <c r="AK608" i="5" s="1"/>
  <c r="AL605" i="5" s="1"/>
  <c r="AL610" i="5" s="1"/>
  <c r="AL433" i="5"/>
  <c r="AL544" i="5" s="1"/>
  <c r="AK433" i="5"/>
  <c r="AK596" i="5"/>
  <c r="AK598" i="5" s="1"/>
  <c r="AG645" i="5"/>
  <c r="AH519" i="5"/>
  <c r="Z645" i="5"/>
  <c r="K546" i="5"/>
  <c r="K547" i="5" s="1"/>
  <c r="L443" i="5"/>
  <c r="AL591" i="5"/>
  <c r="AL391" i="5"/>
  <c r="AM391" i="5" s="1"/>
  <c r="H45" i="5"/>
  <c r="G87" i="5"/>
  <c r="F47" i="5"/>
  <c r="E89" i="5"/>
  <c r="AI431" i="5"/>
  <c r="AI544" i="5" s="1"/>
  <c r="AJ431" i="5"/>
  <c r="AK431" i="5"/>
  <c r="AH645" i="5"/>
  <c r="D39" i="5"/>
  <c r="D80" i="5"/>
  <c r="W750" i="5"/>
  <c r="W536" i="5"/>
  <c r="W718" i="5" s="1"/>
  <c r="AM466" i="5"/>
  <c r="AM472" i="5" s="1"/>
  <c r="AM159" i="5"/>
  <c r="AL606" i="5"/>
  <c r="AM574" i="5"/>
  <c r="AM587" i="5"/>
  <c r="AM588" i="5" s="1"/>
  <c r="AM602" i="5"/>
  <c r="AM604" i="5"/>
  <c r="AM589" i="5"/>
  <c r="AM572" i="5"/>
  <c r="AM573" i="5" s="1"/>
  <c r="AM423" i="5"/>
  <c r="AM435" i="5"/>
  <c r="AM425" i="5"/>
  <c r="AM437" i="5"/>
  <c r="K750" i="5"/>
  <c r="K536" i="5"/>
  <c r="K718" i="5" s="1"/>
  <c r="AM432" i="5"/>
  <c r="O545" i="5"/>
  <c r="P437" i="5"/>
  <c r="AM438" i="5"/>
  <c r="AJ432" i="5"/>
  <c r="AK432" i="5"/>
  <c r="M543" i="5"/>
  <c r="N425" i="5"/>
  <c r="AJ530" i="5"/>
  <c r="AJ646" i="5"/>
  <c r="AL470" i="5"/>
  <c r="AL467" i="5"/>
  <c r="I407" i="5" a="1"/>
  <c r="AL603" i="5"/>
  <c r="H38" i="5"/>
  <c r="H79" i="5"/>
  <c r="AM419" i="5"/>
  <c r="I453" i="5"/>
  <c r="I457" i="5"/>
  <c r="AM457" i="5" s="1"/>
  <c r="I456" i="5"/>
  <c r="I454" i="5"/>
  <c r="I455" i="5"/>
  <c r="AM455" i="5" s="1"/>
  <c r="AM464" i="5"/>
  <c r="AM151" i="5"/>
  <c r="AM117" i="5"/>
  <c r="AM191" i="5" s="1"/>
  <c r="L541" i="5"/>
  <c r="M413" i="5"/>
  <c r="W647" i="5"/>
  <c r="W645" i="5" s="1"/>
  <c r="AJ511" i="5"/>
  <c r="AJ647" i="5" s="1"/>
  <c r="G79" i="5"/>
  <c r="G38" i="5"/>
  <c r="L645" i="5"/>
  <c r="AK473" i="5"/>
  <c r="M519" i="5"/>
  <c r="AB519" i="5"/>
  <c r="AJ583" i="5"/>
  <c r="AJ426" i="5"/>
  <c r="AK426" i="5"/>
  <c r="AL646" i="5"/>
  <c r="AL511" i="5"/>
  <c r="AL647" i="5" s="1"/>
  <c r="M645" i="5"/>
  <c r="AB645" i="5"/>
  <c r="U645" i="5"/>
  <c r="AM439" i="5"/>
  <c r="L519" i="5"/>
  <c r="V519" i="5"/>
  <c r="O470" i="5"/>
  <c r="P123" i="5"/>
  <c r="O151" i="5"/>
  <c r="E71" i="5"/>
  <c r="F71" i="5" s="1"/>
  <c r="F70" i="5"/>
  <c r="AK611" i="5"/>
  <c r="AK663" i="5" s="1"/>
  <c r="L544" i="5"/>
  <c r="M431" i="5"/>
  <c r="AI750" i="5"/>
  <c r="AI536" i="5"/>
  <c r="E79" i="5"/>
  <c r="E38" i="5"/>
  <c r="F79" i="5"/>
  <c r="F38" i="5"/>
  <c r="AL576" i="5"/>
  <c r="AL588" i="5"/>
  <c r="V645" i="5"/>
  <c r="AM444" i="5"/>
  <c r="AK561" i="5"/>
  <c r="AK581" i="5"/>
  <c r="AK583" i="5" s="1"/>
  <c r="F88" i="5"/>
  <c r="G46" i="5"/>
  <c r="B400" i="3"/>
  <c r="B401" i="3"/>
  <c r="B402" i="3"/>
  <c r="AE115" i="1" l="1"/>
  <c r="AG117" i="1"/>
  <c r="AI622" i="5"/>
  <c r="AI623" i="5"/>
  <c r="AI620" i="5"/>
  <c r="AJ560" i="5"/>
  <c r="AM510" i="5"/>
  <c r="AM511" i="5" s="1"/>
  <c r="AM647" i="5" s="1"/>
  <c r="O453" i="5"/>
  <c r="O550" i="5" s="1"/>
  <c r="O551" i="5" s="1"/>
  <c r="M550" i="5"/>
  <c r="M551" i="5" s="1"/>
  <c r="M708" i="5" s="1"/>
  <c r="M754" i="5" s="1"/>
  <c r="M752" i="5" s="1"/>
  <c r="AK750" i="5"/>
  <c r="I443" i="5" a="1"/>
  <c r="I445" i="5" s="1"/>
  <c r="AK662" i="5"/>
  <c r="AM427" i="5"/>
  <c r="AL427" i="5"/>
  <c r="AL543" i="5" s="1"/>
  <c r="AJ425" i="5"/>
  <c r="AJ543" i="5" s="1"/>
  <c r="AI425" i="5"/>
  <c r="AI543" i="5" s="1"/>
  <c r="AM428" i="5"/>
  <c r="AK425" i="5"/>
  <c r="AK543" i="5" s="1"/>
  <c r="AL536" i="5"/>
  <c r="AL718" i="5" s="1"/>
  <c r="AL721" i="5" s="1"/>
  <c r="AK419" i="5"/>
  <c r="AI419" i="5"/>
  <c r="AI542" i="5" s="1"/>
  <c r="AK421" i="5"/>
  <c r="P419" i="5"/>
  <c r="P542" i="5" s="1"/>
  <c r="AM421" i="5"/>
  <c r="N407" i="5"/>
  <c r="M540" i="5"/>
  <c r="AM422" i="5"/>
  <c r="AL420" i="5"/>
  <c r="AL542" i="5" s="1"/>
  <c r="AM420" i="5"/>
  <c r="AJ420" i="5"/>
  <c r="AM544" i="5"/>
  <c r="AI519" i="5"/>
  <c r="AL519" i="5"/>
  <c r="AL645" i="5"/>
  <c r="AJ544" i="5"/>
  <c r="AJ419" i="5"/>
  <c r="F39" i="5"/>
  <c r="F80" i="5"/>
  <c r="E39" i="5"/>
  <c r="E80" i="5"/>
  <c r="AI718" i="5"/>
  <c r="AI721" i="5" s="1"/>
  <c r="K721" i="5"/>
  <c r="Q689" i="5"/>
  <c r="AL561" i="5"/>
  <c r="AL581" i="5"/>
  <c r="AL583" i="5" s="1"/>
  <c r="AI453" i="5"/>
  <c r="AI550" i="5" s="1"/>
  <c r="AI551" i="5" s="1"/>
  <c r="AI657" i="5" s="1"/>
  <c r="AJ453" i="5"/>
  <c r="AK453" i="5"/>
  <c r="AM453" i="5"/>
  <c r="AL453" i="5"/>
  <c r="AL416" i="5"/>
  <c r="AM416" i="5"/>
  <c r="I79" i="5"/>
  <c r="I38" i="5"/>
  <c r="AK613" i="5"/>
  <c r="AM606" i="5"/>
  <c r="AK415" i="5"/>
  <c r="AL415" i="5"/>
  <c r="AJ661" i="5"/>
  <c r="AJ566" i="5"/>
  <c r="AJ577" i="5"/>
  <c r="AL611" i="5"/>
  <c r="AL663" i="5" s="1"/>
  <c r="AL473" i="5"/>
  <c r="P545" i="5"/>
  <c r="Q437" i="5"/>
  <c r="AL596" i="5"/>
  <c r="AL662" i="5" s="1"/>
  <c r="N146" i="5"/>
  <c r="T146" i="5"/>
  <c r="Z146" i="5"/>
  <c r="Y146" i="5"/>
  <c r="K146" i="5"/>
  <c r="AC146" i="5"/>
  <c r="AE146" i="5"/>
  <c r="AH146" i="5"/>
  <c r="AJ146" i="5" s="1"/>
  <c r="AK146" i="5" s="1"/>
  <c r="AL146" i="5" s="1"/>
  <c r="AM146" i="5" s="1"/>
  <c r="O146" i="5"/>
  <c r="V146" i="5"/>
  <c r="AI146" i="5" s="1"/>
  <c r="AF146" i="5"/>
  <c r="U146" i="5"/>
  <c r="S146" i="5"/>
  <c r="L146" i="5"/>
  <c r="AD146" i="5"/>
  <c r="Q146" i="5"/>
  <c r="X146" i="5"/>
  <c r="P146" i="5"/>
  <c r="AA146" i="5"/>
  <c r="R146" i="5"/>
  <c r="W146" i="5"/>
  <c r="AB146" i="5"/>
  <c r="M146" i="5"/>
  <c r="AG146" i="5"/>
  <c r="N708" i="5"/>
  <c r="N754" i="5" s="1"/>
  <c r="N657" i="5"/>
  <c r="AK565" i="5"/>
  <c r="AJ750" i="5"/>
  <c r="AJ536" i="5"/>
  <c r="H39" i="5"/>
  <c r="H80" i="5"/>
  <c r="L546" i="5"/>
  <c r="L547" i="5" s="1"/>
  <c r="M443" i="5"/>
  <c r="N543" i="5"/>
  <c r="O425" i="5"/>
  <c r="AL594" i="5"/>
  <c r="AL592" i="5" s="1"/>
  <c r="AL593" i="5" s="1"/>
  <c r="AM590" i="5" s="1"/>
  <c r="AM595" i="5" s="1"/>
  <c r="AM467" i="5"/>
  <c r="AM470" i="5"/>
  <c r="AL609" i="5"/>
  <c r="F89" i="5"/>
  <c r="G47" i="5"/>
  <c r="K707" i="5"/>
  <c r="K553" i="5"/>
  <c r="K656" i="5"/>
  <c r="K655" i="5" s="1"/>
  <c r="P470" i="5"/>
  <c r="P151" i="5"/>
  <c r="AM415" i="5"/>
  <c r="AK455" i="5"/>
  <c r="AL455" i="5"/>
  <c r="AM545" i="5"/>
  <c r="AM603" i="5"/>
  <c r="O473" i="5"/>
  <c r="AK454" i="5"/>
  <c r="AJ454" i="5"/>
  <c r="AL454" i="5"/>
  <c r="AM454" i="5"/>
  <c r="AM576" i="5"/>
  <c r="AL456" i="5"/>
  <c r="AM456" i="5"/>
  <c r="G39" i="5"/>
  <c r="G80" i="5"/>
  <c r="I410" i="5"/>
  <c r="I408" i="5"/>
  <c r="I411" i="5"/>
  <c r="AM411" i="5" s="1"/>
  <c r="I409" i="5"/>
  <c r="I407" i="5"/>
  <c r="AM594" i="5"/>
  <c r="AJ718" i="5"/>
  <c r="AJ721" i="5" s="1"/>
  <c r="W721" i="5"/>
  <c r="F48" i="5"/>
  <c r="E90" i="5"/>
  <c r="AI413" i="5"/>
  <c r="AI541" i="5" s="1"/>
  <c r="AJ413" i="5"/>
  <c r="AK413" i="5"/>
  <c r="M544" i="5"/>
  <c r="N431" i="5"/>
  <c r="AM579" i="5"/>
  <c r="I45" i="5"/>
  <c r="I87" i="5" s="1"/>
  <c r="H87" i="5"/>
  <c r="D91" i="5"/>
  <c r="E49" i="5"/>
  <c r="AI645" i="5"/>
  <c r="AJ414" i="5"/>
  <c r="AK414" i="5"/>
  <c r="AL414" i="5"/>
  <c r="G88" i="5"/>
  <c r="H46" i="5"/>
  <c r="AM750" i="5"/>
  <c r="AM536" i="5"/>
  <c r="AM718" i="5" s="1"/>
  <c r="AM721" i="5" s="1"/>
  <c r="D40" i="5"/>
  <c r="D81" i="5"/>
  <c r="AJ519" i="5"/>
  <c r="M541" i="5"/>
  <c r="N413" i="5"/>
  <c r="AJ645" i="5"/>
  <c r="AM591" i="5"/>
  <c r="AK544" i="5"/>
  <c r="AJ660" i="5" l="1"/>
  <c r="AJ769" i="5"/>
  <c r="AJ771" i="5" s="1"/>
  <c r="AJ567" i="5"/>
  <c r="AM646" i="5"/>
  <c r="AM645" i="5" s="1"/>
  <c r="P453" i="5"/>
  <c r="P550" i="5" s="1"/>
  <c r="P551" i="5" s="1"/>
  <c r="M657" i="5"/>
  <c r="AL613" i="5"/>
  <c r="I444" i="5"/>
  <c r="AJ444" i="5" s="1"/>
  <c r="I447" i="5"/>
  <c r="AM447" i="5" s="1"/>
  <c r="I446" i="5"/>
  <c r="AM446" i="5" s="1"/>
  <c r="I443" i="5"/>
  <c r="AJ443" i="5" s="1"/>
  <c r="AL607" i="5"/>
  <c r="AL608" i="5" s="1"/>
  <c r="AM605" i="5" s="1"/>
  <c r="AM610" i="5" s="1"/>
  <c r="AL565" i="5"/>
  <c r="AM543" i="5"/>
  <c r="Q419" i="5"/>
  <c r="R419" i="5" s="1"/>
  <c r="AK542" i="5"/>
  <c r="AM542" i="5"/>
  <c r="AK541" i="5"/>
  <c r="AL541" i="5"/>
  <c r="AM541" i="5"/>
  <c r="AM550" i="5"/>
  <c r="AM551" i="5" s="1"/>
  <c r="AM657" i="5" s="1"/>
  <c r="AJ542" i="5"/>
  <c r="O407" i="5"/>
  <c r="N540" i="5"/>
  <c r="N752" i="5"/>
  <c r="AL550" i="5"/>
  <c r="AL551" i="5" s="1"/>
  <c r="AL657" i="5" s="1"/>
  <c r="AM592" i="5"/>
  <c r="AM593" i="5" s="1"/>
  <c r="D41" i="5"/>
  <c r="D82" i="5"/>
  <c r="N145" i="5"/>
  <c r="N478" i="5" s="1"/>
  <c r="N637" i="5" s="1"/>
  <c r="U145" i="5"/>
  <c r="U478" i="5" s="1"/>
  <c r="U637" i="5" s="1"/>
  <c r="AE145" i="5"/>
  <c r="AE478" i="5" s="1"/>
  <c r="AE637" i="5" s="1"/>
  <c r="S145" i="5"/>
  <c r="S478" i="5" s="1"/>
  <c r="S637" i="5" s="1"/>
  <c r="AC145" i="5"/>
  <c r="AC478" i="5" s="1"/>
  <c r="AC637" i="5" s="1"/>
  <c r="X145" i="5"/>
  <c r="X478" i="5" s="1"/>
  <c r="X637" i="5" s="1"/>
  <c r="R145" i="5"/>
  <c r="R478" i="5" s="1"/>
  <c r="R637" i="5" s="1"/>
  <c r="K145" i="5"/>
  <c r="K478" i="5" s="1"/>
  <c r="L145" i="5"/>
  <c r="L478" i="5" s="1"/>
  <c r="L637" i="5" s="1"/>
  <c r="AB145" i="5"/>
  <c r="AB478" i="5" s="1"/>
  <c r="AB637" i="5" s="1"/>
  <c r="O145" i="5"/>
  <c r="O478" i="5" s="1"/>
  <c r="O637" i="5" s="1"/>
  <c r="P145" i="5"/>
  <c r="P478" i="5" s="1"/>
  <c r="P637" i="5" s="1"/>
  <c r="T145" i="5"/>
  <c r="T478" i="5" s="1"/>
  <c r="T637" i="5" s="1"/>
  <c r="Q145" i="5"/>
  <c r="Q478" i="5" s="1"/>
  <c r="Q637" i="5" s="1"/>
  <c r="W145" i="5"/>
  <c r="W478" i="5" s="1"/>
  <c r="AF145" i="5"/>
  <c r="AF478" i="5" s="1"/>
  <c r="AF637" i="5" s="1"/>
  <c r="AA145" i="5"/>
  <c r="AA478" i="5" s="1"/>
  <c r="AA637" i="5" s="1"/>
  <c r="AH145" i="5"/>
  <c r="AD145" i="5"/>
  <c r="AD478" i="5" s="1"/>
  <c r="AD637" i="5" s="1"/>
  <c r="Y145" i="5"/>
  <c r="Y478" i="5" s="1"/>
  <c r="Y637" i="5" s="1"/>
  <c r="AG145" i="5"/>
  <c r="AG478" i="5" s="1"/>
  <c r="AG637" i="5" s="1"/>
  <c r="Z145" i="5"/>
  <c r="Z478" i="5" s="1"/>
  <c r="Z637" i="5" s="1"/>
  <c r="V145" i="5"/>
  <c r="M145" i="5"/>
  <c r="M478" i="5" s="1"/>
  <c r="M637" i="5" s="1"/>
  <c r="I46" i="5"/>
  <c r="I88" i="5" s="1"/>
  <c r="H88" i="5"/>
  <c r="P473" i="5"/>
  <c r="AI470" i="5"/>
  <c r="AI473" i="5" s="1"/>
  <c r="O543" i="5"/>
  <c r="P425" i="5"/>
  <c r="N541" i="5"/>
  <c r="O413" i="5"/>
  <c r="AJ541" i="5"/>
  <c r="AJ408" i="5"/>
  <c r="AK408" i="5"/>
  <c r="AL408" i="5"/>
  <c r="AM408" i="5"/>
  <c r="AM519" i="5"/>
  <c r="AL410" i="5"/>
  <c r="AM410" i="5"/>
  <c r="AM581" i="5"/>
  <c r="AM561" i="5"/>
  <c r="K751" i="5"/>
  <c r="K749" i="5" s="1"/>
  <c r="AL598" i="5"/>
  <c r="AA142" i="5"/>
  <c r="O142" i="5"/>
  <c r="U142" i="5"/>
  <c r="AD142" i="5"/>
  <c r="AF142" i="5"/>
  <c r="R142" i="5"/>
  <c r="X142" i="5"/>
  <c r="T142" i="5"/>
  <c r="S142" i="5"/>
  <c r="L142" i="5"/>
  <c r="Y142" i="5"/>
  <c r="AC142" i="5"/>
  <c r="AB142" i="5"/>
  <c r="Q142" i="5"/>
  <c r="AH142" i="5"/>
  <c r="AJ142" i="5" s="1"/>
  <c r="AK142" i="5" s="1"/>
  <c r="AL142" i="5" s="1"/>
  <c r="AM142" i="5" s="1"/>
  <c r="P142" i="5"/>
  <c r="AE142" i="5"/>
  <c r="V142" i="5"/>
  <c r="AI142" i="5" s="1"/>
  <c r="AG142" i="5"/>
  <c r="K142" i="5"/>
  <c r="Z142" i="5"/>
  <c r="M142" i="5"/>
  <c r="N142" i="5"/>
  <c r="W142" i="5"/>
  <c r="E91" i="5"/>
  <c r="F49" i="5"/>
  <c r="F90" i="5"/>
  <c r="G48" i="5"/>
  <c r="G81" i="5"/>
  <c r="G40" i="5"/>
  <c r="AM609" i="5"/>
  <c r="G89" i="5"/>
  <c r="H47" i="5"/>
  <c r="M546" i="5"/>
  <c r="M547" i="5" s="1"/>
  <c r="N443" i="5"/>
  <c r="AK550" i="5"/>
  <c r="AK551" i="5" s="1"/>
  <c r="E81" i="5"/>
  <c r="E40" i="5"/>
  <c r="Q545" i="5"/>
  <c r="R437" i="5"/>
  <c r="AJ550" i="5"/>
  <c r="AJ551" i="5" s="1"/>
  <c r="AJ657" i="5" s="1"/>
  <c r="H81" i="5"/>
  <c r="H40" i="5"/>
  <c r="AM473" i="5"/>
  <c r="AJ578" i="5"/>
  <c r="AK575" i="5" s="1"/>
  <c r="AJ562" i="5"/>
  <c r="L707" i="5"/>
  <c r="L751" i="5" s="1"/>
  <c r="L553" i="5"/>
  <c r="L656" i="5"/>
  <c r="L655" i="5" s="1"/>
  <c r="AM611" i="5"/>
  <c r="O657" i="5"/>
  <c r="O708" i="5"/>
  <c r="AM596" i="5"/>
  <c r="AM598" i="5" s="1"/>
  <c r="N544" i="5"/>
  <c r="O431" i="5"/>
  <c r="AI407" i="5"/>
  <c r="AI540" i="5" s="1"/>
  <c r="AJ407" i="5"/>
  <c r="AK407" i="5"/>
  <c r="AL407" i="5"/>
  <c r="AM407" i="5"/>
  <c r="AK445" i="5"/>
  <c r="AL445" i="5"/>
  <c r="I80" i="5"/>
  <c r="I39" i="5"/>
  <c r="F40" i="5"/>
  <c r="F81" i="5"/>
  <c r="AL409" i="5"/>
  <c r="AK409" i="5"/>
  <c r="AM409" i="5"/>
  <c r="R689" i="5"/>
  <c r="H513" i="3"/>
  <c r="H514" i="3" s="1"/>
  <c r="H515" i="3" s="1"/>
  <c r="H516" i="3" s="1"/>
  <c r="G475" i="3"/>
  <c r="AJ623" i="5" l="1"/>
  <c r="Q453" i="5"/>
  <c r="Q550" i="5" s="1"/>
  <c r="Q551" i="5" s="1"/>
  <c r="AI443" i="5"/>
  <c r="AI546" i="5" s="1"/>
  <c r="AI547" i="5" s="1"/>
  <c r="AI553" i="5" s="1"/>
  <c r="AM607" i="5"/>
  <c r="AM608" i="5" s="1"/>
  <c r="AL446" i="5"/>
  <c r="AL546" i="5" s="1"/>
  <c r="AK444" i="5"/>
  <c r="AK546" i="5" s="1"/>
  <c r="AM546" i="5"/>
  <c r="C599" i="5"/>
  <c r="AM613" i="5"/>
  <c r="C614" i="5" s="1"/>
  <c r="Q542" i="5"/>
  <c r="AL708" i="5"/>
  <c r="AL754" i="5" s="1"/>
  <c r="AM708" i="5"/>
  <c r="AM754" i="5" s="1"/>
  <c r="O540" i="5"/>
  <c r="P407" i="5"/>
  <c r="AJ546" i="5"/>
  <c r="AJ540" i="5"/>
  <c r="M656" i="5"/>
  <c r="M655" i="5" s="1"/>
  <c r="M707" i="5"/>
  <c r="M553" i="5"/>
  <c r="R545" i="5"/>
  <c r="S437" i="5"/>
  <c r="AM565" i="5"/>
  <c r="G41" i="5"/>
  <c r="G82" i="5"/>
  <c r="AL540" i="5"/>
  <c r="AM662" i="5"/>
  <c r="AA144" i="5"/>
  <c r="M144" i="5"/>
  <c r="V144" i="5"/>
  <c r="AI144" i="5" s="1"/>
  <c r="AE144" i="5"/>
  <c r="O144" i="5"/>
  <c r="AD144" i="5"/>
  <c r="S144" i="5"/>
  <c r="Z144" i="5"/>
  <c r="X144" i="5"/>
  <c r="L144" i="5"/>
  <c r="AC144" i="5"/>
  <c r="Q144" i="5"/>
  <c r="W144" i="5"/>
  <c r="AG144" i="5"/>
  <c r="K144" i="5"/>
  <c r="Y144" i="5"/>
  <c r="U144" i="5"/>
  <c r="P144" i="5"/>
  <c r="AF144" i="5"/>
  <c r="AB144" i="5"/>
  <c r="T144" i="5"/>
  <c r="N144" i="5"/>
  <c r="R144" i="5"/>
  <c r="AH144" i="5"/>
  <c r="AJ144" i="5" s="1"/>
  <c r="AK144" i="5" s="1"/>
  <c r="AL144" i="5" s="1"/>
  <c r="AM144" i="5" s="1"/>
  <c r="E82" i="5"/>
  <c r="E41" i="5"/>
  <c r="AI145" i="5"/>
  <c r="V478" i="5"/>
  <c r="V637" i="5" s="1"/>
  <c r="I40" i="5"/>
  <c r="I81" i="5"/>
  <c r="O544" i="5"/>
  <c r="P431" i="5"/>
  <c r="G90" i="5"/>
  <c r="H48" i="5"/>
  <c r="F41" i="5"/>
  <c r="F82" i="5"/>
  <c r="AJ569" i="5"/>
  <c r="AJ563" i="5"/>
  <c r="F91" i="5"/>
  <c r="G49" i="5"/>
  <c r="O541" i="5"/>
  <c r="P413" i="5"/>
  <c r="P708" i="5"/>
  <c r="P754" i="5" s="1"/>
  <c r="P657" i="5"/>
  <c r="T138" i="5"/>
  <c r="U138" i="5"/>
  <c r="P138" i="5"/>
  <c r="R138" i="5"/>
  <c r="M138" i="5"/>
  <c r="K138" i="5"/>
  <c r="S138" i="5"/>
  <c r="Q138" i="5"/>
  <c r="V138" i="5"/>
  <c r="AI138" i="5" s="1"/>
  <c r="N138" i="5"/>
  <c r="L138" i="5"/>
  <c r="O138" i="5"/>
  <c r="R542" i="5"/>
  <c r="S419" i="5"/>
  <c r="N546" i="5"/>
  <c r="N547" i="5" s="1"/>
  <c r="O443" i="5"/>
  <c r="K637" i="5"/>
  <c r="D42" i="5"/>
  <c r="D83" i="5"/>
  <c r="AK708" i="5"/>
  <c r="AK754" i="5" s="1"/>
  <c r="AK657" i="5"/>
  <c r="P543" i="5"/>
  <c r="Q425" i="5"/>
  <c r="S689" i="5"/>
  <c r="O754" i="5"/>
  <c r="O752" i="5" s="1"/>
  <c r="H82" i="5"/>
  <c r="H41" i="5"/>
  <c r="I47" i="5"/>
  <c r="I89" i="5" s="1"/>
  <c r="H89" i="5"/>
  <c r="AJ145" i="5"/>
  <c r="AK145" i="5" s="1"/>
  <c r="AH478" i="5"/>
  <c r="AH637" i="5" s="1"/>
  <c r="AK560" i="5"/>
  <c r="AK580" i="5"/>
  <c r="AM540" i="5"/>
  <c r="L749" i="5"/>
  <c r="K757" i="5"/>
  <c r="AM663" i="5"/>
  <c r="AK540" i="5"/>
  <c r="AM583" i="5"/>
  <c r="C584" i="5" s="1"/>
  <c r="W637" i="5"/>
  <c r="G457" i="3"/>
  <c r="AJ620" i="5" l="1"/>
  <c r="AJ622" i="5"/>
  <c r="R453" i="5"/>
  <c r="R550" i="5" s="1"/>
  <c r="R551" i="5" s="1"/>
  <c r="AM547" i="5"/>
  <c r="AM707" i="5" s="1"/>
  <c r="AM751" i="5" s="1"/>
  <c r="AI656" i="5"/>
  <c r="AI655" i="5" s="1"/>
  <c r="P752" i="5"/>
  <c r="Q407" i="5"/>
  <c r="P540" i="5"/>
  <c r="AK547" i="5"/>
  <c r="AK656" i="5" s="1"/>
  <c r="AK655" i="5" s="1"/>
  <c r="AJ547" i="5"/>
  <c r="N707" i="5"/>
  <c r="N751" i="5" s="1"/>
  <c r="N656" i="5"/>
  <c r="N655" i="5" s="1"/>
  <c r="N553" i="5"/>
  <c r="O546" i="5"/>
  <c r="O547" i="5" s="1"/>
  <c r="P443" i="5"/>
  <c r="F83" i="5"/>
  <c r="F42" i="5"/>
  <c r="Q543" i="5"/>
  <c r="R425" i="5"/>
  <c r="S542" i="5"/>
  <c r="T419" i="5"/>
  <c r="H90" i="5"/>
  <c r="I48" i="5"/>
  <c r="I90" i="5" s="1"/>
  <c r="AK769" i="5"/>
  <c r="AJ478" i="5"/>
  <c r="AJ637" i="5" s="1"/>
  <c r="P544" i="5"/>
  <c r="Q431" i="5"/>
  <c r="M751" i="5"/>
  <c r="M749" i="5" s="1"/>
  <c r="AL547" i="5"/>
  <c r="P541" i="5"/>
  <c r="Q413" i="5"/>
  <c r="AK566" i="5"/>
  <c r="AK661" i="5"/>
  <c r="AK577" i="5"/>
  <c r="H83" i="5"/>
  <c r="H42" i="5"/>
  <c r="AD138" i="5"/>
  <c r="Y138" i="5"/>
  <c r="AE138" i="5"/>
  <c r="AB138" i="5"/>
  <c r="K137" i="5"/>
  <c r="K476" i="5" s="1"/>
  <c r="AC138" i="5"/>
  <c r="Z138" i="5"/>
  <c r="AH138" i="5"/>
  <c r="AJ138" i="5" s="1"/>
  <c r="AK138" i="5" s="1"/>
  <c r="AL138" i="5" s="1"/>
  <c r="AM138" i="5" s="1"/>
  <c r="L137" i="5"/>
  <c r="L476" i="5" s="1"/>
  <c r="W138" i="5"/>
  <c r="AA138" i="5"/>
  <c r="X138" i="5"/>
  <c r="AF138" i="5"/>
  <c r="AG138" i="5"/>
  <c r="M137" i="5"/>
  <c r="M476" i="5" s="1"/>
  <c r="N137" i="5"/>
  <c r="N476" i="5" s="1"/>
  <c r="O137" i="5"/>
  <c r="O476" i="5" s="1"/>
  <c r="P137" i="5"/>
  <c r="P476" i="5" s="1"/>
  <c r="G91" i="5"/>
  <c r="H49" i="5"/>
  <c r="D43" i="5"/>
  <c r="D85" i="5" s="1"/>
  <c r="D84" i="5"/>
  <c r="I41" i="5"/>
  <c r="I82" i="5"/>
  <c r="G42" i="5"/>
  <c r="G83" i="5"/>
  <c r="T689" i="5"/>
  <c r="AI478" i="5"/>
  <c r="AI637" i="5" s="1"/>
  <c r="L757" i="5"/>
  <c r="Q708" i="5"/>
  <c r="Q657" i="5"/>
  <c r="S545" i="5"/>
  <c r="T437" i="5"/>
  <c r="E42" i="5"/>
  <c r="E83" i="5"/>
  <c r="AE141" i="5"/>
  <c r="AE477" i="5" s="1"/>
  <c r="AE636" i="5" s="1"/>
  <c r="AF141" i="5"/>
  <c r="AF477" i="5" s="1"/>
  <c r="AF636" i="5" s="1"/>
  <c r="S141" i="5"/>
  <c r="S477" i="5" s="1"/>
  <c r="S636" i="5" s="1"/>
  <c r="N141" i="5"/>
  <c r="N477" i="5" s="1"/>
  <c r="N636" i="5" s="1"/>
  <c r="K141" i="5"/>
  <c r="K477" i="5" s="1"/>
  <c r="AD141" i="5"/>
  <c r="AD477" i="5" s="1"/>
  <c r="AD636" i="5" s="1"/>
  <c r="R141" i="5"/>
  <c r="R477" i="5" s="1"/>
  <c r="R636" i="5" s="1"/>
  <c r="Z141" i="5"/>
  <c r="Z477" i="5" s="1"/>
  <c r="Z636" i="5" s="1"/>
  <c r="W141" i="5"/>
  <c r="W477" i="5" s="1"/>
  <c r="Y141" i="5"/>
  <c r="Y477" i="5" s="1"/>
  <c r="Y636" i="5" s="1"/>
  <c r="AC141" i="5"/>
  <c r="AC477" i="5" s="1"/>
  <c r="AC636" i="5" s="1"/>
  <c r="M141" i="5"/>
  <c r="M477" i="5" s="1"/>
  <c r="M636" i="5" s="1"/>
  <c r="L141" i="5"/>
  <c r="L477" i="5" s="1"/>
  <c r="L636" i="5" s="1"/>
  <c r="Q141" i="5"/>
  <c r="Q477" i="5" s="1"/>
  <c r="Q636" i="5" s="1"/>
  <c r="AB141" i="5"/>
  <c r="AB477" i="5" s="1"/>
  <c r="AB636" i="5" s="1"/>
  <c r="AH141" i="5"/>
  <c r="V141" i="5"/>
  <c r="AA141" i="5"/>
  <c r="AA477" i="5" s="1"/>
  <c r="AA636" i="5" s="1"/>
  <c r="AG141" i="5"/>
  <c r="AG477" i="5" s="1"/>
  <c r="AG636" i="5" s="1"/>
  <c r="X141" i="5"/>
  <c r="X477" i="5" s="1"/>
  <c r="X636" i="5" s="1"/>
  <c r="T141" i="5"/>
  <c r="T477" i="5" s="1"/>
  <c r="T636" i="5" s="1"/>
  <c r="P141" i="5"/>
  <c r="P477" i="5" s="1"/>
  <c r="P636" i="5" s="1"/>
  <c r="O141" i="5"/>
  <c r="O477" i="5" s="1"/>
  <c r="O636" i="5" s="1"/>
  <c r="U141" i="5"/>
  <c r="U477" i="5" s="1"/>
  <c r="U636" i="5" s="1"/>
  <c r="AL145" i="5"/>
  <c r="AK478" i="5"/>
  <c r="AK637" i="5" s="1"/>
  <c r="G458" i="3"/>
  <c r="G476" i="3"/>
  <c r="AK660" i="5" l="1"/>
  <c r="AK567" i="5"/>
  <c r="AK771" i="5"/>
  <c r="AK773" i="5" s="1"/>
  <c r="S453" i="5"/>
  <c r="S550" i="5" s="1"/>
  <c r="S551" i="5" s="1"/>
  <c r="AM553" i="5"/>
  <c r="AM656" i="5"/>
  <c r="AM655" i="5" s="1"/>
  <c r="AK553" i="5"/>
  <c r="AK707" i="5"/>
  <c r="AK751" i="5" s="1"/>
  <c r="R407" i="5"/>
  <c r="Q540" i="5"/>
  <c r="AJ656" i="5"/>
  <c r="AJ655" i="5" s="1"/>
  <c r="AJ553" i="5"/>
  <c r="T545" i="5"/>
  <c r="U437" i="5"/>
  <c r="Q754" i="5"/>
  <c r="Q752" i="5" s="1"/>
  <c r="K636" i="5"/>
  <c r="I42" i="5"/>
  <c r="I83" i="5"/>
  <c r="AJ141" i="5"/>
  <c r="AK141" i="5" s="1"/>
  <c r="AH477" i="5"/>
  <c r="AH636" i="5" s="1"/>
  <c r="M757" i="5"/>
  <c r="N749" i="5"/>
  <c r="AL707" i="5"/>
  <c r="AL751" i="5" s="1"/>
  <c r="AL656" i="5"/>
  <c r="AL655" i="5" s="1"/>
  <c r="AL553" i="5"/>
  <c r="L635" i="5"/>
  <c r="L634" i="5" s="1"/>
  <c r="L479" i="5"/>
  <c r="U689" i="5"/>
  <c r="Q541" i="5"/>
  <c r="R413" i="5"/>
  <c r="V477" i="5"/>
  <c r="V636" i="5" s="1"/>
  <c r="AI141" i="5"/>
  <c r="Y137" i="5"/>
  <c r="Y476" i="5" s="1"/>
  <c r="AA137" i="5"/>
  <c r="AA476" i="5" s="1"/>
  <c r="AC137" i="5"/>
  <c r="AC476" i="5" s="1"/>
  <c r="AB137" i="5"/>
  <c r="AB476" i="5" s="1"/>
  <c r="R137" i="5"/>
  <c r="R476" i="5" s="1"/>
  <c r="W137" i="5"/>
  <c r="W476" i="5" s="1"/>
  <c r="Q137" i="5"/>
  <c r="Q476" i="5" s="1"/>
  <c r="AH137" i="5"/>
  <c r="U137" i="5"/>
  <c r="U476" i="5" s="1"/>
  <c r="AG137" i="5"/>
  <c r="AG476" i="5" s="1"/>
  <c r="Z137" i="5"/>
  <c r="Z476" i="5" s="1"/>
  <c r="AE137" i="5"/>
  <c r="AE476" i="5" s="1"/>
  <c r="AF137" i="5"/>
  <c r="AF476" i="5" s="1"/>
  <c r="X137" i="5"/>
  <c r="X476" i="5" s="1"/>
  <c r="T137" i="5"/>
  <c r="T476" i="5" s="1"/>
  <c r="S137" i="5"/>
  <c r="S476" i="5" s="1"/>
  <c r="V137" i="5"/>
  <c r="AD137" i="5"/>
  <c r="AD476" i="5" s="1"/>
  <c r="I49" i="5"/>
  <c r="I91" i="5" s="1"/>
  <c r="H91" i="5"/>
  <c r="F43" i="5"/>
  <c r="F85" i="5" s="1"/>
  <c r="F84" i="5"/>
  <c r="H43" i="5"/>
  <c r="H85" i="5" s="1"/>
  <c r="H84" i="5"/>
  <c r="T542" i="5"/>
  <c r="U419" i="5"/>
  <c r="R543" i="5"/>
  <c r="S425" i="5"/>
  <c r="AM145" i="5"/>
  <c r="AM478" i="5" s="1"/>
  <c r="AM637" i="5" s="1"/>
  <c r="AL478" i="5"/>
  <c r="AL637" i="5" s="1"/>
  <c r="R708" i="5"/>
  <c r="R754" i="5" s="1"/>
  <c r="R657" i="5"/>
  <c r="Q544" i="5"/>
  <c r="R431" i="5"/>
  <c r="P635" i="5"/>
  <c r="P634" i="5" s="1"/>
  <c r="P479" i="5"/>
  <c r="O707" i="5"/>
  <c r="O751" i="5" s="1"/>
  <c r="O656" i="5"/>
  <c r="O655" i="5" s="1"/>
  <c r="O553" i="5"/>
  <c r="P546" i="5"/>
  <c r="P547" i="5" s="1"/>
  <c r="Q443" i="5"/>
  <c r="O635" i="5"/>
  <c r="O634" i="5" s="1"/>
  <c r="O479" i="5"/>
  <c r="K635" i="5"/>
  <c r="K479" i="5"/>
  <c r="AK578" i="5"/>
  <c r="AL575" i="5" s="1"/>
  <c r="AK562" i="5"/>
  <c r="N635" i="5"/>
  <c r="N634" i="5" s="1"/>
  <c r="N479" i="5"/>
  <c r="W636" i="5"/>
  <c r="G84" i="5"/>
  <c r="G43" i="5"/>
  <c r="G85" i="5" s="1"/>
  <c r="E43" i="5"/>
  <c r="E85" i="5" s="1"/>
  <c r="E84" i="5"/>
  <c r="M635" i="5"/>
  <c r="M634" i="5" s="1"/>
  <c r="M479" i="5"/>
  <c r="G459" i="3"/>
  <c r="G477" i="3"/>
  <c r="AK623" i="5" l="1"/>
  <c r="T453" i="5"/>
  <c r="T550" i="5" s="1"/>
  <c r="T551" i="5" s="1"/>
  <c r="K634" i="5"/>
  <c r="R540" i="5"/>
  <c r="S407" i="5"/>
  <c r="P707" i="5"/>
  <c r="P751" i="5" s="1"/>
  <c r="P656" i="5"/>
  <c r="P655" i="5" s="1"/>
  <c r="P553" i="5"/>
  <c r="U635" i="5"/>
  <c r="U634" i="5" s="1"/>
  <c r="U479" i="5"/>
  <c r="AL141" i="5"/>
  <c r="AK477" i="5"/>
  <c r="AK636" i="5" s="1"/>
  <c r="AG635" i="5"/>
  <c r="AG634" i="5" s="1"/>
  <c r="AG479" i="5"/>
  <c r="Q546" i="5"/>
  <c r="Q547" i="5" s="1"/>
  <c r="R443" i="5"/>
  <c r="S543" i="5"/>
  <c r="T425" i="5"/>
  <c r="S657" i="5"/>
  <c r="S708" i="5"/>
  <c r="S754" i="5" s="1"/>
  <c r="Q635" i="5"/>
  <c r="Q634" i="5" s="1"/>
  <c r="Q479" i="5"/>
  <c r="V689" i="5"/>
  <c r="I43" i="5"/>
  <c r="I85" i="5" s="1"/>
  <c r="I84" i="5"/>
  <c r="AL560" i="5"/>
  <c r="AL580" i="5"/>
  <c r="AD635" i="5"/>
  <c r="AD634" i="5" s="1"/>
  <c r="AD479" i="5"/>
  <c r="W635" i="5"/>
  <c r="W634" i="5" s="1"/>
  <c r="W479" i="5"/>
  <c r="AI477" i="5"/>
  <c r="AI636" i="5" s="1"/>
  <c r="N482" i="5"/>
  <c r="N486" i="5"/>
  <c r="N643" i="5" s="1"/>
  <c r="N693" i="5" s="1"/>
  <c r="AI137" i="5"/>
  <c r="V476" i="5"/>
  <c r="AI476" i="5" s="1"/>
  <c r="R635" i="5"/>
  <c r="R634" i="5" s="1"/>
  <c r="R479" i="5"/>
  <c r="L486" i="5"/>
  <c r="L643" i="5" s="1"/>
  <c r="L693" i="5" s="1"/>
  <c r="L482" i="5"/>
  <c r="T140" i="5"/>
  <c r="K140" i="5"/>
  <c r="X140" i="5"/>
  <c r="W140" i="5"/>
  <c r="S140" i="5"/>
  <c r="P140" i="5"/>
  <c r="L140" i="5"/>
  <c r="Q140" i="5"/>
  <c r="Z140" i="5"/>
  <c r="AE140" i="5"/>
  <c r="AD140" i="5"/>
  <c r="Y140" i="5"/>
  <c r="M140" i="5"/>
  <c r="O140" i="5"/>
  <c r="U140" i="5"/>
  <c r="AG140" i="5"/>
  <c r="AB140" i="5"/>
  <c r="AC140" i="5"/>
  <c r="AF140" i="5"/>
  <c r="AA140" i="5"/>
  <c r="N140" i="5"/>
  <c r="AH140" i="5"/>
  <c r="AJ140" i="5" s="1"/>
  <c r="AK140" i="5" s="1"/>
  <c r="AL140" i="5" s="1"/>
  <c r="AM140" i="5" s="1"/>
  <c r="V140" i="5"/>
  <c r="AI140" i="5" s="1"/>
  <c r="R140" i="5"/>
  <c r="AJ137" i="5"/>
  <c r="AK137" i="5" s="1"/>
  <c r="AH476" i="5"/>
  <c r="AJ476" i="5" s="1"/>
  <c r="M482" i="5"/>
  <c r="M486" i="5"/>
  <c r="M643" i="5" s="1"/>
  <c r="M693" i="5" s="1"/>
  <c r="U542" i="5"/>
  <c r="V419" i="5"/>
  <c r="S635" i="5"/>
  <c r="S634" i="5" s="1"/>
  <c r="S479" i="5"/>
  <c r="AB635" i="5"/>
  <c r="AB634" i="5" s="1"/>
  <c r="AB479" i="5"/>
  <c r="Z635" i="5"/>
  <c r="Z634" i="5" s="1"/>
  <c r="Z479" i="5"/>
  <c r="O486" i="5"/>
  <c r="O643" i="5" s="1"/>
  <c r="O693" i="5" s="1"/>
  <c r="O482" i="5"/>
  <c r="R541" i="5"/>
  <c r="S413" i="5"/>
  <c r="AJ477" i="5"/>
  <c r="AJ636" i="5" s="1"/>
  <c r="AK569" i="5"/>
  <c r="AK563" i="5"/>
  <c r="P486" i="5"/>
  <c r="P643" i="5" s="1"/>
  <c r="P693" i="5" s="1"/>
  <c r="P482" i="5"/>
  <c r="T635" i="5"/>
  <c r="T634" i="5" s="1"/>
  <c r="T479" i="5"/>
  <c r="AC635" i="5"/>
  <c r="AC634" i="5" s="1"/>
  <c r="AC479" i="5"/>
  <c r="X635" i="5"/>
  <c r="X634" i="5" s="1"/>
  <c r="X479" i="5"/>
  <c r="AA635" i="5"/>
  <c r="AA634" i="5" s="1"/>
  <c r="AA479" i="5"/>
  <c r="R752" i="5"/>
  <c r="K482" i="5"/>
  <c r="K486" i="5"/>
  <c r="R544" i="5"/>
  <c r="S431" i="5"/>
  <c r="AF635" i="5"/>
  <c r="AF634" i="5" s="1"/>
  <c r="AF479" i="5"/>
  <c r="Y635" i="5"/>
  <c r="Y634" i="5" s="1"/>
  <c r="Y479" i="5"/>
  <c r="U545" i="5"/>
  <c r="V437" i="5"/>
  <c r="AE635" i="5"/>
  <c r="AE634" i="5" s="1"/>
  <c r="AE479" i="5"/>
  <c r="O749" i="5"/>
  <c r="N757" i="5"/>
  <c r="G460" i="3"/>
  <c r="G479" i="3" s="1"/>
  <c r="G478" i="3"/>
  <c r="AK620" i="5" l="1"/>
  <c r="AK622" i="5"/>
  <c r="U453" i="5"/>
  <c r="U550" i="5" s="1"/>
  <c r="U551" i="5" s="1"/>
  <c r="S540" i="5"/>
  <c r="T407" i="5"/>
  <c r="AJ635" i="5"/>
  <c r="AJ634" i="5" s="1"/>
  <c r="AJ479" i="5"/>
  <c r="L763" i="5"/>
  <c r="L767" i="5" s="1"/>
  <c r="L773" i="5" s="1"/>
  <c r="L694" i="5"/>
  <c r="AD486" i="5"/>
  <c r="AD643" i="5" s="1"/>
  <c r="AD482" i="5"/>
  <c r="AM141" i="5"/>
  <c r="AM477" i="5" s="1"/>
  <c r="AM636" i="5" s="1"/>
  <c r="AL477" i="5"/>
  <c r="AL636" i="5" s="1"/>
  <c r="K643" i="5"/>
  <c r="K693" i="5" s="1"/>
  <c r="L712" i="5" s="1"/>
  <c r="K639" i="5"/>
  <c r="K487" i="5"/>
  <c r="T543" i="5"/>
  <c r="U425" i="5"/>
  <c r="AL661" i="5"/>
  <c r="AL566" i="5"/>
  <c r="AL577" i="5"/>
  <c r="X482" i="5"/>
  <c r="X486" i="5"/>
  <c r="X643" i="5" s="1"/>
  <c r="V542" i="5"/>
  <c r="W419" i="5"/>
  <c r="V635" i="5"/>
  <c r="V634" i="5" s="1"/>
  <c r="V479" i="5"/>
  <c r="Y482" i="5"/>
  <c r="Y486" i="5"/>
  <c r="Y643" i="5" s="1"/>
  <c r="S541" i="5"/>
  <c r="T413" i="5"/>
  <c r="AL769" i="5"/>
  <c r="T708" i="5"/>
  <c r="T754" i="5" s="1"/>
  <c r="T657" i="5"/>
  <c r="P694" i="5"/>
  <c r="P712" i="5"/>
  <c r="P763" i="5"/>
  <c r="P767" i="5" s="1"/>
  <c r="P773" i="5" s="1"/>
  <c r="AB486" i="5"/>
  <c r="AB643" i="5" s="1"/>
  <c r="AB482" i="5"/>
  <c r="S486" i="5"/>
  <c r="S643" i="5" s="1"/>
  <c r="S693" i="5" s="1"/>
  <c r="S482" i="5"/>
  <c r="R482" i="5"/>
  <c r="R486" i="5"/>
  <c r="R643" i="5" s="1"/>
  <c r="R693" i="5" s="1"/>
  <c r="V545" i="5"/>
  <c r="W437" i="5"/>
  <c r="U486" i="5"/>
  <c r="U643" i="5" s="1"/>
  <c r="U693" i="5" s="1"/>
  <c r="U482" i="5"/>
  <c r="N712" i="5"/>
  <c r="N763" i="5"/>
  <c r="N767" i="5" s="1"/>
  <c r="N773" i="5" s="1"/>
  <c r="N694" i="5"/>
  <c r="R546" i="5"/>
  <c r="R547" i="5" s="1"/>
  <c r="S443" i="5"/>
  <c r="M763" i="5"/>
  <c r="M767" i="5" s="1"/>
  <c r="M773" i="5" s="1"/>
  <c r="M712" i="5"/>
  <c r="M694" i="5"/>
  <c r="N639" i="5"/>
  <c r="N638" i="5" s="1"/>
  <c r="N644" i="5" s="1"/>
  <c r="N654" i="5" s="1"/>
  <c r="N487" i="5"/>
  <c r="P639" i="5"/>
  <c r="P638" i="5" s="1"/>
  <c r="P644" i="5" s="1"/>
  <c r="P654" i="5" s="1"/>
  <c r="P487" i="5"/>
  <c r="L639" i="5"/>
  <c r="L638" i="5" s="1"/>
  <c r="L644" i="5" s="1"/>
  <c r="L654" i="5" s="1"/>
  <c r="L487" i="5"/>
  <c r="AI635" i="5"/>
  <c r="AI634" i="5" s="1"/>
  <c r="AI479" i="5"/>
  <c r="AF486" i="5"/>
  <c r="AF643" i="5" s="1"/>
  <c r="AF482" i="5"/>
  <c r="AC486" i="5"/>
  <c r="AC643" i="5" s="1"/>
  <c r="AC482" i="5"/>
  <c r="O763" i="5"/>
  <c r="O767" i="5" s="1"/>
  <c r="O773" i="5" s="1"/>
  <c r="O712" i="5"/>
  <c r="O694" i="5"/>
  <c r="AH635" i="5"/>
  <c r="AH634" i="5" s="1"/>
  <c r="AH479" i="5"/>
  <c r="W689" i="5"/>
  <c r="AG482" i="5"/>
  <c r="AG486" i="5"/>
  <c r="AG643" i="5" s="1"/>
  <c r="O757" i="5"/>
  <c r="P749" i="5"/>
  <c r="AE482" i="5"/>
  <c r="AE486" i="5"/>
  <c r="AE643" i="5" s="1"/>
  <c r="S752" i="5"/>
  <c r="AA486" i="5"/>
  <c r="AA643" i="5" s="1"/>
  <c r="AA482" i="5"/>
  <c r="Q656" i="5"/>
  <c r="Q655" i="5" s="1"/>
  <c r="Q707" i="5"/>
  <c r="Q553" i="5"/>
  <c r="O639" i="5"/>
  <c r="O638" i="5" s="1"/>
  <c r="O644" i="5" s="1"/>
  <c r="O654" i="5" s="1"/>
  <c r="O487" i="5"/>
  <c r="M639" i="5"/>
  <c r="M638" i="5" s="1"/>
  <c r="M644" i="5" s="1"/>
  <c r="M654" i="5" s="1"/>
  <c r="M487" i="5"/>
  <c r="S544" i="5"/>
  <c r="T431" i="5"/>
  <c r="T482" i="5"/>
  <c r="T486" i="5"/>
  <c r="T643" i="5" s="1"/>
  <c r="T693" i="5" s="1"/>
  <c r="Z482" i="5"/>
  <c r="Z486" i="5"/>
  <c r="Z643" i="5" s="1"/>
  <c r="AL137" i="5"/>
  <c r="AK476" i="5"/>
  <c r="W486" i="5"/>
  <c r="W482" i="5"/>
  <c r="Q486" i="5"/>
  <c r="Q643" i="5" s="1"/>
  <c r="Q693" i="5" s="1"/>
  <c r="Q482" i="5"/>
  <c r="E294" i="3"/>
  <c r="AL567" i="5" l="1"/>
  <c r="AL660" i="5"/>
  <c r="AL771" i="5"/>
  <c r="AL773" i="5" s="1"/>
  <c r="V453" i="5"/>
  <c r="W453" i="5" s="1"/>
  <c r="K638" i="5"/>
  <c r="K644" i="5" s="1"/>
  <c r="K654" i="5" s="1"/>
  <c r="K617" i="5" s="1"/>
  <c r="P695" i="5"/>
  <c r="T752" i="5"/>
  <c r="T540" i="5"/>
  <c r="U407" i="5"/>
  <c r="O695" i="5"/>
  <c r="R707" i="5"/>
  <c r="R751" i="5" s="1"/>
  <c r="R656" i="5"/>
  <c r="R655" i="5" s="1"/>
  <c r="R553" i="5"/>
  <c r="R763" i="5"/>
  <c r="R767" i="5" s="1"/>
  <c r="R773" i="5" s="1"/>
  <c r="R712" i="5"/>
  <c r="R694" i="5"/>
  <c r="P658" i="5"/>
  <c r="P617" i="5"/>
  <c r="R639" i="5"/>
  <c r="R638" i="5" s="1"/>
  <c r="R644" i="5" s="1"/>
  <c r="R654" i="5" s="1"/>
  <c r="R487" i="5"/>
  <c r="T541" i="5"/>
  <c r="U413" i="5"/>
  <c r="M658" i="5"/>
  <c r="M617" i="5"/>
  <c r="U657" i="5"/>
  <c r="U708" i="5"/>
  <c r="U754" i="5" s="1"/>
  <c r="AM137" i="5"/>
  <c r="AM476" i="5" s="1"/>
  <c r="AL476" i="5"/>
  <c r="AC639" i="5"/>
  <c r="AC638" i="5" s="1"/>
  <c r="AC644" i="5" s="1"/>
  <c r="AC654" i="5" s="1"/>
  <c r="AC487" i="5"/>
  <c r="S639" i="5"/>
  <c r="S638" i="5" s="1"/>
  <c r="S644" i="5" s="1"/>
  <c r="S654" i="5" s="1"/>
  <c r="S487" i="5"/>
  <c r="S763" i="5"/>
  <c r="S767" i="5" s="1"/>
  <c r="S773" i="5" s="1"/>
  <c r="S712" i="5"/>
  <c r="S694" i="5"/>
  <c r="U543" i="5"/>
  <c r="V425" i="5"/>
  <c r="AK635" i="5"/>
  <c r="AK634" i="5" s="1"/>
  <c r="AK479" i="5"/>
  <c r="P757" i="5"/>
  <c r="O658" i="5"/>
  <c r="O617" i="5"/>
  <c r="AF639" i="5"/>
  <c r="AF638" i="5" s="1"/>
  <c r="AF644" i="5" s="1"/>
  <c r="AF654" i="5" s="1"/>
  <c r="AF487" i="5"/>
  <c r="N658" i="5"/>
  <c r="N617" i="5"/>
  <c r="AB639" i="5"/>
  <c r="AB638" i="5" s="1"/>
  <c r="AB644" i="5" s="1"/>
  <c r="AB654" i="5" s="1"/>
  <c r="AB487" i="5"/>
  <c r="AD639" i="5"/>
  <c r="AD638" i="5" s="1"/>
  <c r="AD644" i="5" s="1"/>
  <c r="AD654" i="5" s="1"/>
  <c r="AD487" i="5"/>
  <c r="AE639" i="5"/>
  <c r="AE638" i="5" s="1"/>
  <c r="AE644" i="5" s="1"/>
  <c r="AE654" i="5" s="1"/>
  <c r="AE487" i="5"/>
  <c r="N695" i="5"/>
  <c r="Y639" i="5"/>
  <c r="Y638" i="5" s="1"/>
  <c r="Y644" i="5" s="1"/>
  <c r="Y654" i="5" s="1"/>
  <c r="Y487" i="5"/>
  <c r="Z639" i="5"/>
  <c r="Z638" i="5" s="1"/>
  <c r="Z644" i="5" s="1"/>
  <c r="Z654" i="5" s="1"/>
  <c r="Z487" i="5"/>
  <c r="Q751" i="5"/>
  <c r="Q749" i="5" s="1"/>
  <c r="AG639" i="5"/>
  <c r="AG638" i="5" s="1"/>
  <c r="AG644" i="5" s="1"/>
  <c r="AG654" i="5" s="1"/>
  <c r="AG487" i="5"/>
  <c r="U639" i="5"/>
  <c r="U638" i="5" s="1"/>
  <c r="U644" i="5" s="1"/>
  <c r="U654" i="5" s="1"/>
  <c r="U487" i="5"/>
  <c r="V486" i="5"/>
  <c r="V643" i="5" s="1"/>
  <c r="V693" i="5" s="1"/>
  <c r="V482" i="5"/>
  <c r="M695" i="5"/>
  <c r="U763" i="5"/>
  <c r="U767" i="5" s="1"/>
  <c r="U773" i="5" s="1"/>
  <c r="U712" i="5"/>
  <c r="U694" i="5"/>
  <c r="AA639" i="5"/>
  <c r="AA638" i="5" s="1"/>
  <c r="AA644" i="5" s="1"/>
  <c r="AA654" i="5" s="1"/>
  <c r="AA487" i="5"/>
  <c r="X689" i="5"/>
  <c r="AI673" i="5"/>
  <c r="W542" i="5"/>
  <c r="X419" i="5"/>
  <c r="T712" i="5"/>
  <c r="T763" i="5"/>
  <c r="T767" i="5" s="1"/>
  <c r="T773" i="5" s="1"/>
  <c r="T694" i="5"/>
  <c r="T639" i="5"/>
  <c r="T638" i="5" s="1"/>
  <c r="T644" i="5" s="1"/>
  <c r="T654" i="5" s="1"/>
  <c r="T487" i="5"/>
  <c r="Q639" i="5"/>
  <c r="Q638" i="5" s="1"/>
  <c r="Q644" i="5" s="1"/>
  <c r="Q654" i="5" s="1"/>
  <c r="Q487" i="5"/>
  <c r="T544" i="5"/>
  <c r="U431" i="5"/>
  <c r="AH486" i="5"/>
  <c r="AH643" i="5" s="1"/>
  <c r="AH482" i="5"/>
  <c r="K712" i="5"/>
  <c r="K763" i="5"/>
  <c r="K767" i="5" s="1"/>
  <c r="K773" i="5" s="1"/>
  <c r="K694" i="5"/>
  <c r="W643" i="5"/>
  <c r="W693" i="5" s="1"/>
  <c r="AL578" i="5"/>
  <c r="AM575" i="5" s="1"/>
  <c r="AL562" i="5"/>
  <c r="Q763" i="5"/>
  <c r="Q767" i="5" s="1"/>
  <c r="Q773" i="5" s="1"/>
  <c r="Q712" i="5"/>
  <c r="Q694" i="5"/>
  <c r="W545" i="5"/>
  <c r="X437" i="5"/>
  <c r="W639" i="5"/>
  <c r="W487" i="5"/>
  <c r="L617" i="5"/>
  <c r="L658" i="5"/>
  <c r="S546" i="5"/>
  <c r="S547" i="5" s="1"/>
  <c r="T443" i="5"/>
  <c r="X639" i="5"/>
  <c r="X638" i="5" s="1"/>
  <c r="X644" i="5" s="1"/>
  <c r="X654" i="5" s="1"/>
  <c r="X487" i="5"/>
  <c r="AJ673" i="5"/>
  <c r="B393" i="3"/>
  <c r="B394" i="3"/>
  <c r="B395" i="3"/>
  <c r="B396" i="3"/>
  <c r="B397" i="3"/>
  <c r="AI836" i="1"/>
  <c r="AJ836" i="1"/>
  <c r="AL623" i="5" l="1"/>
  <c r="V550" i="5"/>
  <c r="V551" i="5" s="1"/>
  <c r="V708" i="5" s="1"/>
  <c r="K658" i="5"/>
  <c r="K665" i="5" s="1"/>
  <c r="R695" i="5"/>
  <c r="U752" i="5"/>
  <c r="V407" i="5"/>
  <c r="U540" i="5"/>
  <c r="W638" i="5"/>
  <c r="W644" i="5" s="1"/>
  <c r="W654" i="5" s="1"/>
  <c r="W617" i="5" s="1"/>
  <c r="U695" i="5"/>
  <c r="S707" i="5"/>
  <c r="S751" i="5" s="1"/>
  <c r="S656" i="5"/>
  <c r="S655" i="5" s="1"/>
  <c r="S658" i="5" s="1"/>
  <c r="S553" i="5"/>
  <c r="V763" i="5"/>
  <c r="V767" i="5" s="1"/>
  <c r="V773" i="5" s="1"/>
  <c r="AI693" i="5"/>
  <c r="V712" i="5"/>
  <c r="AI712" i="5" s="1"/>
  <c r="V694" i="5"/>
  <c r="O618" i="5"/>
  <c r="O665" i="5"/>
  <c r="L695" i="5"/>
  <c r="K695" i="5"/>
  <c r="AE617" i="5"/>
  <c r="U617" i="5"/>
  <c r="AK482" i="5"/>
  <c r="AK486" i="5"/>
  <c r="AK643" i="5" s="1"/>
  <c r="W550" i="5"/>
  <c r="W551" i="5" s="1"/>
  <c r="X453" i="5"/>
  <c r="Q757" i="5"/>
  <c r="R749" i="5"/>
  <c r="X617" i="5"/>
  <c r="AD617" i="5"/>
  <c r="AK673" i="5"/>
  <c r="AC617" i="5"/>
  <c r="P665" i="5"/>
  <c r="P618" i="5"/>
  <c r="T617" i="5"/>
  <c r="AG617" i="5"/>
  <c r="V543" i="5"/>
  <c r="W425" i="5"/>
  <c r="AL635" i="5"/>
  <c r="AL634" i="5" s="1"/>
  <c r="AL479" i="5"/>
  <c r="AM635" i="5"/>
  <c r="AM634" i="5" s="1"/>
  <c r="AM479" i="5"/>
  <c r="S695" i="5"/>
  <c r="U544" i="5"/>
  <c r="V431" i="5"/>
  <c r="T695" i="5"/>
  <c r="AH639" i="5"/>
  <c r="AH638" i="5" s="1"/>
  <c r="AH644" i="5" s="1"/>
  <c r="AH654" i="5" s="1"/>
  <c r="AH487" i="5"/>
  <c r="N665" i="5"/>
  <c r="N618" i="5"/>
  <c r="S617" i="5"/>
  <c r="AB617" i="5"/>
  <c r="AM560" i="5"/>
  <c r="AM580" i="5"/>
  <c r="Q695" i="5"/>
  <c r="Z617" i="5"/>
  <c r="X693" i="5"/>
  <c r="Y689" i="5"/>
  <c r="AA617" i="5"/>
  <c r="AI486" i="5"/>
  <c r="AI643" i="5" s="1"/>
  <c r="AL569" i="5"/>
  <c r="AL563" i="5"/>
  <c r="AJ486" i="5"/>
  <c r="AJ643" i="5" s="1"/>
  <c r="Q658" i="5"/>
  <c r="Q617" i="5"/>
  <c r="AF617" i="5"/>
  <c r="M665" i="5"/>
  <c r="M618" i="5"/>
  <c r="X545" i="5"/>
  <c r="Y437" i="5"/>
  <c r="W712" i="5"/>
  <c r="W763" i="5"/>
  <c r="W767" i="5" s="1"/>
  <c r="W773" i="5" s="1"/>
  <c r="W694" i="5"/>
  <c r="R617" i="5"/>
  <c r="R658" i="5"/>
  <c r="T546" i="5"/>
  <c r="T547" i="5" s="1"/>
  <c r="U443" i="5"/>
  <c r="L618" i="5"/>
  <c r="L665" i="5"/>
  <c r="X542" i="5"/>
  <c r="Y419" i="5"/>
  <c r="AJ482" i="5"/>
  <c r="V639" i="5"/>
  <c r="V638" i="5" s="1"/>
  <c r="V644" i="5" s="1"/>
  <c r="V654" i="5" s="1"/>
  <c r="V487" i="5"/>
  <c r="AI482" i="5"/>
  <c r="Y617" i="5"/>
  <c r="U541" i="5"/>
  <c r="V413" i="5"/>
  <c r="AJ863" i="1"/>
  <c r="AI863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L762" i="1"/>
  <c r="L764" i="1"/>
  <c r="L765" i="1"/>
  <c r="K874" i="1"/>
  <c r="K413" i="1" s="1"/>
  <c r="K415" i="1" l="1"/>
  <c r="AI415" i="1" s="1"/>
  <c r="K414" i="1"/>
  <c r="K873" i="1" s="1"/>
  <c r="K919" i="1" s="1"/>
  <c r="L919" i="1" s="1"/>
  <c r="M919" i="1" s="1"/>
  <c r="N919" i="1" s="1"/>
  <c r="O919" i="1" s="1"/>
  <c r="P919" i="1" s="1"/>
  <c r="Q919" i="1" s="1"/>
  <c r="R919" i="1" s="1"/>
  <c r="S919" i="1" s="1"/>
  <c r="T919" i="1" s="1"/>
  <c r="U919" i="1" s="1"/>
  <c r="V919" i="1" s="1"/>
  <c r="W919" i="1" s="1"/>
  <c r="X919" i="1" s="1"/>
  <c r="Y919" i="1" s="1"/>
  <c r="Z919" i="1" s="1"/>
  <c r="AA919" i="1" s="1"/>
  <c r="AB919" i="1" s="1"/>
  <c r="AC919" i="1" s="1"/>
  <c r="AD919" i="1" s="1"/>
  <c r="AE919" i="1" s="1"/>
  <c r="AF919" i="1" s="1"/>
  <c r="AG919" i="1" s="1"/>
  <c r="AH919" i="1" s="1"/>
  <c r="AI413" i="1"/>
  <c r="K171" i="3"/>
  <c r="K508" i="1"/>
  <c r="AL620" i="5"/>
  <c r="AL622" i="5"/>
  <c r="V657" i="5"/>
  <c r="K618" i="5"/>
  <c r="W407" i="5"/>
  <c r="V540" i="5"/>
  <c r="Y693" i="5"/>
  <c r="Z689" i="5"/>
  <c r="R665" i="5"/>
  <c r="R618" i="5"/>
  <c r="T707" i="5"/>
  <c r="T751" i="5" s="1"/>
  <c r="T656" i="5"/>
  <c r="T655" i="5" s="1"/>
  <c r="T658" i="5" s="1"/>
  <c r="T553" i="5"/>
  <c r="AL673" i="5"/>
  <c r="V754" i="5"/>
  <c r="V752" i="5" s="1"/>
  <c r="AI708" i="5"/>
  <c r="AI754" i="5" s="1"/>
  <c r="AI752" i="5" s="1"/>
  <c r="O666" i="5"/>
  <c r="O667" i="5" s="1"/>
  <c r="AL482" i="5"/>
  <c r="AL486" i="5"/>
  <c r="AL643" i="5" s="1"/>
  <c r="Q665" i="5"/>
  <c r="Q618" i="5"/>
  <c r="AH617" i="5"/>
  <c r="W543" i="5"/>
  <c r="X425" i="5"/>
  <c r="X550" i="5"/>
  <c r="X551" i="5" s="1"/>
  <c r="Y453" i="5"/>
  <c r="W708" i="5"/>
  <c r="W657" i="5"/>
  <c r="W695" i="5"/>
  <c r="P666" i="5"/>
  <c r="P667" i="5" s="1"/>
  <c r="N666" i="5"/>
  <c r="N667" i="5" s="1"/>
  <c r="AK639" i="5"/>
  <c r="AK638" i="5" s="1"/>
  <c r="AK487" i="5"/>
  <c r="AI763" i="5"/>
  <c r="AI767" i="5" s="1"/>
  <c r="AI773" i="5" s="1"/>
  <c r="AI694" i="5"/>
  <c r="V617" i="5"/>
  <c r="L666" i="5"/>
  <c r="L667" i="5" s="1"/>
  <c r="V695" i="5"/>
  <c r="Y545" i="5"/>
  <c r="Z437" i="5"/>
  <c r="S749" i="5"/>
  <c r="R757" i="5"/>
  <c r="K666" i="5"/>
  <c r="K667" i="5" s="1"/>
  <c r="AM661" i="5"/>
  <c r="AM566" i="5"/>
  <c r="AM577" i="5"/>
  <c r="AM769" i="5"/>
  <c r="U546" i="5"/>
  <c r="U547" i="5" s="1"/>
  <c r="V443" i="5"/>
  <c r="M666" i="5"/>
  <c r="M667" i="5" s="1"/>
  <c r="AM482" i="5"/>
  <c r="AM486" i="5"/>
  <c r="AM643" i="5" s="1"/>
  <c r="AI639" i="5"/>
  <c r="AI638" i="5" s="1"/>
  <c r="AI487" i="5"/>
  <c r="X712" i="5"/>
  <c r="X763" i="5"/>
  <c r="X767" i="5" s="1"/>
  <c r="X773" i="5" s="1"/>
  <c r="X694" i="5"/>
  <c r="X695" i="5" s="1"/>
  <c r="AJ639" i="5"/>
  <c r="AJ638" i="5" s="1"/>
  <c r="AJ487" i="5"/>
  <c r="Y542" i="5"/>
  <c r="Z419" i="5"/>
  <c r="V544" i="5"/>
  <c r="W431" i="5"/>
  <c r="V541" i="5"/>
  <c r="W413" i="5"/>
  <c r="S665" i="5"/>
  <c r="S618" i="5"/>
  <c r="AM673" i="5"/>
  <c r="AI508" i="1" l="1"/>
  <c r="K674" i="1"/>
  <c r="AI414" i="1"/>
  <c r="AM660" i="5"/>
  <c r="AM567" i="5"/>
  <c r="AM771" i="5"/>
  <c r="AM773" i="5" s="1"/>
  <c r="W540" i="5"/>
  <c r="X407" i="5"/>
  <c r="O705" i="5"/>
  <c r="O669" i="5"/>
  <c r="O728" i="5" s="1"/>
  <c r="U707" i="5"/>
  <c r="U751" i="5" s="1"/>
  <c r="U656" i="5"/>
  <c r="U655" i="5" s="1"/>
  <c r="U658" i="5" s="1"/>
  <c r="U553" i="5"/>
  <c r="L705" i="5"/>
  <c r="L669" i="5"/>
  <c r="L728" i="5" s="1"/>
  <c r="N705" i="5"/>
  <c r="N669" i="5"/>
  <c r="N728" i="5" s="1"/>
  <c r="X543" i="5"/>
  <c r="Y425" i="5"/>
  <c r="AM578" i="5"/>
  <c r="AM562" i="5"/>
  <c r="AJ674" i="5"/>
  <c r="AJ644" i="5"/>
  <c r="T665" i="5"/>
  <c r="T618" i="5"/>
  <c r="X708" i="5"/>
  <c r="X754" i="5" s="1"/>
  <c r="X657" i="5"/>
  <c r="S666" i="5"/>
  <c r="S667" i="5" s="1"/>
  <c r="P705" i="5"/>
  <c r="P669" i="5"/>
  <c r="P728" i="5" s="1"/>
  <c r="Q666" i="5"/>
  <c r="Q667" i="5" s="1"/>
  <c r="R666" i="5"/>
  <c r="R667" i="5" s="1"/>
  <c r="AI674" i="5"/>
  <c r="AI644" i="5"/>
  <c r="AL639" i="5"/>
  <c r="AL638" i="5" s="1"/>
  <c r="AL487" i="5"/>
  <c r="W541" i="5"/>
  <c r="X413" i="5"/>
  <c r="W544" i="5"/>
  <c r="X431" i="5"/>
  <c r="K705" i="5"/>
  <c r="K669" i="5"/>
  <c r="K728" i="5" s="1"/>
  <c r="M705" i="5"/>
  <c r="M669" i="5"/>
  <c r="M728" i="5" s="1"/>
  <c r="Z542" i="5"/>
  <c r="AA419" i="5"/>
  <c r="S757" i="5"/>
  <c r="T749" i="5"/>
  <c r="W754" i="5"/>
  <c r="W752" i="5" s="1"/>
  <c r="AA689" i="5"/>
  <c r="Z693" i="5"/>
  <c r="AM639" i="5"/>
  <c r="AM638" i="5" s="1"/>
  <c r="AM487" i="5"/>
  <c r="V546" i="5"/>
  <c r="V547" i="5" s="1"/>
  <c r="W443" i="5"/>
  <c r="Z545" i="5"/>
  <c r="AA437" i="5"/>
  <c r="AK674" i="5"/>
  <c r="AK644" i="5"/>
  <c r="Y550" i="5"/>
  <c r="Y551" i="5" s="1"/>
  <c r="Z453" i="5"/>
  <c r="Y712" i="5"/>
  <c r="Y694" i="5"/>
  <c r="Y695" i="5" s="1"/>
  <c r="Y763" i="5"/>
  <c r="Y767" i="5" s="1"/>
  <c r="Y773" i="5" s="1"/>
  <c r="AJ769" i="4"/>
  <c r="AI769" i="4"/>
  <c r="AJ768" i="4"/>
  <c r="AJ160" i="3" s="1"/>
  <c r="AI768" i="4"/>
  <c r="AI160" i="3" s="1"/>
  <c r="AJ864" i="1"/>
  <c r="AJ741" i="4"/>
  <c r="AI741" i="4"/>
  <c r="AJ763" i="4"/>
  <c r="AI763" i="4"/>
  <c r="AJ762" i="4"/>
  <c r="AI762" i="4"/>
  <c r="AJ755" i="4"/>
  <c r="AI755" i="4"/>
  <c r="AJ857" i="1"/>
  <c r="AJ858" i="1"/>
  <c r="AJ850" i="1"/>
  <c r="AI864" i="1"/>
  <c r="AI857" i="1"/>
  <c r="AI858" i="1"/>
  <c r="AI850" i="1"/>
  <c r="L307" i="3"/>
  <c r="M306" i="3" s="1"/>
  <c r="Y307" i="3"/>
  <c r="AA307" i="3"/>
  <c r="AC307" i="3"/>
  <c r="AF307" i="3"/>
  <c r="AH307" i="3"/>
  <c r="W307" i="3"/>
  <c r="L306" i="3"/>
  <c r="K306" i="3"/>
  <c r="AI306" i="3"/>
  <c r="AJ307" i="3"/>
  <c r="AK306" i="3" s="1"/>
  <c r="AJ306" i="3"/>
  <c r="H337" i="3"/>
  <c r="H347" i="3" s="1"/>
  <c r="H357" i="3" s="1"/>
  <c r="E296" i="3"/>
  <c r="E273" i="3"/>
  <c r="E287" i="3"/>
  <c r="F274" i="3"/>
  <c r="G274" i="3" s="1"/>
  <c r="H274" i="3" s="1"/>
  <c r="I274" i="3" s="1"/>
  <c r="J274" i="3" s="1"/>
  <c r="D274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J328" i="3"/>
  <c r="J319" i="3"/>
  <c r="K570" i="1" l="1"/>
  <c r="K692" i="1" s="1"/>
  <c r="AI674" i="1"/>
  <c r="I570" i="1" s="1" a="1"/>
  <c r="N215" i="3"/>
  <c r="AI873" i="1"/>
  <c r="L215" i="3"/>
  <c r="K215" i="3"/>
  <c r="M215" i="3"/>
  <c r="O215" i="3"/>
  <c r="P215" i="3"/>
  <c r="AI161" i="3"/>
  <c r="AJ161" i="3"/>
  <c r="AI154" i="3"/>
  <c r="AJ154" i="3"/>
  <c r="AI155" i="3"/>
  <c r="AJ155" i="3"/>
  <c r="AM623" i="5"/>
  <c r="X540" i="5"/>
  <c r="Y407" i="5"/>
  <c r="X752" i="5"/>
  <c r="S705" i="5"/>
  <c r="S669" i="5"/>
  <c r="S728" i="5" s="1"/>
  <c r="AK675" i="5"/>
  <c r="AK654" i="5"/>
  <c r="X544" i="5"/>
  <c r="Y431" i="5"/>
  <c r="V707" i="5"/>
  <c r="V553" i="5"/>
  <c r="V656" i="5"/>
  <c r="V655" i="5" s="1"/>
  <c r="V658" i="5" s="1"/>
  <c r="Q705" i="5"/>
  <c r="Q669" i="5"/>
  <c r="Q728" i="5" s="1"/>
  <c r="AJ654" i="5"/>
  <c r="AJ675" i="5"/>
  <c r="L777" i="5"/>
  <c r="L732" i="5"/>
  <c r="R705" i="5"/>
  <c r="R669" i="5"/>
  <c r="R728" i="5" s="1"/>
  <c r="AA545" i="5"/>
  <c r="AB437" i="5"/>
  <c r="X541" i="5"/>
  <c r="Y413" i="5"/>
  <c r="T666" i="5"/>
  <c r="T667" i="5" s="1"/>
  <c r="W546" i="5"/>
  <c r="W547" i="5" s="1"/>
  <c r="X443" i="5"/>
  <c r="AA542" i="5"/>
  <c r="AB419" i="5"/>
  <c r="P777" i="5"/>
  <c r="P732" i="5"/>
  <c r="L715" i="5"/>
  <c r="L776" i="5"/>
  <c r="AM569" i="5"/>
  <c r="AM563" i="5"/>
  <c r="AB689" i="5"/>
  <c r="AA693" i="5"/>
  <c r="N776" i="5"/>
  <c r="N715" i="5"/>
  <c r="T757" i="5"/>
  <c r="U749" i="5"/>
  <c r="M777" i="5"/>
  <c r="M732" i="5"/>
  <c r="AL674" i="5"/>
  <c r="AL644" i="5"/>
  <c r="P776" i="5"/>
  <c r="P715" i="5"/>
  <c r="U665" i="5"/>
  <c r="U618" i="5"/>
  <c r="AM674" i="5"/>
  <c r="AM644" i="5"/>
  <c r="M776" i="5"/>
  <c r="M715" i="5"/>
  <c r="AI675" i="5"/>
  <c r="AI654" i="5"/>
  <c r="Y543" i="5"/>
  <c r="Z425" i="5"/>
  <c r="O777" i="5"/>
  <c r="O732" i="5"/>
  <c r="Z550" i="5"/>
  <c r="Z551" i="5" s="1"/>
  <c r="AA453" i="5"/>
  <c r="K777" i="5"/>
  <c r="K732" i="5"/>
  <c r="Y708" i="5"/>
  <c r="Y657" i="5"/>
  <c r="Z712" i="5"/>
  <c r="Z763" i="5"/>
  <c r="Z767" i="5" s="1"/>
  <c r="Z773" i="5" s="1"/>
  <c r="Z694" i="5"/>
  <c r="Z695" i="5" s="1"/>
  <c r="K776" i="5"/>
  <c r="K715" i="5"/>
  <c r="N777" i="5"/>
  <c r="N732" i="5"/>
  <c r="O715" i="5"/>
  <c r="O776" i="5"/>
  <c r="J338" i="3"/>
  <c r="J348" i="3" s="1"/>
  <c r="AE312" i="3"/>
  <c r="AE245" i="3"/>
  <c r="S312" i="3"/>
  <c r="S245" i="3"/>
  <c r="AD312" i="3"/>
  <c r="AD245" i="3"/>
  <c r="R312" i="3"/>
  <c r="R245" i="3"/>
  <c r="AC312" i="3"/>
  <c r="AC245" i="3"/>
  <c r="Q312" i="3"/>
  <c r="Q245" i="3"/>
  <c r="AB312" i="3"/>
  <c r="AB245" i="3"/>
  <c r="AA312" i="3"/>
  <c r="AA245" i="3"/>
  <c r="O312" i="3"/>
  <c r="O245" i="3"/>
  <c r="P312" i="3"/>
  <c r="P245" i="3"/>
  <c r="Z312" i="3"/>
  <c r="Z245" i="3"/>
  <c r="N312" i="3"/>
  <c r="N245" i="3"/>
  <c r="Y312" i="3"/>
  <c r="Y245" i="3"/>
  <c r="M312" i="3"/>
  <c r="M245" i="3"/>
  <c r="X312" i="3"/>
  <c r="X245" i="3"/>
  <c r="L312" i="3"/>
  <c r="L245" i="3"/>
  <c r="AF312" i="3"/>
  <c r="AF245" i="3"/>
  <c r="W312" i="3"/>
  <c r="W245" i="3"/>
  <c r="T312" i="3"/>
  <c r="T245" i="3"/>
  <c r="K312" i="3"/>
  <c r="K245" i="3"/>
  <c r="AH312" i="3"/>
  <c r="AH245" i="3"/>
  <c r="V312" i="3"/>
  <c r="V245" i="3"/>
  <c r="AG312" i="3"/>
  <c r="AG245" i="3"/>
  <c r="U312" i="3"/>
  <c r="U245" i="3"/>
  <c r="X307" i="3"/>
  <c r="K308" i="3"/>
  <c r="L308" i="3" s="1"/>
  <c r="N307" i="3"/>
  <c r="Z307" i="3" s="1"/>
  <c r="AK307" i="3"/>
  <c r="J329" i="3"/>
  <c r="J339" i="3" s="1"/>
  <c r="J349" i="3" s="1"/>
  <c r="J359" i="3" s="1"/>
  <c r="J320" i="3"/>
  <c r="L570" i="1" l="1"/>
  <c r="I571" i="1"/>
  <c r="I570" i="1"/>
  <c r="I572" i="1"/>
  <c r="I573" i="1"/>
  <c r="I574" i="1"/>
  <c r="S215" i="3"/>
  <c r="Q215" i="3"/>
  <c r="R215" i="3"/>
  <c r="AM622" i="5"/>
  <c r="AM620" i="5"/>
  <c r="O734" i="5"/>
  <c r="Y540" i="5"/>
  <c r="Z407" i="5"/>
  <c r="T705" i="5"/>
  <c r="T669" i="5"/>
  <c r="T728" i="5" s="1"/>
  <c r="R777" i="5"/>
  <c r="R732" i="5"/>
  <c r="V751" i="5"/>
  <c r="V749" i="5" s="1"/>
  <c r="AI707" i="5"/>
  <c r="AI751" i="5" s="1"/>
  <c r="AI749" i="5" s="1"/>
  <c r="Y544" i="5"/>
  <c r="Z431" i="5"/>
  <c r="AB542" i="5"/>
  <c r="AC419" i="5"/>
  <c r="AM675" i="5"/>
  <c r="AM654" i="5"/>
  <c r="U757" i="5"/>
  <c r="N734" i="5"/>
  <c r="AK658" i="5"/>
  <c r="AK676" i="5"/>
  <c r="AK617" i="5"/>
  <c r="Z708" i="5"/>
  <c r="Z754" i="5" s="1"/>
  <c r="Z657" i="5"/>
  <c r="X546" i="5"/>
  <c r="X547" i="5" s="1"/>
  <c r="Y443" i="5"/>
  <c r="AA550" i="5"/>
  <c r="AA551" i="5" s="1"/>
  <c r="AB453" i="5"/>
  <c r="K734" i="5"/>
  <c r="Z543" i="5"/>
  <c r="AA425" i="5"/>
  <c r="U666" i="5"/>
  <c r="U667" i="5" s="1"/>
  <c r="AB693" i="5"/>
  <c r="AC689" i="5"/>
  <c r="AJ658" i="5"/>
  <c r="AJ617" i="5"/>
  <c r="AJ676" i="5"/>
  <c r="AA763" i="5"/>
  <c r="AA767" i="5" s="1"/>
  <c r="AA773" i="5" s="1"/>
  <c r="AA712" i="5"/>
  <c r="AA694" i="5"/>
  <c r="AI676" i="5"/>
  <c r="AI658" i="5"/>
  <c r="AI617" i="5"/>
  <c r="P734" i="5"/>
  <c r="Q777" i="5"/>
  <c r="Q732" i="5"/>
  <c r="S777" i="5"/>
  <c r="S732" i="5"/>
  <c r="W707" i="5"/>
  <c r="W656" i="5"/>
  <c r="W655" i="5" s="1"/>
  <c r="W658" i="5" s="1"/>
  <c r="W553" i="5"/>
  <c r="Y541" i="5"/>
  <c r="Z413" i="5"/>
  <c r="M734" i="5"/>
  <c r="AL654" i="5"/>
  <c r="AL675" i="5"/>
  <c r="Q715" i="5"/>
  <c r="Q776" i="5"/>
  <c r="S715" i="5"/>
  <c r="S776" i="5"/>
  <c r="R776" i="5"/>
  <c r="R715" i="5"/>
  <c r="L778" i="5"/>
  <c r="L779" i="5" s="1"/>
  <c r="L781" i="5" s="1"/>
  <c r="K779" i="5"/>
  <c r="K781" i="5" s="1"/>
  <c r="Y754" i="5"/>
  <c r="Y752" i="5" s="1"/>
  <c r="L734" i="5"/>
  <c r="AB545" i="5"/>
  <c r="AC437" i="5"/>
  <c r="V665" i="5"/>
  <c r="V618" i="5"/>
  <c r="J358" i="3"/>
  <c r="O306" i="3"/>
  <c r="M308" i="3"/>
  <c r="N306" i="3"/>
  <c r="P306" i="3"/>
  <c r="P307" i="3"/>
  <c r="AB307" i="3" s="1"/>
  <c r="AL306" i="3"/>
  <c r="AL307" i="3"/>
  <c r="J330" i="3"/>
  <c r="J321" i="3"/>
  <c r="M570" i="1" l="1"/>
  <c r="L692" i="1"/>
  <c r="AI570" i="1"/>
  <c r="AI692" i="1" s="1"/>
  <c r="T215" i="3"/>
  <c r="M778" i="5"/>
  <c r="M779" i="5" s="1"/>
  <c r="M781" i="5" s="1"/>
  <c r="Q734" i="5"/>
  <c r="R734" i="5"/>
  <c r="Z540" i="5"/>
  <c r="AA407" i="5"/>
  <c r="V757" i="5"/>
  <c r="AA543" i="5"/>
  <c r="AB425" i="5"/>
  <c r="AK677" i="5"/>
  <c r="AK665" i="5"/>
  <c r="AK618" i="5"/>
  <c r="W665" i="5"/>
  <c r="W618" i="5"/>
  <c r="Z752" i="5"/>
  <c r="X707" i="5"/>
  <c r="X751" i="5" s="1"/>
  <c r="X656" i="5"/>
  <c r="X655" i="5" s="1"/>
  <c r="X658" i="5" s="1"/>
  <c r="X553" i="5"/>
  <c r="K743" i="5"/>
  <c r="K736" i="5"/>
  <c r="AI757" i="5"/>
  <c r="AJ677" i="5"/>
  <c r="AJ665" i="5"/>
  <c r="AJ618" i="5"/>
  <c r="Y546" i="5"/>
  <c r="Y547" i="5" s="1"/>
  <c r="Z443" i="5"/>
  <c r="AD689" i="5"/>
  <c r="AC693" i="5"/>
  <c r="AA657" i="5"/>
  <c r="AA708" i="5"/>
  <c r="AA754" i="5" s="1"/>
  <c r="Z541" i="5"/>
  <c r="AA413" i="5"/>
  <c r="AB763" i="5"/>
  <c r="AB767" i="5" s="1"/>
  <c r="AB773" i="5" s="1"/>
  <c r="AB694" i="5"/>
  <c r="AB695" i="5" s="1"/>
  <c r="AB712" i="5"/>
  <c r="AB550" i="5"/>
  <c r="AB551" i="5" s="1"/>
  <c r="AC453" i="5"/>
  <c r="V666" i="5"/>
  <c r="V667" i="5" s="1"/>
  <c r="U705" i="5"/>
  <c r="U669" i="5"/>
  <c r="U728" i="5" s="1"/>
  <c r="U215" i="3" s="1"/>
  <c r="AM676" i="5"/>
  <c r="AM658" i="5"/>
  <c r="AM617" i="5"/>
  <c r="T777" i="5"/>
  <c r="T732" i="5"/>
  <c r="W751" i="5"/>
  <c r="W749" i="5" s="1"/>
  <c r="Z544" i="5"/>
  <c r="AA431" i="5"/>
  <c r="AL658" i="5"/>
  <c r="AL676" i="5"/>
  <c r="AL617" i="5"/>
  <c r="AC545" i="5"/>
  <c r="AD437" i="5"/>
  <c r="S734" i="5"/>
  <c r="AI665" i="5"/>
  <c r="AI677" i="5"/>
  <c r="AI618" i="5"/>
  <c r="AA695" i="5"/>
  <c r="AC542" i="5"/>
  <c r="AD419" i="5"/>
  <c r="T776" i="5"/>
  <c r="T715" i="5"/>
  <c r="J340" i="3"/>
  <c r="J350" i="3" s="1"/>
  <c r="N308" i="3"/>
  <c r="O308" i="3" s="1"/>
  <c r="P308" i="3" s="1"/>
  <c r="Q306" i="3"/>
  <c r="AM307" i="3"/>
  <c r="AM306" i="3"/>
  <c r="J331" i="3"/>
  <c r="J341" i="3" s="1"/>
  <c r="J351" i="3" s="1"/>
  <c r="J361" i="3" s="1"/>
  <c r="J322" i="3"/>
  <c r="N570" i="1" l="1"/>
  <c r="M692" i="1"/>
  <c r="N778" i="5"/>
  <c r="N779" i="5" s="1"/>
  <c r="N781" i="5" s="1"/>
  <c r="AA540" i="5"/>
  <c r="AB407" i="5"/>
  <c r="AA752" i="5"/>
  <c r="W757" i="5"/>
  <c r="X749" i="5"/>
  <c r="Y656" i="5"/>
  <c r="Y655" i="5" s="1"/>
  <c r="Y658" i="5" s="1"/>
  <c r="Y707" i="5"/>
  <c r="Y751" i="5" s="1"/>
  <c r="Y553" i="5"/>
  <c r="U776" i="5"/>
  <c r="U715" i="5"/>
  <c r="X665" i="5"/>
  <c r="X618" i="5"/>
  <c r="AJ624" i="5"/>
  <c r="AJ625" i="5"/>
  <c r="AL677" i="5"/>
  <c r="AL665" i="5"/>
  <c r="AL618" i="5"/>
  <c r="AA544" i="5"/>
  <c r="AB431" i="5"/>
  <c r="W666" i="5"/>
  <c r="W667" i="5" s="1"/>
  <c r="AJ666" i="5"/>
  <c r="AJ667" i="5" s="1"/>
  <c r="AK624" i="5"/>
  <c r="AK625" i="5"/>
  <c r="AI666" i="5"/>
  <c r="AI667" i="5" s="1"/>
  <c r="AK666" i="5"/>
  <c r="AK667" i="5" s="1"/>
  <c r="L702" i="5"/>
  <c r="L736" i="5" s="1"/>
  <c r="K619" i="5"/>
  <c r="K621" i="5" s="1"/>
  <c r="AD545" i="5"/>
  <c r="AE437" i="5"/>
  <c r="K747" i="5"/>
  <c r="K759" i="5" s="1"/>
  <c r="K784" i="5" s="1"/>
  <c r="L743" i="5"/>
  <c r="AB543" i="5"/>
  <c r="AC425" i="5"/>
  <c r="T734" i="5"/>
  <c r="AE689" i="5"/>
  <c r="AD693" i="5"/>
  <c r="AB657" i="5"/>
  <c r="AB708" i="5"/>
  <c r="AB754" i="5" s="1"/>
  <c r="AD542" i="5"/>
  <c r="AE419" i="5"/>
  <c r="AM677" i="5"/>
  <c r="AM665" i="5"/>
  <c r="AM618" i="5"/>
  <c r="U777" i="5"/>
  <c r="U732" i="5"/>
  <c r="AI625" i="5"/>
  <c r="AI624" i="5"/>
  <c r="AA541" i="5"/>
  <c r="AB413" i="5"/>
  <c r="V705" i="5"/>
  <c r="AI705" i="5" s="1"/>
  <c r="AI776" i="5" s="1"/>
  <c r="V669" i="5"/>
  <c r="V728" i="5" s="1"/>
  <c r="AC550" i="5"/>
  <c r="AC551" i="5" s="1"/>
  <c r="AD453" i="5"/>
  <c r="AC763" i="5"/>
  <c r="AC767" i="5" s="1"/>
  <c r="AC773" i="5" s="1"/>
  <c r="AC694" i="5"/>
  <c r="AC712" i="5"/>
  <c r="Z546" i="5"/>
  <c r="Z547" i="5" s="1"/>
  <c r="AA443" i="5"/>
  <c r="J360" i="3"/>
  <c r="Q308" i="3"/>
  <c r="R306" i="3"/>
  <c r="R307" i="3"/>
  <c r="AD307" i="3" s="1"/>
  <c r="J332" i="3"/>
  <c r="J323" i="3"/>
  <c r="O570" i="1" l="1"/>
  <c r="N692" i="1"/>
  <c r="V215" i="3"/>
  <c r="O778" i="5"/>
  <c r="AB752" i="5"/>
  <c r="AC407" i="5"/>
  <c r="AB540" i="5"/>
  <c r="AK678" i="5"/>
  <c r="AK705" i="5"/>
  <c r="AK669" i="5"/>
  <c r="AK728" i="5" s="1"/>
  <c r="AI678" i="5"/>
  <c r="AI669" i="5"/>
  <c r="AI728" i="5" s="1"/>
  <c r="W705" i="5"/>
  <c r="W669" i="5"/>
  <c r="W728" i="5" s="1"/>
  <c r="W215" i="3" s="1"/>
  <c r="AJ678" i="5"/>
  <c r="AJ669" i="5"/>
  <c r="AJ728" i="5" s="1"/>
  <c r="AD550" i="5"/>
  <c r="AD551" i="5" s="1"/>
  <c r="AE453" i="5"/>
  <c r="U734" i="5"/>
  <c r="Z707" i="5"/>
  <c r="Z751" i="5" s="1"/>
  <c r="Z656" i="5"/>
  <c r="Z655" i="5" s="1"/>
  <c r="Z658" i="5" s="1"/>
  <c r="Z553" i="5"/>
  <c r="M702" i="5"/>
  <c r="M736" i="5" s="1"/>
  <c r="L619" i="5"/>
  <c r="L621" i="5" s="1"/>
  <c r="AB544" i="5"/>
  <c r="AC431" i="5"/>
  <c r="X666" i="5"/>
  <c r="X667" i="5" s="1"/>
  <c r="AC708" i="5"/>
  <c r="AC754" i="5" s="1"/>
  <c r="AC657" i="5"/>
  <c r="V715" i="5"/>
  <c r="V776" i="5"/>
  <c r="AM666" i="5"/>
  <c r="AM667" i="5" s="1"/>
  <c r="AL625" i="5"/>
  <c r="AL624" i="5"/>
  <c r="AL666" i="5"/>
  <c r="AL667" i="5" s="1"/>
  <c r="Y665" i="5"/>
  <c r="Y618" i="5"/>
  <c r="AE693" i="5"/>
  <c r="AF689" i="5"/>
  <c r="AE545" i="5"/>
  <c r="AF437" i="5"/>
  <c r="Y749" i="5"/>
  <c r="X757" i="5"/>
  <c r="AM625" i="5"/>
  <c r="AM624" i="5"/>
  <c r="V777" i="5"/>
  <c r="V732" i="5"/>
  <c r="AE542" i="5"/>
  <c r="AF419" i="5"/>
  <c r="AB541" i="5"/>
  <c r="AC413" i="5"/>
  <c r="AA546" i="5"/>
  <c r="AA547" i="5" s="1"/>
  <c r="AB443" i="5"/>
  <c r="AC543" i="5"/>
  <c r="AD425" i="5"/>
  <c r="AC695" i="5"/>
  <c r="AD712" i="5"/>
  <c r="AD763" i="5"/>
  <c r="AD767" i="5" s="1"/>
  <c r="AD773" i="5" s="1"/>
  <c r="AD694" i="5"/>
  <c r="AD695" i="5" s="1"/>
  <c r="L747" i="5"/>
  <c r="L759" i="5" s="1"/>
  <c r="L784" i="5" s="1"/>
  <c r="M743" i="5"/>
  <c r="J342" i="3"/>
  <c r="J352" i="3" s="1"/>
  <c r="R308" i="3"/>
  <c r="S307" i="3"/>
  <c r="AE307" i="3" s="1"/>
  <c r="S306" i="3"/>
  <c r="J333" i="3"/>
  <c r="J343" i="3" s="1"/>
  <c r="J324" i="3"/>
  <c r="P570" i="1" l="1"/>
  <c r="O692" i="1"/>
  <c r="O779" i="5"/>
  <c r="O781" i="5" s="1"/>
  <c r="P778" i="5"/>
  <c r="AC752" i="5"/>
  <c r="AD407" i="5"/>
  <c r="AC540" i="5"/>
  <c r="AM705" i="5"/>
  <c r="AM678" i="5"/>
  <c r="AM669" i="5"/>
  <c r="AM728" i="5" s="1"/>
  <c r="AA656" i="5"/>
  <c r="AA655" i="5" s="1"/>
  <c r="AA658" i="5" s="1"/>
  <c r="AA707" i="5"/>
  <c r="AA751" i="5" s="1"/>
  <c r="AA553" i="5"/>
  <c r="X705" i="5"/>
  <c r="X669" i="5"/>
  <c r="X728" i="5" s="1"/>
  <c r="X215" i="3" s="1"/>
  <c r="AL705" i="5"/>
  <c r="AL678" i="5"/>
  <c r="AL669" i="5"/>
  <c r="AL728" i="5" s="1"/>
  <c r="W777" i="5"/>
  <c r="W732" i="5"/>
  <c r="AD543" i="5"/>
  <c r="AE425" i="5"/>
  <c r="W776" i="5"/>
  <c r="W715" i="5"/>
  <c r="AI777" i="5"/>
  <c r="AI732" i="5"/>
  <c r="AC544" i="5"/>
  <c r="AD431" i="5"/>
  <c r="AE550" i="5"/>
  <c r="AE551" i="5" s="1"/>
  <c r="AF453" i="5"/>
  <c r="AF545" i="5"/>
  <c r="AG437" i="5"/>
  <c r="AD708" i="5"/>
  <c r="AD754" i="5" s="1"/>
  <c r="AD657" i="5"/>
  <c r="Y757" i="5"/>
  <c r="Z749" i="5"/>
  <c r="AC541" i="5"/>
  <c r="AD413" i="5"/>
  <c r="N743" i="5"/>
  <c r="M747" i="5"/>
  <c r="M759" i="5" s="1"/>
  <c r="M784" i="5" s="1"/>
  <c r="AF542" i="5"/>
  <c r="AG419" i="5"/>
  <c r="AK732" i="5"/>
  <c r="AK777" i="5"/>
  <c r="Z618" i="5"/>
  <c r="Z665" i="5"/>
  <c r="AB546" i="5"/>
  <c r="AB547" i="5" s="1"/>
  <c r="AC443" i="5"/>
  <c r="V734" i="5"/>
  <c r="AI715" i="5"/>
  <c r="AE763" i="5"/>
  <c r="AE767" i="5" s="1"/>
  <c r="AE773" i="5" s="1"/>
  <c r="AE712" i="5"/>
  <c r="AE694" i="5"/>
  <c r="AK776" i="5"/>
  <c r="Y666" i="5"/>
  <c r="Y667" i="5" s="1"/>
  <c r="AG689" i="5"/>
  <c r="AF693" i="5"/>
  <c r="N702" i="5"/>
  <c r="N736" i="5" s="1"/>
  <c r="M619" i="5"/>
  <c r="M621" i="5" s="1"/>
  <c r="AJ732" i="5"/>
  <c r="AJ777" i="5"/>
  <c r="J353" i="3"/>
  <c r="J363" i="3" s="1"/>
  <c r="J362" i="3"/>
  <c r="S308" i="3"/>
  <c r="T306" i="3"/>
  <c r="J334" i="3"/>
  <c r="Q570" i="1" l="1"/>
  <c r="P692" i="1"/>
  <c r="AI734" i="5"/>
  <c r="AI743" i="5" s="1"/>
  <c r="Q778" i="5"/>
  <c r="P779" i="5"/>
  <c r="P781" i="5" s="1"/>
  <c r="W734" i="5"/>
  <c r="AD752" i="5"/>
  <c r="AD540" i="5"/>
  <c r="AE407" i="5"/>
  <c r="AB707" i="5"/>
  <c r="AB656" i="5"/>
  <c r="AB655" i="5" s="1"/>
  <c r="AB658" i="5" s="1"/>
  <c r="AB553" i="5"/>
  <c r="AL776" i="5"/>
  <c r="AL715" i="5"/>
  <c r="Y705" i="5"/>
  <c r="Y669" i="5"/>
  <c r="Y728" i="5" s="1"/>
  <c r="Y215" i="3" s="1"/>
  <c r="AC546" i="5"/>
  <c r="AC547" i="5" s="1"/>
  <c r="AD443" i="5"/>
  <c r="X715" i="5"/>
  <c r="X776" i="5"/>
  <c r="AG542" i="5"/>
  <c r="AH419" i="5"/>
  <c r="AH542" i="5" s="1"/>
  <c r="AF550" i="5"/>
  <c r="AF551" i="5" s="1"/>
  <c r="AG453" i="5"/>
  <c r="AA665" i="5"/>
  <c r="AA618" i="5"/>
  <c r="Z666" i="5"/>
  <c r="Z667" i="5" s="1"/>
  <c r="AG545" i="5"/>
  <c r="AH437" i="5"/>
  <c r="AH545" i="5" s="1"/>
  <c r="O702" i="5"/>
  <c r="O736" i="5" s="1"/>
  <c r="N619" i="5"/>
  <c r="N621" i="5" s="1"/>
  <c r="AE657" i="5"/>
  <c r="AE708" i="5"/>
  <c r="AE754" i="5" s="1"/>
  <c r="AA749" i="5"/>
  <c r="Z757" i="5"/>
  <c r="AF763" i="5"/>
  <c r="AF767" i="5" s="1"/>
  <c r="AF773" i="5" s="1"/>
  <c r="AF712" i="5"/>
  <c r="AF694" i="5"/>
  <c r="AF695" i="5" s="1"/>
  <c r="AE695" i="5"/>
  <c r="AD544" i="5"/>
  <c r="AE431" i="5"/>
  <c r="AM777" i="5"/>
  <c r="AM732" i="5"/>
  <c r="AH689" i="5"/>
  <c r="AG693" i="5"/>
  <c r="O743" i="5"/>
  <c r="N747" i="5"/>
  <c r="N759" i="5" s="1"/>
  <c r="N784" i="5" s="1"/>
  <c r="AL777" i="5"/>
  <c r="AL732" i="5"/>
  <c r="X777" i="5"/>
  <c r="X732" i="5"/>
  <c r="AE543" i="5"/>
  <c r="AF425" i="5"/>
  <c r="AD541" i="5"/>
  <c r="AE413" i="5"/>
  <c r="AJ778" i="5"/>
  <c r="AI779" i="5"/>
  <c r="AI781" i="5" s="1"/>
  <c r="AM715" i="5"/>
  <c r="AM776" i="5"/>
  <c r="J344" i="3"/>
  <c r="T308" i="3"/>
  <c r="U306" i="3"/>
  <c r="U307" i="3"/>
  <c r="AG307" i="3" s="1"/>
  <c r="R570" i="1" l="1"/>
  <c r="Q692" i="1"/>
  <c r="AI736" i="5"/>
  <c r="AI619" i="5" s="1"/>
  <c r="AI621" i="5" s="1"/>
  <c r="AI626" i="5" s="1"/>
  <c r="Q779" i="5"/>
  <c r="Q781" i="5" s="1"/>
  <c r="R778" i="5"/>
  <c r="AE752" i="5"/>
  <c r="AF407" i="5"/>
  <c r="AE540" i="5"/>
  <c r="AC707" i="5"/>
  <c r="AC751" i="5" s="1"/>
  <c r="AC656" i="5"/>
  <c r="AC655" i="5" s="1"/>
  <c r="AC658" i="5" s="1"/>
  <c r="AC553" i="5"/>
  <c r="Z705" i="5"/>
  <c r="Z669" i="5"/>
  <c r="Z728" i="5" s="1"/>
  <c r="Z215" i="3" s="1"/>
  <c r="Y776" i="5"/>
  <c r="Y715" i="5"/>
  <c r="AI747" i="5"/>
  <c r="AI759" i="5" s="1"/>
  <c r="AI784" i="5" s="1"/>
  <c r="AF543" i="5"/>
  <c r="AG425" i="5"/>
  <c r="AA666" i="5"/>
  <c r="AA667" i="5" s="1"/>
  <c r="AE544" i="5"/>
  <c r="AF431" i="5"/>
  <c r="AM734" i="5"/>
  <c r="AG550" i="5"/>
  <c r="AG551" i="5" s="1"/>
  <c r="AH453" i="5"/>
  <c r="AH550" i="5" s="1"/>
  <c r="AH551" i="5" s="1"/>
  <c r="AL734" i="5"/>
  <c r="AD546" i="5"/>
  <c r="AD547" i="5" s="1"/>
  <c r="AE443" i="5"/>
  <c r="Y777" i="5"/>
  <c r="Y732" i="5"/>
  <c r="AF708" i="5"/>
  <c r="AF754" i="5" s="1"/>
  <c r="AF657" i="5"/>
  <c r="AA757" i="5"/>
  <c r="AB665" i="5"/>
  <c r="AB618" i="5"/>
  <c r="AG763" i="5"/>
  <c r="AG767" i="5" s="1"/>
  <c r="AG773" i="5" s="1"/>
  <c r="AG712" i="5"/>
  <c r="AG694" i="5"/>
  <c r="AG695" i="5" s="1"/>
  <c r="AI689" i="5"/>
  <c r="AJ689" i="5" s="1"/>
  <c r="AK689" i="5" s="1"/>
  <c r="AL689" i="5" s="1"/>
  <c r="AM689" i="5" s="1"/>
  <c r="AH693" i="5"/>
  <c r="AE541" i="5"/>
  <c r="AF413" i="5"/>
  <c r="O747" i="5"/>
  <c r="O759" i="5" s="1"/>
  <c r="O784" i="5" s="1"/>
  <c r="P743" i="5"/>
  <c r="P702" i="5"/>
  <c r="P736" i="5" s="1"/>
  <c r="O619" i="5"/>
  <c r="O621" i="5" s="1"/>
  <c r="X734" i="5"/>
  <c r="AB751" i="5"/>
  <c r="AB749" i="5" s="1"/>
  <c r="J354" i="3"/>
  <c r="U308" i="3"/>
  <c r="V306" i="3"/>
  <c r="S570" i="1" l="1"/>
  <c r="R692" i="1"/>
  <c r="AJ702" i="5"/>
  <c r="S778" i="5"/>
  <c r="R779" i="5"/>
  <c r="R781" i="5" s="1"/>
  <c r="AF752" i="5"/>
  <c r="AF540" i="5"/>
  <c r="AG407" i="5"/>
  <c r="Y734" i="5"/>
  <c r="AB757" i="5"/>
  <c r="AC749" i="5"/>
  <c r="AD707" i="5"/>
  <c r="AD751" i="5" s="1"/>
  <c r="AD656" i="5"/>
  <c r="AD655" i="5" s="1"/>
  <c r="AD658" i="5" s="1"/>
  <c r="AD553" i="5"/>
  <c r="Z777" i="5"/>
  <c r="Z732" i="5"/>
  <c r="AH708" i="5"/>
  <c r="AH657" i="5"/>
  <c r="AH763" i="5"/>
  <c r="AH767" i="5" s="1"/>
  <c r="AH773" i="5" s="1"/>
  <c r="AJ693" i="5"/>
  <c r="AH712" i="5"/>
  <c r="AJ712" i="5" s="1"/>
  <c r="AH694" i="5"/>
  <c r="AJ694" i="5" s="1"/>
  <c r="Z776" i="5"/>
  <c r="Z715" i="5"/>
  <c r="AB666" i="5"/>
  <c r="AB667" i="5" s="1"/>
  <c r="AA705" i="5"/>
  <c r="AA669" i="5"/>
  <c r="AA728" i="5" s="1"/>
  <c r="AA215" i="3" s="1"/>
  <c r="Q702" i="5"/>
  <c r="Q736" i="5" s="1"/>
  <c r="P619" i="5"/>
  <c r="P621" i="5" s="1"/>
  <c r="AF544" i="5"/>
  <c r="AG431" i="5"/>
  <c r="P747" i="5"/>
  <c r="P759" i="5" s="1"/>
  <c r="P784" i="5" s="1"/>
  <c r="Q743" i="5"/>
  <c r="AF541" i="5"/>
  <c r="AG413" i="5"/>
  <c r="AG708" i="5"/>
  <c r="AG754" i="5" s="1"/>
  <c r="AG657" i="5"/>
  <c r="AG543" i="5"/>
  <c r="AH425" i="5"/>
  <c r="AH543" i="5" s="1"/>
  <c r="AC618" i="5"/>
  <c r="AC665" i="5"/>
  <c r="AE546" i="5"/>
  <c r="AE547" i="5" s="1"/>
  <c r="AF443" i="5"/>
  <c r="J364" i="3"/>
  <c r="V308" i="3"/>
  <c r="AI308" i="3" s="1"/>
  <c r="W306" i="3"/>
  <c r="T570" i="1" l="1"/>
  <c r="S692" i="1"/>
  <c r="S779" i="5"/>
  <c r="S781" i="5" s="1"/>
  <c r="T778" i="5"/>
  <c r="AG752" i="5"/>
  <c r="AH695" i="5"/>
  <c r="AH407" i="5"/>
  <c r="AH540" i="5" s="1"/>
  <c r="AG540" i="5"/>
  <c r="Z734" i="5"/>
  <c r="AB705" i="5"/>
  <c r="AB669" i="5"/>
  <c r="AB728" i="5" s="1"/>
  <c r="AB215" i="3" s="1"/>
  <c r="AE656" i="5"/>
  <c r="AE655" i="5" s="1"/>
  <c r="AE658" i="5" s="1"/>
  <c r="AE707" i="5"/>
  <c r="AE751" i="5" s="1"/>
  <c r="AE553" i="5"/>
  <c r="Q747" i="5"/>
  <c r="Q759" i="5" s="1"/>
  <c r="Q784" i="5" s="1"/>
  <c r="R743" i="5"/>
  <c r="AC666" i="5"/>
  <c r="AC667" i="5" s="1"/>
  <c r="AD665" i="5"/>
  <c r="AD618" i="5"/>
  <c r="R702" i="5"/>
  <c r="R736" i="5" s="1"/>
  <c r="Q619" i="5"/>
  <c r="Q621" i="5" s="1"/>
  <c r="AA777" i="5"/>
  <c r="AA732" i="5"/>
  <c r="AG541" i="5"/>
  <c r="AH413" i="5"/>
  <c r="AH541" i="5" s="1"/>
  <c r="AF546" i="5"/>
  <c r="AF547" i="5" s="1"/>
  <c r="AG443" i="5"/>
  <c r="AH754" i="5"/>
  <c r="AJ708" i="5"/>
  <c r="AJ754" i="5" s="1"/>
  <c r="AJ752" i="5" s="1"/>
  <c r="AK752" i="5" s="1"/>
  <c r="AL752" i="5" s="1"/>
  <c r="AM752" i="5" s="1"/>
  <c r="AG544" i="5"/>
  <c r="AH431" i="5"/>
  <c r="AH544" i="5" s="1"/>
  <c r="AA715" i="5"/>
  <c r="AA776" i="5"/>
  <c r="AJ763" i="5"/>
  <c r="AJ767" i="5" s="1"/>
  <c r="AJ773" i="5" s="1"/>
  <c r="AK712" i="5"/>
  <c r="AK715" i="5" s="1"/>
  <c r="AK734" i="5" s="1"/>
  <c r="AC757" i="5"/>
  <c r="AD749" i="5"/>
  <c r="W308" i="3"/>
  <c r="X306" i="3"/>
  <c r="U570" i="1" l="1"/>
  <c r="T692" i="1"/>
  <c r="AH752" i="5"/>
  <c r="T779" i="5"/>
  <c r="T781" i="5" s="1"/>
  <c r="U778" i="5"/>
  <c r="AA734" i="5"/>
  <c r="AF707" i="5"/>
  <c r="AF751" i="5" s="1"/>
  <c r="AF656" i="5"/>
  <c r="AF655" i="5" s="1"/>
  <c r="AF658" i="5" s="1"/>
  <c r="AF553" i="5"/>
  <c r="AG546" i="5"/>
  <c r="AG547" i="5" s="1"/>
  <c r="AH443" i="5"/>
  <c r="AH546" i="5" s="1"/>
  <c r="AH547" i="5" s="1"/>
  <c r="R747" i="5"/>
  <c r="R759" i="5" s="1"/>
  <c r="R784" i="5" s="1"/>
  <c r="S743" i="5"/>
  <c r="S702" i="5"/>
  <c r="S736" i="5" s="1"/>
  <c r="R619" i="5"/>
  <c r="R621" i="5" s="1"/>
  <c r="AE665" i="5"/>
  <c r="AE618" i="5"/>
  <c r="AC705" i="5"/>
  <c r="AC669" i="5"/>
  <c r="AC728" i="5" s="1"/>
  <c r="AC215" i="3" s="1"/>
  <c r="AD666" i="5"/>
  <c r="AD667" i="5" s="1"/>
  <c r="AB777" i="5"/>
  <c r="AB732" i="5"/>
  <c r="AE749" i="5"/>
  <c r="AD757" i="5"/>
  <c r="AB776" i="5"/>
  <c r="AB715" i="5"/>
  <c r="X308" i="3"/>
  <c r="Y306" i="3"/>
  <c r="V570" i="1" l="1"/>
  <c r="U692" i="1"/>
  <c r="U779" i="5"/>
  <c r="U781" i="5" s="1"/>
  <c r="V778" i="5"/>
  <c r="AB734" i="5"/>
  <c r="AH707" i="5"/>
  <c r="AH553" i="5"/>
  <c r="AH656" i="5"/>
  <c r="AH655" i="5" s="1"/>
  <c r="AH658" i="5" s="1"/>
  <c r="AD705" i="5"/>
  <c r="AD669" i="5"/>
  <c r="AD728" i="5" s="1"/>
  <c r="AD215" i="3" s="1"/>
  <c r="AG656" i="5"/>
  <c r="AG655" i="5" s="1"/>
  <c r="AG658" i="5" s="1"/>
  <c r="AG553" i="5"/>
  <c r="AG707" i="5"/>
  <c r="AG751" i="5" s="1"/>
  <c r="AC777" i="5"/>
  <c r="AC732" i="5"/>
  <c r="S747" i="5"/>
  <c r="S759" i="5" s="1"/>
  <c r="S784" i="5" s="1"/>
  <c r="T743" i="5"/>
  <c r="AE757" i="5"/>
  <c r="AF749" i="5"/>
  <c r="AF665" i="5"/>
  <c r="AF618" i="5"/>
  <c r="AC715" i="5"/>
  <c r="AC776" i="5"/>
  <c r="AE666" i="5"/>
  <c r="AE667" i="5" s="1"/>
  <c r="T702" i="5"/>
  <c r="T736" i="5" s="1"/>
  <c r="S619" i="5"/>
  <c r="S621" i="5" s="1"/>
  <c r="Y308" i="3"/>
  <c r="Z306" i="3"/>
  <c r="W570" i="1" l="1"/>
  <c r="V692" i="1"/>
  <c r="W778" i="5"/>
  <c r="V779" i="5"/>
  <c r="V781" i="5" s="1"/>
  <c r="AE705" i="5"/>
  <c r="AE669" i="5"/>
  <c r="AE728" i="5" s="1"/>
  <c r="AE215" i="3" s="1"/>
  <c r="AF666" i="5"/>
  <c r="AF667" i="5" s="1"/>
  <c r="AC734" i="5"/>
  <c r="AG665" i="5"/>
  <c r="AG618" i="5"/>
  <c r="U702" i="5"/>
  <c r="U736" i="5" s="1"/>
  <c r="T619" i="5"/>
  <c r="T621" i="5" s="1"/>
  <c r="AD777" i="5"/>
  <c r="AD732" i="5"/>
  <c r="AF757" i="5"/>
  <c r="AG749" i="5"/>
  <c r="AD776" i="5"/>
  <c r="AD715" i="5"/>
  <c r="AH665" i="5"/>
  <c r="AH618" i="5"/>
  <c r="U743" i="5"/>
  <c r="T747" i="5"/>
  <c r="T759" i="5" s="1"/>
  <c r="T784" i="5" s="1"/>
  <c r="AH751" i="5"/>
  <c r="AJ707" i="5"/>
  <c r="AJ751" i="5" s="1"/>
  <c r="AJ749" i="5" s="1"/>
  <c r="Z308" i="3"/>
  <c r="AA306" i="3"/>
  <c r="X570" i="1" l="1"/>
  <c r="W692" i="1"/>
  <c r="W779" i="5"/>
  <c r="W781" i="5" s="1"/>
  <c r="X778" i="5"/>
  <c r="AD734" i="5"/>
  <c r="V743" i="5"/>
  <c r="U747" i="5"/>
  <c r="U759" i="5" s="1"/>
  <c r="U784" i="5" s="1"/>
  <c r="AG757" i="5"/>
  <c r="AH749" i="5"/>
  <c r="AH757" i="5" s="1"/>
  <c r="V702" i="5"/>
  <c r="V736" i="5" s="1"/>
  <c r="U619" i="5"/>
  <c r="U621" i="5" s="1"/>
  <c r="AG666" i="5"/>
  <c r="AG667" i="5" s="1"/>
  <c r="AF705" i="5"/>
  <c r="AF669" i="5"/>
  <c r="AF728" i="5" s="1"/>
  <c r="AF215" i="3" s="1"/>
  <c r="AK749" i="5"/>
  <c r="AJ757" i="5"/>
  <c r="AH666" i="5"/>
  <c r="AH667" i="5" s="1"/>
  <c r="AE732" i="5"/>
  <c r="AE777" i="5"/>
  <c r="AE776" i="5"/>
  <c r="AE715" i="5"/>
  <c r="AA308" i="3"/>
  <c r="AB306" i="3"/>
  <c r="Y570" i="1" l="1"/>
  <c r="X692" i="1"/>
  <c r="AE734" i="5"/>
  <c r="X779" i="5"/>
  <c r="X781" i="5" s="1"/>
  <c r="Y778" i="5"/>
  <c r="AG705" i="5"/>
  <c r="AG669" i="5"/>
  <c r="AG728" i="5" s="1"/>
  <c r="AG215" i="3" s="1"/>
  <c r="AH705" i="5"/>
  <c r="AH669" i="5"/>
  <c r="AH728" i="5" s="1"/>
  <c r="AH215" i="3" s="1"/>
  <c r="AF776" i="5"/>
  <c r="AF715" i="5"/>
  <c r="W702" i="5"/>
  <c r="W736" i="5" s="1"/>
  <c r="V619" i="5"/>
  <c r="V621" i="5" s="1"/>
  <c r="AK757" i="5"/>
  <c r="AL749" i="5"/>
  <c r="AF777" i="5"/>
  <c r="AF732" i="5"/>
  <c r="V747" i="5"/>
  <c r="V759" i="5" s="1"/>
  <c r="V784" i="5" s="1"/>
  <c r="W743" i="5"/>
  <c r="AB308" i="3"/>
  <c r="AC306" i="3"/>
  <c r="Z570" i="1" l="1"/>
  <c r="Y692" i="1"/>
  <c r="Y779" i="5"/>
  <c r="Y781" i="5" s="1"/>
  <c r="Z778" i="5"/>
  <c r="AF734" i="5"/>
  <c r="AG777" i="5"/>
  <c r="AG732" i="5"/>
  <c r="AG776" i="5"/>
  <c r="AG715" i="5"/>
  <c r="W747" i="5"/>
  <c r="W759" i="5" s="1"/>
  <c r="W784" i="5" s="1"/>
  <c r="X743" i="5"/>
  <c r="AH777" i="5"/>
  <c r="AH732" i="5"/>
  <c r="AM749" i="5"/>
  <c r="AM757" i="5" s="1"/>
  <c r="AL757" i="5"/>
  <c r="AH715" i="5"/>
  <c r="AH776" i="5"/>
  <c r="AJ705" i="5"/>
  <c r="X702" i="5"/>
  <c r="X736" i="5" s="1"/>
  <c r="W619" i="5"/>
  <c r="W621" i="5" s="1"/>
  <c r="AC308" i="3"/>
  <c r="AD306" i="3"/>
  <c r="AA570" i="1" l="1"/>
  <c r="Z692" i="1"/>
  <c r="AA778" i="5"/>
  <c r="Z779" i="5"/>
  <c r="Z781" i="5" s="1"/>
  <c r="AG734" i="5"/>
  <c r="X747" i="5"/>
  <c r="X759" i="5" s="1"/>
  <c r="X784" i="5" s="1"/>
  <c r="Y743" i="5"/>
  <c r="Y702" i="5"/>
  <c r="Y736" i="5" s="1"/>
  <c r="X619" i="5"/>
  <c r="X621" i="5" s="1"/>
  <c r="AJ715" i="5"/>
  <c r="AJ734" i="5" s="1"/>
  <c r="AJ776" i="5"/>
  <c r="AH734" i="5"/>
  <c r="AD308" i="3"/>
  <c r="AE306" i="3"/>
  <c r="AB570" i="1" l="1"/>
  <c r="AA692" i="1"/>
  <c r="AB778" i="5"/>
  <c r="AA779" i="5"/>
  <c r="AA781" i="5" s="1"/>
  <c r="AK778" i="5"/>
  <c r="AJ779" i="5"/>
  <c r="AJ781" i="5" s="1"/>
  <c r="AJ743" i="5"/>
  <c r="AJ736" i="5"/>
  <c r="Z702" i="5"/>
  <c r="Z736" i="5" s="1"/>
  <c r="Y619" i="5"/>
  <c r="Y621" i="5" s="1"/>
  <c r="Y747" i="5"/>
  <c r="Y759" i="5" s="1"/>
  <c r="Y784" i="5" s="1"/>
  <c r="Z743" i="5"/>
  <c r="AE308" i="3"/>
  <c r="AF306" i="3"/>
  <c r="AC570" i="1" l="1"/>
  <c r="AB692" i="1"/>
  <c r="AC778" i="5"/>
  <c r="AB779" i="5"/>
  <c r="AB781" i="5" s="1"/>
  <c r="AA743" i="5"/>
  <c r="Z747" i="5"/>
  <c r="Z759" i="5" s="1"/>
  <c r="Z784" i="5" s="1"/>
  <c r="AJ747" i="5"/>
  <c r="AJ759" i="5" s="1"/>
  <c r="AJ784" i="5" s="1"/>
  <c r="AK743" i="5"/>
  <c r="AA702" i="5"/>
  <c r="AA736" i="5" s="1"/>
  <c r="Z619" i="5"/>
  <c r="Z621" i="5" s="1"/>
  <c r="AK702" i="5"/>
  <c r="AK736" i="5" s="1"/>
  <c r="AJ619" i="5"/>
  <c r="AJ621" i="5" s="1"/>
  <c r="AJ626" i="5" s="1"/>
  <c r="AK779" i="5"/>
  <c r="AK781" i="5" s="1"/>
  <c r="AL778" i="5"/>
  <c r="AF308" i="3"/>
  <c r="AG306" i="3"/>
  <c r="AD570" i="1" l="1"/>
  <c r="AC692" i="1"/>
  <c r="AC779" i="5"/>
  <c r="AC781" i="5" s="1"/>
  <c r="AD778" i="5"/>
  <c r="AL779" i="5"/>
  <c r="AL781" i="5" s="1"/>
  <c r="AM778" i="5"/>
  <c r="AM779" i="5" s="1"/>
  <c r="AM781" i="5" s="1"/>
  <c r="AL702" i="5"/>
  <c r="AL736" i="5" s="1"/>
  <c r="AK619" i="5"/>
  <c r="AK621" i="5" s="1"/>
  <c r="AK626" i="5" s="1"/>
  <c r="AA619" i="5"/>
  <c r="AA621" i="5" s="1"/>
  <c r="AB702" i="5"/>
  <c r="AB736" i="5" s="1"/>
  <c r="AA747" i="5"/>
  <c r="AA759" i="5" s="1"/>
  <c r="AA784" i="5" s="1"/>
  <c r="AB743" i="5"/>
  <c r="AK747" i="5"/>
  <c r="AK759" i="5" s="1"/>
  <c r="AK784" i="5" s="1"/>
  <c r="AL743" i="5"/>
  <c r="AG308" i="3"/>
  <c r="AH306" i="3"/>
  <c r="AE570" i="1" l="1"/>
  <c r="AD692" i="1"/>
  <c r="AE778" i="5"/>
  <c r="AD779" i="5"/>
  <c r="AD781" i="5" s="1"/>
  <c r="AM743" i="5"/>
  <c r="AM747" i="5" s="1"/>
  <c r="AM759" i="5" s="1"/>
  <c r="AM784" i="5" s="1"/>
  <c r="AL747" i="5"/>
  <c r="AL759" i="5" s="1"/>
  <c r="AL784" i="5" s="1"/>
  <c r="AB747" i="5"/>
  <c r="AB759" i="5" s="1"/>
  <c r="AB784" i="5" s="1"/>
  <c r="AC743" i="5"/>
  <c r="AC702" i="5"/>
  <c r="AC736" i="5" s="1"/>
  <c r="AB619" i="5"/>
  <c r="AB621" i="5" s="1"/>
  <c r="AL619" i="5"/>
  <c r="AL621" i="5" s="1"/>
  <c r="AL626" i="5" s="1"/>
  <c r="AM702" i="5"/>
  <c r="AM736" i="5" s="1"/>
  <c r="AM619" i="5" s="1"/>
  <c r="AM621" i="5" s="1"/>
  <c r="AM626" i="5" s="1"/>
  <c r="AH308" i="3"/>
  <c r="AJ308" i="3" s="1"/>
  <c r="AK308" i="3" s="1"/>
  <c r="AL308" i="3" s="1"/>
  <c r="AM308" i="3" s="1"/>
  <c r="AF570" i="1" l="1"/>
  <c r="AE692" i="1"/>
  <c r="AE779" i="5"/>
  <c r="AE781" i="5" s="1"/>
  <c r="AF778" i="5"/>
  <c r="AD702" i="5"/>
  <c r="AD736" i="5" s="1"/>
  <c r="AC619" i="5"/>
  <c r="AC621" i="5" s="1"/>
  <c r="AD743" i="5"/>
  <c r="AC747" i="5"/>
  <c r="AC759" i="5" s="1"/>
  <c r="AC784" i="5" s="1"/>
  <c r="AH818" i="4"/>
  <c r="AG818" i="4"/>
  <c r="AF818" i="4"/>
  <c r="AE818" i="4"/>
  <c r="AD818" i="4"/>
  <c r="AC818" i="4"/>
  <c r="AB818" i="4"/>
  <c r="AA818" i="4"/>
  <c r="Z818" i="4"/>
  <c r="Y818" i="4"/>
  <c r="X818" i="4"/>
  <c r="W818" i="4"/>
  <c r="V818" i="4"/>
  <c r="U818" i="4"/>
  <c r="T818" i="4"/>
  <c r="S818" i="4"/>
  <c r="R818" i="4"/>
  <c r="Q818" i="4"/>
  <c r="P818" i="4"/>
  <c r="O818" i="4"/>
  <c r="N818" i="4"/>
  <c r="M818" i="4"/>
  <c r="L818" i="4"/>
  <c r="K818" i="4"/>
  <c r="AM812" i="4"/>
  <c r="AM816" i="4" s="1"/>
  <c r="AL812" i="4"/>
  <c r="AL816" i="4" s="1"/>
  <c r="AK812" i="4"/>
  <c r="AK816" i="4" s="1"/>
  <c r="AM795" i="4"/>
  <c r="AL795" i="4"/>
  <c r="AK795" i="4"/>
  <c r="AM794" i="4"/>
  <c r="AL794" i="4"/>
  <c r="AK794" i="4"/>
  <c r="AJ794" i="4"/>
  <c r="AI794" i="4"/>
  <c r="AH794" i="4"/>
  <c r="AG794" i="4"/>
  <c r="AF794" i="4"/>
  <c r="AE794" i="4"/>
  <c r="AD794" i="4"/>
  <c r="AC794" i="4"/>
  <c r="AB794" i="4"/>
  <c r="AA794" i="4"/>
  <c r="Z794" i="4"/>
  <c r="Y794" i="4"/>
  <c r="X794" i="4"/>
  <c r="W794" i="4"/>
  <c r="V794" i="4"/>
  <c r="U794" i="4"/>
  <c r="T794" i="4"/>
  <c r="S794" i="4"/>
  <c r="R794" i="4"/>
  <c r="Q794" i="4"/>
  <c r="P794" i="4"/>
  <c r="O794" i="4"/>
  <c r="N794" i="4"/>
  <c r="M794" i="4"/>
  <c r="L794" i="4"/>
  <c r="K794" i="4"/>
  <c r="AL759" i="4"/>
  <c r="E291" i="3"/>
  <c r="AH759" i="4"/>
  <c r="AG759" i="4"/>
  <c r="AF759" i="4"/>
  <c r="AE759" i="4"/>
  <c r="AD759" i="4"/>
  <c r="AC759" i="4"/>
  <c r="AB759" i="4"/>
  <c r="AA759" i="4"/>
  <c r="Z759" i="4"/>
  <c r="Y759" i="4"/>
  <c r="X759" i="4"/>
  <c r="W759" i="4"/>
  <c r="V759" i="4"/>
  <c r="U759" i="4"/>
  <c r="T759" i="4"/>
  <c r="S759" i="4"/>
  <c r="R759" i="4"/>
  <c r="Q759" i="4"/>
  <c r="P759" i="4"/>
  <c r="O759" i="4"/>
  <c r="N759" i="4"/>
  <c r="M759" i="4"/>
  <c r="L759" i="4"/>
  <c r="K759" i="4"/>
  <c r="AH740" i="4"/>
  <c r="AG740" i="4"/>
  <c r="AG795" i="4" s="1"/>
  <c r="AF740" i="4"/>
  <c r="AF795" i="4" s="1"/>
  <c r="AE740" i="4"/>
  <c r="AE795" i="4" s="1"/>
  <c r="AD740" i="4"/>
  <c r="AD795" i="4" s="1"/>
  <c r="AC740" i="4"/>
  <c r="AC795" i="4" s="1"/>
  <c r="AB740" i="4"/>
  <c r="AB795" i="4" s="1"/>
  <c r="AA740" i="4"/>
  <c r="AA795" i="4" s="1"/>
  <c r="Z740" i="4"/>
  <c r="Z795" i="4" s="1"/>
  <c r="Y740" i="4"/>
  <c r="Y795" i="4" s="1"/>
  <c r="X740" i="4"/>
  <c r="X795" i="4" s="1"/>
  <c r="W740" i="4"/>
  <c r="W795" i="4" s="1"/>
  <c r="V740" i="4"/>
  <c r="U740" i="4"/>
  <c r="U795" i="4" s="1"/>
  <c r="T740" i="4"/>
  <c r="T795" i="4" s="1"/>
  <c r="S740" i="4"/>
  <c r="S795" i="4" s="1"/>
  <c r="R740" i="4"/>
  <c r="R795" i="4" s="1"/>
  <c r="Q740" i="4"/>
  <c r="Q795" i="4" s="1"/>
  <c r="P740" i="4"/>
  <c r="P795" i="4" s="1"/>
  <c r="O740" i="4"/>
  <c r="O795" i="4" s="1"/>
  <c r="N740" i="4"/>
  <c r="N795" i="4" s="1"/>
  <c r="M740" i="4"/>
  <c r="M795" i="4" s="1"/>
  <c r="L740" i="4"/>
  <c r="L795" i="4" s="1"/>
  <c r="K740" i="4"/>
  <c r="K795" i="4" s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K913" i="1"/>
  <c r="K915" i="1" s="1"/>
  <c r="L913" i="1"/>
  <c r="L915" i="1" s="1"/>
  <c r="M913" i="1"/>
  <c r="M915" i="1" s="1"/>
  <c r="N913" i="1"/>
  <c r="N915" i="1" s="1"/>
  <c r="O913" i="1"/>
  <c r="O915" i="1" s="1"/>
  <c r="P913" i="1"/>
  <c r="P915" i="1" s="1"/>
  <c r="Q913" i="1"/>
  <c r="Q915" i="1" s="1"/>
  <c r="R913" i="1"/>
  <c r="R915" i="1" s="1"/>
  <c r="S913" i="1"/>
  <c r="S915" i="1" s="1"/>
  <c r="T913" i="1"/>
  <c r="T915" i="1" s="1"/>
  <c r="U913" i="1"/>
  <c r="U915" i="1" s="1"/>
  <c r="V913" i="1"/>
  <c r="W913" i="1"/>
  <c r="W915" i="1" s="1"/>
  <c r="X913" i="1"/>
  <c r="X915" i="1" s="1"/>
  <c r="Y913" i="1"/>
  <c r="Y915" i="1" s="1"/>
  <c r="Z913" i="1"/>
  <c r="Z915" i="1" s="1"/>
  <c r="AA913" i="1"/>
  <c r="AA915" i="1" s="1"/>
  <c r="AB913" i="1"/>
  <c r="AB915" i="1" s="1"/>
  <c r="AC913" i="1"/>
  <c r="AD913" i="1"/>
  <c r="AD915" i="1" s="1"/>
  <c r="AE913" i="1"/>
  <c r="AE915" i="1" s="1"/>
  <c r="AF913" i="1"/>
  <c r="AF915" i="1" s="1"/>
  <c r="AG913" i="1"/>
  <c r="AG915" i="1" s="1"/>
  <c r="AH913" i="1"/>
  <c r="AH915" i="1" s="1"/>
  <c r="AG570" i="1" l="1"/>
  <c r="AF692" i="1"/>
  <c r="AB185" i="3"/>
  <c r="Q185" i="3"/>
  <c r="AC185" i="3"/>
  <c r="R185" i="3"/>
  <c r="AD185" i="3"/>
  <c r="P185" i="3"/>
  <c r="S185" i="3"/>
  <c r="AE185" i="3"/>
  <c r="T185" i="3"/>
  <c r="AF185" i="3"/>
  <c r="AG185" i="3"/>
  <c r="V185" i="3"/>
  <c r="AH185" i="3"/>
  <c r="K185" i="3"/>
  <c r="W185" i="3"/>
  <c r="L185" i="3"/>
  <c r="X185" i="3"/>
  <c r="M185" i="3"/>
  <c r="Y185" i="3"/>
  <c r="N185" i="3"/>
  <c r="Z185" i="3"/>
  <c r="O185" i="3"/>
  <c r="AA185" i="3"/>
  <c r="Q820" i="4"/>
  <c r="Q211" i="3" s="1"/>
  <c r="Q209" i="3"/>
  <c r="AC820" i="4"/>
  <c r="AC209" i="3"/>
  <c r="S820" i="4"/>
  <c r="S211" i="3" s="1"/>
  <c r="S209" i="3"/>
  <c r="AE820" i="4"/>
  <c r="AE211" i="3" s="1"/>
  <c r="AE209" i="3"/>
  <c r="T820" i="4"/>
  <c r="T211" i="3" s="1"/>
  <c r="T209" i="3"/>
  <c r="AF820" i="4"/>
  <c r="AF211" i="3" s="1"/>
  <c r="AF209" i="3"/>
  <c r="U820" i="4"/>
  <c r="U211" i="3" s="1"/>
  <c r="U209" i="3"/>
  <c r="AG820" i="4"/>
  <c r="AG211" i="3" s="1"/>
  <c r="AG209" i="3"/>
  <c r="AD820" i="4"/>
  <c r="AD211" i="3" s="1"/>
  <c r="AD209" i="3"/>
  <c r="V820" i="4"/>
  <c r="V209" i="3"/>
  <c r="AH820" i="4"/>
  <c r="AH211" i="3" s="1"/>
  <c r="AH209" i="3"/>
  <c r="R820" i="4"/>
  <c r="R211" i="3" s="1"/>
  <c r="R209" i="3"/>
  <c r="K820" i="4"/>
  <c r="K211" i="3" s="1"/>
  <c r="K209" i="3"/>
  <c r="W820" i="4"/>
  <c r="W211" i="3" s="1"/>
  <c r="W209" i="3"/>
  <c r="L820" i="4"/>
  <c r="L211" i="3" s="1"/>
  <c r="L209" i="3"/>
  <c r="X820" i="4"/>
  <c r="X211" i="3" s="1"/>
  <c r="X209" i="3"/>
  <c r="M820" i="4"/>
  <c r="M211" i="3" s="1"/>
  <c r="M209" i="3"/>
  <c r="Y820" i="4"/>
  <c r="Y211" i="3" s="1"/>
  <c r="Y209" i="3"/>
  <c r="N820" i="4"/>
  <c r="N211" i="3" s="1"/>
  <c r="N209" i="3"/>
  <c r="Z820" i="4"/>
  <c r="Z211" i="3" s="1"/>
  <c r="Z209" i="3"/>
  <c r="V760" i="4"/>
  <c r="U185" i="3"/>
  <c r="O820" i="4"/>
  <c r="O211" i="3" s="1"/>
  <c r="O209" i="3"/>
  <c r="AA820" i="4"/>
  <c r="AA211" i="3" s="1"/>
  <c r="AA209" i="3"/>
  <c r="P820" i="4"/>
  <c r="P211" i="3" s="1"/>
  <c r="P209" i="3"/>
  <c r="AB820" i="4"/>
  <c r="AB211" i="3" s="1"/>
  <c r="AB209" i="3"/>
  <c r="AG778" i="5"/>
  <c r="AF779" i="5"/>
  <c r="AF781" i="5" s="1"/>
  <c r="AD747" i="5"/>
  <c r="AD759" i="5" s="1"/>
  <c r="AD784" i="5" s="1"/>
  <c r="AE743" i="5"/>
  <c r="AE702" i="5"/>
  <c r="AE736" i="5" s="1"/>
  <c r="AD619" i="5"/>
  <c r="AD621" i="5" s="1"/>
  <c r="S760" i="4"/>
  <c r="AH760" i="4"/>
  <c r="AE760" i="4"/>
  <c r="T760" i="4"/>
  <c r="O760" i="4"/>
  <c r="AA760" i="4"/>
  <c r="AM760" i="4"/>
  <c r="AF760" i="4"/>
  <c r="W760" i="4"/>
  <c r="R760" i="4"/>
  <c r="AD760" i="4"/>
  <c r="M760" i="4"/>
  <c r="Y760" i="4"/>
  <c r="AK760" i="4"/>
  <c r="P760" i="4"/>
  <c r="P152" i="3" s="1"/>
  <c r="AB760" i="4"/>
  <c r="Q760" i="4"/>
  <c r="AC760" i="4"/>
  <c r="U760" i="4"/>
  <c r="AG760" i="4"/>
  <c r="K760" i="4"/>
  <c r="L760" i="4"/>
  <c r="X760" i="4"/>
  <c r="X152" i="3" s="1"/>
  <c r="N760" i="4"/>
  <c r="Z760" i="4"/>
  <c r="AL760" i="4"/>
  <c r="S855" i="1"/>
  <c r="AD855" i="1"/>
  <c r="AG855" i="1"/>
  <c r="T855" i="1"/>
  <c r="U855" i="1"/>
  <c r="AE855" i="1"/>
  <c r="R855" i="1"/>
  <c r="AC855" i="1"/>
  <c r="O855" i="1"/>
  <c r="M855" i="1"/>
  <c r="P855" i="1"/>
  <c r="L855" i="1"/>
  <c r="K855" i="1"/>
  <c r="AB855" i="1"/>
  <c r="Z855" i="1"/>
  <c r="X855" i="1"/>
  <c r="W855" i="1"/>
  <c r="AA855" i="1"/>
  <c r="Y855" i="1"/>
  <c r="AH855" i="1"/>
  <c r="V855" i="1"/>
  <c r="Q855" i="1"/>
  <c r="N855" i="1"/>
  <c r="AF855" i="1"/>
  <c r="V795" i="4"/>
  <c r="AI740" i="4"/>
  <c r="AI795" i="4" s="1"/>
  <c r="AH795" i="4"/>
  <c r="AJ740" i="4"/>
  <c r="AI759" i="4"/>
  <c r="AJ759" i="4"/>
  <c r="AC915" i="1"/>
  <c r="V915" i="1"/>
  <c r="AM759" i="4"/>
  <c r="AH570" i="1" l="1"/>
  <c r="AH692" i="1" s="1"/>
  <c r="AG692" i="1"/>
  <c r="AG152" i="3"/>
  <c r="R152" i="3"/>
  <c r="N152" i="3"/>
  <c r="AD152" i="3"/>
  <c r="K152" i="3"/>
  <c r="L152" i="3"/>
  <c r="AF152" i="3"/>
  <c r="Q152" i="3"/>
  <c r="V152" i="3"/>
  <c r="AC211" i="3"/>
  <c r="U152" i="3"/>
  <c r="AC152" i="3"/>
  <c r="AB152" i="3"/>
  <c r="T152" i="3"/>
  <c r="W152" i="3"/>
  <c r="AH152" i="3"/>
  <c r="AA152" i="3"/>
  <c r="Z152" i="3"/>
  <c r="Y152" i="3"/>
  <c r="S152" i="3"/>
  <c r="V211" i="3"/>
  <c r="O152" i="3"/>
  <c r="AE152" i="3"/>
  <c r="M152" i="3"/>
  <c r="AG779" i="5"/>
  <c r="AG781" i="5" s="1"/>
  <c r="AH778" i="5"/>
  <c r="AH779" i="5" s="1"/>
  <c r="AH781" i="5" s="1"/>
  <c r="AE747" i="5"/>
  <c r="AE759" i="5" s="1"/>
  <c r="AE784" i="5" s="1"/>
  <c r="AF743" i="5"/>
  <c r="AF702" i="5"/>
  <c r="AF736" i="5" s="1"/>
  <c r="AE619" i="5"/>
  <c r="AE621" i="5" s="1"/>
  <c r="AK759" i="4"/>
  <c r="AJ795" i="4"/>
  <c r="AG743" i="5" l="1"/>
  <c r="AF747" i="5"/>
  <c r="AF759" i="5" s="1"/>
  <c r="AF784" i="5" s="1"/>
  <c r="AG702" i="5"/>
  <c r="AG736" i="5" s="1"/>
  <c r="AF619" i="5"/>
  <c r="AF621" i="5" s="1"/>
  <c r="AI760" i="4"/>
  <c r="AH702" i="5" l="1"/>
  <c r="AH736" i="5" s="1"/>
  <c r="AH619" i="5" s="1"/>
  <c r="AH621" i="5" s="1"/>
  <c r="AG619" i="5"/>
  <c r="AG621" i="5" s="1"/>
  <c r="AH743" i="5"/>
  <c r="AH747" i="5" s="1"/>
  <c r="AH759" i="5" s="1"/>
  <c r="AH784" i="5" s="1"/>
  <c r="AG747" i="5"/>
  <c r="AG759" i="5" s="1"/>
  <c r="AG784" i="5" s="1"/>
  <c r="AJ760" i="4"/>
  <c r="AI889" i="1" l="1"/>
  <c r="AI185" i="3" s="1"/>
  <c r="AJ889" i="1"/>
  <c r="AJ185" i="3" s="1"/>
  <c r="AK889" i="1"/>
  <c r="AK185" i="3" s="1"/>
  <c r="AL889" i="1"/>
  <c r="AL185" i="3" s="1"/>
  <c r="AM889" i="1"/>
  <c r="AM185" i="3" s="1"/>
  <c r="AK855" i="1" l="1"/>
  <c r="AK152" i="3" s="1"/>
  <c r="AM855" i="1"/>
  <c r="AM152" i="3" s="1"/>
  <c r="AL855" i="1"/>
  <c r="AL152" i="3" s="1"/>
  <c r="AJ855" i="1"/>
  <c r="AJ152" i="3" s="1"/>
  <c r="AI855" i="1"/>
  <c r="AI152" i="3" s="1"/>
  <c r="W115" i="1"/>
  <c r="X115" i="1"/>
  <c r="Y115" i="1"/>
  <c r="Z115" i="1"/>
  <c r="AA115" i="1"/>
  <c r="Y116" i="1"/>
  <c r="Z116" i="1"/>
  <c r="W117" i="1"/>
  <c r="X117" i="1"/>
  <c r="Y117" i="1"/>
  <c r="Z117" i="1"/>
  <c r="AA117" i="1"/>
  <c r="AH112" i="1"/>
  <c r="AH116" i="1" l="1"/>
  <c r="AG115" i="1" s="1"/>
  <c r="AG111" i="1"/>
  <c r="X116" i="1"/>
  <c r="W116" i="1"/>
  <c r="AG112" i="1"/>
  <c r="AA116" i="1"/>
  <c r="AH113" i="1" l="1"/>
  <c r="AG116" i="1"/>
  <c r="AF111" i="1"/>
  <c r="AJ5" i="3"/>
  <c r="L4" i="3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C149" i="3"/>
  <c r="C148" i="3"/>
  <c r="AF115" i="1" l="1"/>
  <c r="AH117" i="1"/>
  <c r="AK5" i="3"/>
  <c r="F273" i="3"/>
  <c r="AJ331" i="4"/>
  <c r="AI331" i="4"/>
  <c r="AJ330" i="4"/>
  <c r="AI330" i="4"/>
  <c r="AJ329" i="4"/>
  <c r="AI329" i="4"/>
  <c r="AJ387" i="1"/>
  <c r="AI387" i="1"/>
  <c r="AJ386" i="1"/>
  <c r="AI386" i="1"/>
  <c r="AJ385" i="1"/>
  <c r="AI385" i="1"/>
  <c r="K404" i="4"/>
  <c r="K405" i="4"/>
  <c r="K403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K171" i="4"/>
  <c r="K172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AH195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K170" i="4"/>
  <c r="L209" i="1"/>
  <c r="M209" i="1"/>
  <c r="N209" i="1"/>
  <c r="O209" i="1"/>
  <c r="P209" i="1"/>
  <c r="Q209" i="1"/>
  <c r="R209" i="1"/>
  <c r="L210" i="1"/>
  <c r="M210" i="1"/>
  <c r="N210" i="1"/>
  <c r="O210" i="1"/>
  <c r="P210" i="1"/>
  <c r="Q210" i="1"/>
  <c r="R210" i="1"/>
  <c r="L211" i="1"/>
  <c r="M211" i="1"/>
  <c r="N211" i="1"/>
  <c r="O211" i="1"/>
  <c r="P211" i="1"/>
  <c r="Q211" i="1"/>
  <c r="R211" i="1"/>
  <c r="K210" i="1"/>
  <c r="K211" i="1"/>
  <c r="K209" i="1"/>
  <c r="K194" i="4"/>
  <c r="K195" i="4"/>
  <c r="K196" i="4"/>
  <c r="AL5" i="3" l="1"/>
  <c r="G273" i="3"/>
  <c r="AJ780" i="4"/>
  <c r="AI780" i="4"/>
  <c r="AJ779" i="4"/>
  <c r="AI779" i="4"/>
  <c r="AH774" i="4"/>
  <c r="AG774" i="4"/>
  <c r="AF774" i="4"/>
  <c r="AE774" i="4"/>
  <c r="AD774" i="4"/>
  <c r="AC774" i="4"/>
  <c r="AB774" i="4"/>
  <c r="AA774" i="4"/>
  <c r="Z774" i="4"/>
  <c r="Y774" i="4"/>
  <c r="X774" i="4"/>
  <c r="W774" i="4"/>
  <c r="V774" i="4"/>
  <c r="U774" i="4"/>
  <c r="T774" i="4"/>
  <c r="S774" i="4"/>
  <c r="R774" i="4"/>
  <c r="Q774" i="4"/>
  <c r="P774" i="4"/>
  <c r="O774" i="4"/>
  <c r="N774" i="4"/>
  <c r="M774" i="4"/>
  <c r="L774" i="4"/>
  <c r="K774" i="4"/>
  <c r="AH773" i="4"/>
  <c r="AG773" i="4"/>
  <c r="AF773" i="4"/>
  <c r="AE773" i="4"/>
  <c r="AD773" i="4"/>
  <c r="AC773" i="4"/>
  <c r="AB773" i="4"/>
  <c r="AA773" i="4"/>
  <c r="Z773" i="4"/>
  <c r="Y773" i="4"/>
  <c r="X773" i="4"/>
  <c r="W773" i="4"/>
  <c r="V773" i="4"/>
  <c r="U773" i="4"/>
  <c r="T773" i="4"/>
  <c r="S773" i="4"/>
  <c r="R773" i="4"/>
  <c r="Q773" i="4"/>
  <c r="P773" i="4"/>
  <c r="O773" i="4"/>
  <c r="N773" i="4"/>
  <c r="M773" i="4"/>
  <c r="L773" i="4"/>
  <c r="K773" i="4"/>
  <c r="K738" i="4"/>
  <c r="L738" i="4" s="1"/>
  <c r="K737" i="4"/>
  <c r="L737" i="4" s="1"/>
  <c r="M737" i="4" s="1"/>
  <c r="N737" i="4" s="1"/>
  <c r="O737" i="4" s="1"/>
  <c r="P737" i="4" s="1"/>
  <c r="Q737" i="4" s="1"/>
  <c r="R737" i="4" s="1"/>
  <c r="S737" i="4" s="1"/>
  <c r="T737" i="4" s="1"/>
  <c r="U737" i="4" s="1"/>
  <c r="V737" i="4" s="1"/>
  <c r="W737" i="4" s="1"/>
  <c r="X737" i="4" s="1"/>
  <c r="Y737" i="4" s="1"/>
  <c r="Z737" i="4" s="1"/>
  <c r="AA737" i="4" s="1"/>
  <c r="AB737" i="4" s="1"/>
  <c r="AC737" i="4" s="1"/>
  <c r="AD737" i="4" s="1"/>
  <c r="AE737" i="4" s="1"/>
  <c r="AF737" i="4" s="1"/>
  <c r="AG737" i="4" s="1"/>
  <c r="AH737" i="4" s="1"/>
  <c r="AI737" i="4" s="1"/>
  <c r="AJ737" i="4" s="1"/>
  <c r="AK737" i="4" s="1"/>
  <c r="AL737" i="4" s="1"/>
  <c r="AM737" i="4" s="1"/>
  <c r="K736" i="4"/>
  <c r="L736" i="4" s="1"/>
  <c r="M736" i="4" s="1"/>
  <c r="N736" i="4" s="1"/>
  <c r="O736" i="4" s="1"/>
  <c r="P736" i="4" s="1"/>
  <c r="Q736" i="4" s="1"/>
  <c r="R736" i="4" s="1"/>
  <c r="S736" i="4" s="1"/>
  <c r="T736" i="4" s="1"/>
  <c r="U736" i="4" s="1"/>
  <c r="V736" i="4" s="1"/>
  <c r="W736" i="4" s="1"/>
  <c r="X736" i="4" s="1"/>
  <c r="Y736" i="4" s="1"/>
  <c r="Z736" i="4" s="1"/>
  <c r="AA736" i="4" s="1"/>
  <c r="AB736" i="4" s="1"/>
  <c r="AC736" i="4" s="1"/>
  <c r="AD736" i="4" s="1"/>
  <c r="AE736" i="4" s="1"/>
  <c r="AF736" i="4" s="1"/>
  <c r="AG736" i="4" s="1"/>
  <c r="AH736" i="4" s="1"/>
  <c r="AI736" i="4" s="1"/>
  <c r="AJ736" i="4" s="1"/>
  <c r="AK736" i="4" s="1"/>
  <c r="AL736" i="4" s="1"/>
  <c r="AM736" i="4" s="1"/>
  <c r="C712" i="4"/>
  <c r="C711" i="4"/>
  <c r="C710" i="4"/>
  <c r="C706" i="4"/>
  <c r="C757" i="4" s="1"/>
  <c r="C705" i="4"/>
  <c r="C756" i="4" s="1"/>
  <c r="C695" i="4"/>
  <c r="C686" i="4"/>
  <c r="C685" i="4"/>
  <c r="C684" i="4"/>
  <c r="AH672" i="4"/>
  <c r="AG672" i="4"/>
  <c r="AF672" i="4"/>
  <c r="AE672" i="4"/>
  <c r="AD672" i="4"/>
  <c r="AC672" i="4"/>
  <c r="AB672" i="4"/>
  <c r="AA672" i="4"/>
  <c r="Z672" i="4"/>
  <c r="Y672" i="4"/>
  <c r="X672" i="4"/>
  <c r="W672" i="4"/>
  <c r="V672" i="4"/>
  <c r="U672" i="4"/>
  <c r="T672" i="4"/>
  <c r="S672" i="4"/>
  <c r="R672" i="4"/>
  <c r="Q672" i="4"/>
  <c r="P672" i="4"/>
  <c r="O672" i="4"/>
  <c r="N672" i="4"/>
  <c r="M672" i="4"/>
  <c r="L672" i="4"/>
  <c r="K672" i="4"/>
  <c r="B672" i="4"/>
  <c r="AH671" i="4"/>
  <c r="AG671" i="4"/>
  <c r="AF671" i="4"/>
  <c r="AE671" i="4"/>
  <c r="AD671" i="4"/>
  <c r="AC671" i="4"/>
  <c r="AB671" i="4"/>
  <c r="AA671" i="4"/>
  <c r="Z671" i="4"/>
  <c r="Y671" i="4"/>
  <c r="X671" i="4"/>
  <c r="W671" i="4"/>
  <c r="V671" i="4"/>
  <c r="U671" i="4"/>
  <c r="T671" i="4"/>
  <c r="S671" i="4"/>
  <c r="R671" i="4"/>
  <c r="Q671" i="4"/>
  <c r="P671" i="4"/>
  <c r="O671" i="4"/>
  <c r="N671" i="4"/>
  <c r="M671" i="4"/>
  <c r="L671" i="4"/>
  <c r="K671" i="4"/>
  <c r="B671" i="4"/>
  <c r="AH669" i="4"/>
  <c r="AG669" i="4"/>
  <c r="AF669" i="4"/>
  <c r="AE669" i="4"/>
  <c r="AD669" i="4"/>
  <c r="AC669" i="4"/>
  <c r="AB669" i="4"/>
  <c r="AA669" i="4"/>
  <c r="Z669" i="4"/>
  <c r="Y669" i="4"/>
  <c r="X669" i="4"/>
  <c r="W669" i="4"/>
  <c r="V669" i="4"/>
  <c r="U669" i="4"/>
  <c r="T669" i="4"/>
  <c r="S669" i="4"/>
  <c r="R669" i="4"/>
  <c r="Q669" i="4"/>
  <c r="P669" i="4"/>
  <c r="O669" i="4"/>
  <c r="N669" i="4"/>
  <c r="M669" i="4"/>
  <c r="L669" i="4"/>
  <c r="K669" i="4"/>
  <c r="C661" i="4"/>
  <c r="AI654" i="4"/>
  <c r="AI653" i="4"/>
  <c r="AI651" i="4"/>
  <c r="C646" i="4"/>
  <c r="AI639" i="4"/>
  <c r="AI638" i="4"/>
  <c r="AI636" i="4"/>
  <c r="C631" i="4"/>
  <c r="AI624" i="4"/>
  <c r="AI623" i="4"/>
  <c r="AI621" i="4"/>
  <c r="AI622" i="4" s="1"/>
  <c r="B582" i="4"/>
  <c r="AC582" i="4" s="1"/>
  <c r="AC583" i="4" s="1"/>
  <c r="AC802" i="4" s="1"/>
  <c r="AM576" i="4"/>
  <c r="AL576" i="4"/>
  <c r="AK576" i="4"/>
  <c r="AH576" i="4"/>
  <c r="AG576" i="4"/>
  <c r="AF576" i="4"/>
  <c r="AE576" i="4"/>
  <c r="AD576" i="4"/>
  <c r="AC576" i="4"/>
  <c r="AB576" i="4"/>
  <c r="AA576" i="4"/>
  <c r="Z576" i="4"/>
  <c r="Y576" i="4"/>
  <c r="X576" i="4"/>
  <c r="W576" i="4"/>
  <c r="V576" i="4"/>
  <c r="U576" i="4"/>
  <c r="T576" i="4"/>
  <c r="S576" i="4"/>
  <c r="R576" i="4"/>
  <c r="Q576" i="4"/>
  <c r="P576" i="4"/>
  <c r="O576" i="4"/>
  <c r="N576" i="4"/>
  <c r="M576" i="4"/>
  <c r="L576" i="4"/>
  <c r="C567" i="4"/>
  <c r="C702" i="4" s="1"/>
  <c r="C566" i="4"/>
  <c r="AH566" i="4" s="1"/>
  <c r="AH701" i="4" s="1"/>
  <c r="C565" i="4"/>
  <c r="C700" i="4" s="1"/>
  <c r="C564" i="4"/>
  <c r="AH564" i="4" s="1"/>
  <c r="AH699" i="4" s="1"/>
  <c r="C563" i="4"/>
  <c r="C562" i="4"/>
  <c r="B560" i="4"/>
  <c r="C696" i="4" s="1"/>
  <c r="C558" i="4"/>
  <c r="AH558" i="4" s="1"/>
  <c r="C557" i="4"/>
  <c r="AH557" i="4" s="1"/>
  <c r="C556" i="4"/>
  <c r="AH556" i="4" s="1"/>
  <c r="C555" i="4"/>
  <c r="AH555" i="4" s="1"/>
  <c r="C554" i="4"/>
  <c r="AH554" i="4" s="1"/>
  <c r="C553" i="4"/>
  <c r="AH553" i="4" s="1"/>
  <c r="C552" i="4"/>
  <c r="AH552" i="4" s="1"/>
  <c r="C551" i="4"/>
  <c r="AH551" i="4" s="1"/>
  <c r="C550" i="4"/>
  <c r="AH550" i="4" s="1"/>
  <c r="C549" i="4"/>
  <c r="AH549" i="4" s="1"/>
  <c r="C548" i="4"/>
  <c r="Z548" i="4" s="1"/>
  <c r="C547" i="4"/>
  <c r="V547" i="4" s="1"/>
  <c r="C546" i="4"/>
  <c r="AH546" i="4" s="1"/>
  <c r="C545" i="4"/>
  <c r="V545" i="4" s="1"/>
  <c r="C543" i="4"/>
  <c r="AH543" i="4" s="1"/>
  <c r="AJ543" i="4" s="1"/>
  <c r="C542" i="4"/>
  <c r="V542" i="4" s="1"/>
  <c r="AI542" i="4" s="1"/>
  <c r="C541" i="4"/>
  <c r="AH541" i="4" s="1"/>
  <c r="AJ541" i="4" s="1"/>
  <c r="C540" i="4"/>
  <c r="V540" i="4" s="1"/>
  <c r="V52" i="3" s="1"/>
  <c r="C539" i="4"/>
  <c r="AH539" i="4" s="1"/>
  <c r="AJ539" i="4" s="1"/>
  <c r="C538" i="4"/>
  <c r="AG538" i="4" s="1"/>
  <c r="C537" i="4"/>
  <c r="AH537" i="4" s="1"/>
  <c r="AJ537" i="4" s="1"/>
  <c r="C536" i="4"/>
  <c r="AF536" i="4" s="1"/>
  <c r="C535" i="4"/>
  <c r="AH535" i="4" s="1"/>
  <c r="AJ535" i="4" s="1"/>
  <c r="C534" i="4"/>
  <c r="V534" i="4" s="1"/>
  <c r="AI534" i="4" s="1"/>
  <c r="C533" i="4"/>
  <c r="AH533" i="4" s="1"/>
  <c r="AJ533" i="4" s="1"/>
  <c r="C532" i="4"/>
  <c r="P532" i="4" s="1"/>
  <c r="C531" i="4"/>
  <c r="Y531" i="4" s="1"/>
  <c r="C530" i="4"/>
  <c r="Y530" i="4" s="1"/>
  <c r="B525" i="4"/>
  <c r="C692" i="4" s="1"/>
  <c r="B524" i="4"/>
  <c r="V524" i="4" s="1"/>
  <c r="V691" i="4" s="1"/>
  <c r="B523" i="4"/>
  <c r="C690" i="4" s="1"/>
  <c r="B522" i="4"/>
  <c r="B521" i="4"/>
  <c r="V505" i="4"/>
  <c r="V511" i="4" s="1"/>
  <c r="U505" i="4"/>
  <c r="U511" i="4" s="1"/>
  <c r="T505" i="4"/>
  <c r="T511" i="4" s="1"/>
  <c r="S505" i="4"/>
  <c r="S511" i="4" s="1"/>
  <c r="R505" i="4"/>
  <c r="R511" i="4" s="1"/>
  <c r="Q505" i="4"/>
  <c r="Q511" i="4" s="1"/>
  <c r="P505" i="4"/>
  <c r="P511" i="4" s="1"/>
  <c r="O505" i="4"/>
  <c r="O511" i="4" s="1"/>
  <c r="N505" i="4"/>
  <c r="N511" i="4" s="1"/>
  <c r="M505" i="4"/>
  <c r="M511" i="4" s="1"/>
  <c r="L505" i="4"/>
  <c r="L511" i="4" s="1"/>
  <c r="K505" i="4"/>
  <c r="K511" i="4" s="1"/>
  <c r="V504" i="4"/>
  <c r="U504" i="4"/>
  <c r="U510" i="4" s="1"/>
  <c r="T504" i="4"/>
  <c r="T510" i="4" s="1"/>
  <c r="S504" i="4"/>
  <c r="S510" i="4" s="1"/>
  <c r="R504" i="4"/>
  <c r="R510" i="4" s="1"/>
  <c r="Q504" i="4"/>
  <c r="Q510" i="4" s="1"/>
  <c r="P504" i="4"/>
  <c r="O504" i="4"/>
  <c r="O510" i="4" s="1"/>
  <c r="N504" i="4"/>
  <c r="N510" i="4" s="1"/>
  <c r="M504" i="4"/>
  <c r="M510" i="4" s="1"/>
  <c r="L504" i="4"/>
  <c r="L510" i="4" s="1"/>
  <c r="K504" i="4"/>
  <c r="AH503" i="4"/>
  <c r="AH509" i="4" s="1"/>
  <c r="AG503" i="4"/>
  <c r="AF503" i="4"/>
  <c r="AF509" i="4" s="1"/>
  <c r="AE503" i="4"/>
  <c r="AD503" i="4"/>
  <c r="AD509" i="4" s="1"/>
  <c r="AC503" i="4"/>
  <c r="AC509" i="4" s="1"/>
  <c r="AB503" i="4"/>
  <c r="AB509" i="4" s="1"/>
  <c r="AA503" i="4"/>
  <c r="Z503" i="4"/>
  <c r="Y503" i="4"/>
  <c r="X503" i="4"/>
  <c r="X509" i="4" s="1"/>
  <c r="W503" i="4"/>
  <c r="W509" i="4" s="1"/>
  <c r="V503" i="4"/>
  <c r="V509" i="4" s="1"/>
  <c r="U503" i="4"/>
  <c r="T503" i="4"/>
  <c r="T509" i="4" s="1"/>
  <c r="S503" i="4"/>
  <c r="R503" i="4"/>
  <c r="Q503" i="4"/>
  <c r="Q509" i="4" s="1"/>
  <c r="P503" i="4"/>
  <c r="O503" i="4"/>
  <c r="L503" i="4"/>
  <c r="K503" i="4"/>
  <c r="K509" i="4" s="1"/>
  <c r="B491" i="4"/>
  <c r="AJ437" i="4"/>
  <c r="AK437" i="4" s="1"/>
  <c r="AL437" i="4" s="1"/>
  <c r="AM437" i="4" s="1"/>
  <c r="AI437" i="4"/>
  <c r="AJ436" i="4"/>
  <c r="AK436" i="4" s="1"/>
  <c r="AL436" i="4" s="1"/>
  <c r="AM436" i="4" s="1"/>
  <c r="AI436" i="4"/>
  <c r="AJ435" i="4"/>
  <c r="AK435" i="4" s="1"/>
  <c r="AL435" i="4" s="1"/>
  <c r="AM435" i="4" s="1"/>
  <c r="AI435" i="4"/>
  <c r="AJ426" i="4"/>
  <c r="AK426" i="4" s="1"/>
  <c r="AL426" i="4" s="1"/>
  <c r="AM426" i="4" s="1"/>
  <c r="AI426" i="4"/>
  <c r="AJ425" i="4"/>
  <c r="AK425" i="4" s="1"/>
  <c r="AL425" i="4" s="1"/>
  <c r="AM425" i="4" s="1"/>
  <c r="AI425" i="4"/>
  <c r="AJ424" i="4"/>
  <c r="AK424" i="4" s="1"/>
  <c r="AL424" i="4" s="1"/>
  <c r="AM424" i="4" s="1"/>
  <c r="AI424" i="4"/>
  <c r="AJ422" i="4"/>
  <c r="AK422" i="4" s="1"/>
  <c r="AL422" i="4" s="1"/>
  <c r="AM422" i="4" s="1"/>
  <c r="AI422" i="4"/>
  <c r="AJ421" i="4"/>
  <c r="AK421" i="4" s="1"/>
  <c r="AL421" i="4" s="1"/>
  <c r="AM421" i="4" s="1"/>
  <c r="AI421" i="4"/>
  <c r="AJ420" i="4"/>
  <c r="AK420" i="4" s="1"/>
  <c r="AL420" i="4" s="1"/>
  <c r="AM420" i="4" s="1"/>
  <c r="AI420" i="4"/>
  <c r="AH418" i="4"/>
  <c r="AG418" i="4"/>
  <c r="AF418" i="4"/>
  <c r="AE418" i="4"/>
  <c r="AD418" i="4"/>
  <c r="AC418" i="4"/>
  <c r="AB418" i="4"/>
  <c r="AA418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AH417" i="4"/>
  <c r="AH577" i="4" s="1"/>
  <c r="AG417" i="4"/>
  <c r="AG577" i="4" s="1"/>
  <c r="AF417" i="4"/>
  <c r="AF577" i="4" s="1"/>
  <c r="AE417" i="4"/>
  <c r="AE577" i="4" s="1"/>
  <c r="AD417" i="4"/>
  <c r="AD577" i="4" s="1"/>
  <c r="AC417" i="4"/>
  <c r="AC577" i="4" s="1"/>
  <c r="AB417" i="4"/>
  <c r="AB577" i="4" s="1"/>
  <c r="AA417" i="4"/>
  <c r="AA577" i="4" s="1"/>
  <c r="Z417" i="4"/>
  <c r="Z577" i="4" s="1"/>
  <c r="Y417" i="4"/>
  <c r="Y577" i="4" s="1"/>
  <c r="X417" i="4"/>
  <c r="X577" i="4" s="1"/>
  <c r="W417" i="4"/>
  <c r="W577" i="4" s="1"/>
  <c r="V417" i="4"/>
  <c r="V577" i="4" s="1"/>
  <c r="U417" i="4"/>
  <c r="U577" i="4" s="1"/>
  <c r="T417" i="4"/>
  <c r="T577" i="4" s="1"/>
  <c r="S417" i="4"/>
  <c r="S577" i="4" s="1"/>
  <c r="R417" i="4"/>
  <c r="R577" i="4" s="1"/>
  <c r="Q417" i="4"/>
  <c r="Q577" i="4" s="1"/>
  <c r="P417" i="4"/>
  <c r="P577" i="4" s="1"/>
  <c r="O417" i="4"/>
  <c r="O577" i="4" s="1"/>
  <c r="N417" i="4"/>
  <c r="N577" i="4" s="1"/>
  <c r="M417" i="4"/>
  <c r="M577" i="4" s="1"/>
  <c r="L417" i="4"/>
  <c r="L577" i="4" s="1"/>
  <c r="K417" i="4"/>
  <c r="K577" i="4" s="1"/>
  <c r="K476" i="4" s="1"/>
  <c r="K594" i="4" s="1"/>
  <c r="AH416" i="4"/>
  <c r="AG416" i="4"/>
  <c r="AF416" i="4"/>
  <c r="AE416" i="4"/>
  <c r="AD416" i="4"/>
  <c r="AC416" i="4"/>
  <c r="AB416" i="4"/>
  <c r="AA416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AJ414" i="4"/>
  <c r="AK414" i="4" s="1"/>
  <c r="AL414" i="4" s="1"/>
  <c r="AM414" i="4" s="1"/>
  <c r="AI414" i="4"/>
  <c r="AJ413" i="4"/>
  <c r="AK413" i="4" s="1"/>
  <c r="AL413" i="4" s="1"/>
  <c r="AM413" i="4" s="1"/>
  <c r="AI413" i="4"/>
  <c r="AJ412" i="4"/>
  <c r="AK412" i="4" s="1"/>
  <c r="AL412" i="4" s="1"/>
  <c r="AM412" i="4" s="1"/>
  <c r="AI412" i="4"/>
  <c r="AJ410" i="4"/>
  <c r="AK410" i="4" s="1"/>
  <c r="AI410" i="4"/>
  <c r="AJ409" i="4"/>
  <c r="AK409" i="4" s="1"/>
  <c r="AI409" i="4"/>
  <c r="AJ408" i="4"/>
  <c r="AK408" i="4" s="1"/>
  <c r="AI408" i="4"/>
  <c r="AJ405" i="4"/>
  <c r="AJ404" i="4"/>
  <c r="AJ403" i="4"/>
  <c r="AH397" i="4"/>
  <c r="AG397" i="4"/>
  <c r="AF397" i="4"/>
  <c r="AE397" i="4"/>
  <c r="AD397" i="4"/>
  <c r="AC397" i="4"/>
  <c r="AB397" i="4"/>
  <c r="AA397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AH396" i="4"/>
  <c r="AH575" i="4" s="1"/>
  <c r="AG396" i="4"/>
  <c r="AG575" i="4" s="1"/>
  <c r="AF396" i="4"/>
  <c r="AF575" i="4" s="1"/>
  <c r="AE396" i="4"/>
  <c r="AD396" i="4"/>
  <c r="AD575" i="4" s="1"/>
  <c r="AC396" i="4"/>
  <c r="AC575" i="4" s="1"/>
  <c r="AB396" i="4"/>
  <c r="AB575" i="4" s="1"/>
  <c r="AA396" i="4"/>
  <c r="AA575" i="4" s="1"/>
  <c r="Z396" i="4"/>
  <c r="Z575" i="4" s="1"/>
  <c r="Y396" i="4"/>
  <c r="Y575" i="4" s="1"/>
  <c r="X396" i="4"/>
  <c r="X575" i="4" s="1"/>
  <c r="W396" i="4"/>
  <c r="W575" i="4" s="1"/>
  <c r="W465" i="4" s="1"/>
  <c r="V396" i="4"/>
  <c r="V575" i="4" s="1"/>
  <c r="U396" i="4"/>
  <c r="U575" i="4" s="1"/>
  <c r="T396" i="4"/>
  <c r="T575" i="4" s="1"/>
  <c r="S396" i="4"/>
  <c r="S575" i="4" s="1"/>
  <c r="R396" i="4"/>
  <c r="R575" i="4" s="1"/>
  <c r="Q396" i="4"/>
  <c r="Q575" i="4" s="1"/>
  <c r="P396" i="4"/>
  <c r="P575" i="4" s="1"/>
  <c r="O396" i="4"/>
  <c r="O575" i="4" s="1"/>
  <c r="N396" i="4"/>
  <c r="N575" i="4" s="1"/>
  <c r="M396" i="4"/>
  <c r="M575" i="4" s="1"/>
  <c r="L396" i="4"/>
  <c r="L575" i="4" s="1"/>
  <c r="K396" i="4"/>
  <c r="K575" i="4" s="1"/>
  <c r="K464" i="4" s="1"/>
  <c r="K592" i="4" s="1"/>
  <c r="AH395" i="4"/>
  <c r="AG395" i="4"/>
  <c r="AF395" i="4"/>
  <c r="AE395" i="4"/>
  <c r="AD395" i="4"/>
  <c r="AC395" i="4"/>
  <c r="AB395" i="4"/>
  <c r="AA395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AJ393" i="4"/>
  <c r="AI393" i="4"/>
  <c r="AM393" i="4" s="1"/>
  <c r="AJ392" i="4"/>
  <c r="AI392" i="4"/>
  <c r="AM392" i="4" s="1"/>
  <c r="AJ391" i="4"/>
  <c r="AI391" i="4"/>
  <c r="AM391" i="4" s="1"/>
  <c r="AJ389" i="4"/>
  <c r="AK389" i="4" s="1"/>
  <c r="AI389" i="4"/>
  <c r="AJ388" i="4"/>
  <c r="AK388" i="4" s="1"/>
  <c r="AI388" i="4"/>
  <c r="AJ387" i="4"/>
  <c r="AK387" i="4" s="1"/>
  <c r="AK395" i="4" s="1"/>
  <c r="AI387" i="4"/>
  <c r="AH385" i="4"/>
  <c r="AH574" i="4" s="1"/>
  <c r="AG385" i="4"/>
  <c r="AG574" i="4" s="1"/>
  <c r="AF385" i="4"/>
  <c r="AF574" i="4" s="1"/>
  <c r="AE385" i="4"/>
  <c r="AE574" i="4" s="1"/>
  <c r="AD385" i="4"/>
  <c r="AD574" i="4" s="1"/>
  <c r="AC385" i="4"/>
  <c r="AC574" i="4" s="1"/>
  <c r="AB385" i="4"/>
  <c r="AB574" i="4" s="1"/>
  <c r="AA385" i="4"/>
  <c r="AA574" i="4" s="1"/>
  <c r="Z385" i="4"/>
  <c r="Z574" i="4" s="1"/>
  <c r="Y385" i="4"/>
  <c r="Y574" i="4" s="1"/>
  <c r="X385" i="4"/>
  <c r="X574" i="4" s="1"/>
  <c r="W385" i="4"/>
  <c r="V385" i="4"/>
  <c r="V574" i="4" s="1"/>
  <c r="U385" i="4"/>
  <c r="U574" i="4" s="1"/>
  <c r="T385" i="4"/>
  <c r="T574" i="4" s="1"/>
  <c r="S385" i="4"/>
  <c r="S574" i="4" s="1"/>
  <c r="R385" i="4"/>
  <c r="R574" i="4" s="1"/>
  <c r="Q385" i="4"/>
  <c r="Q574" i="4" s="1"/>
  <c r="P385" i="4"/>
  <c r="P574" i="4" s="1"/>
  <c r="O385" i="4"/>
  <c r="O574" i="4" s="1"/>
  <c r="N385" i="4"/>
  <c r="N574" i="4" s="1"/>
  <c r="M385" i="4"/>
  <c r="M574" i="4" s="1"/>
  <c r="L385" i="4"/>
  <c r="L574" i="4" s="1"/>
  <c r="K385" i="4"/>
  <c r="K574" i="4" s="1"/>
  <c r="AH384" i="4"/>
  <c r="AG384" i="4"/>
  <c r="AF384" i="4"/>
  <c r="AE384" i="4"/>
  <c r="AD384" i="4"/>
  <c r="AC384" i="4"/>
  <c r="AB384" i="4"/>
  <c r="AA384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AH383" i="4"/>
  <c r="AG383" i="4"/>
  <c r="AF383" i="4"/>
  <c r="AE383" i="4"/>
  <c r="AD383" i="4"/>
  <c r="AC383" i="4"/>
  <c r="AB383" i="4"/>
  <c r="AA383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AJ381" i="4"/>
  <c r="AI381" i="4"/>
  <c r="AM381" i="4" s="1"/>
  <c r="AJ380" i="4"/>
  <c r="AI380" i="4"/>
  <c r="AM380" i="4" s="1"/>
  <c r="AJ379" i="4"/>
  <c r="AI379" i="4"/>
  <c r="AM379" i="4" s="1"/>
  <c r="AJ377" i="4"/>
  <c r="AK377" i="4" s="1"/>
  <c r="AL377" i="4" s="1"/>
  <c r="AL385" i="4" s="1"/>
  <c r="AL574" i="4" s="1"/>
  <c r="AI377" i="4"/>
  <c r="AJ376" i="4"/>
  <c r="AK376" i="4" s="1"/>
  <c r="AI376" i="4"/>
  <c r="AJ375" i="4"/>
  <c r="AK375" i="4" s="1"/>
  <c r="AL375" i="4" s="1"/>
  <c r="AM375" i="4" s="1"/>
  <c r="AI375" i="4"/>
  <c r="AJ369" i="4"/>
  <c r="AK369" i="4" s="1"/>
  <c r="AL369" i="4" s="1"/>
  <c r="AM369" i="4" s="1"/>
  <c r="AI369" i="4"/>
  <c r="AJ368" i="4"/>
  <c r="AK368" i="4" s="1"/>
  <c r="AL368" i="4" s="1"/>
  <c r="AM368" i="4" s="1"/>
  <c r="AI368" i="4"/>
  <c r="AJ367" i="4"/>
  <c r="AK367" i="4" s="1"/>
  <c r="AL367" i="4" s="1"/>
  <c r="AM367" i="4" s="1"/>
  <c r="AI367" i="4"/>
  <c r="AJ361" i="4"/>
  <c r="AK361" i="4" s="1"/>
  <c r="AL361" i="4" s="1"/>
  <c r="AM361" i="4" s="1"/>
  <c r="AI361" i="4"/>
  <c r="AJ360" i="4"/>
  <c r="AK360" i="4" s="1"/>
  <c r="AL360" i="4" s="1"/>
  <c r="AM360" i="4" s="1"/>
  <c r="AI360" i="4"/>
  <c r="AJ359" i="4"/>
  <c r="AK359" i="4" s="1"/>
  <c r="AL359" i="4" s="1"/>
  <c r="AM359" i="4" s="1"/>
  <c r="AI359" i="4"/>
  <c r="B352" i="4"/>
  <c r="AJ347" i="4"/>
  <c r="AK347" i="4" s="1"/>
  <c r="AL347" i="4" s="1"/>
  <c r="AM347" i="4" s="1"/>
  <c r="AI347" i="4"/>
  <c r="AJ346" i="4"/>
  <c r="AK346" i="4" s="1"/>
  <c r="AI346" i="4"/>
  <c r="AJ345" i="4"/>
  <c r="AK345" i="4" s="1"/>
  <c r="AL345" i="4" s="1"/>
  <c r="AM345" i="4" s="1"/>
  <c r="AI345" i="4"/>
  <c r="AJ343" i="4"/>
  <c r="AK343" i="4" s="1"/>
  <c r="AL343" i="4" s="1"/>
  <c r="AM343" i="4" s="1"/>
  <c r="AI343" i="4"/>
  <c r="AJ342" i="4"/>
  <c r="AK342" i="4" s="1"/>
  <c r="AL342" i="4" s="1"/>
  <c r="AM342" i="4" s="1"/>
  <c r="AI342" i="4"/>
  <c r="AJ341" i="4"/>
  <c r="AK341" i="4" s="1"/>
  <c r="AL341" i="4" s="1"/>
  <c r="AM341" i="4" s="1"/>
  <c r="AI341" i="4"/>
  <c r="AJ339" i="4"/>
  <c r="AK339" i="4" s="1"/>
  <c r="AL339" i="4" s="1"/>
  <c r="AM339" i="4" s="1"/>
  <c r="AI339" i="4"/>
  <c r="AJ338" i="4"/>
  <c r="AK338" i="4" s="1"/>
  <c r="AL338" i="4" s="1"/>
  <c r="AM338" i="4" s="1"/>
  <c r="AI338" i="4"/>
  <c r="AJ337" i="4"/>
  <c r="AK337" i="4" s="1"/>
  <c r="AL337" i="4" s="1"/>
  <c r="AM337" i="4" s="1"/>
  <c r="AI337" i="4"/>
  <c r="AJ335" i="4"/>
  <c r="AK335" i="4" s="1"/>
  <c r="AL335" i="4" s="1"/>
  <c r="AM335" i="4" s="1"/>
  <c r="AJ334" i="4"/>
  <c r="AK334" i="4" s="1"/>
  <c r="AL334" i="4" s="1"/>
  <c r="AM334" i="4" s="1"/>
  <c r="AJ333" i="4"/>
  <c r="AK333" i="4" s="1"/>
  <c r="AL333" i="4" s="1"/>
  <c r="AM333" i="4" s="1"/>
  <c r="AI333" i="4"/>
  <c r="AK331" i="4"/>
  <c r="AL331" i="4" s="1"/>
  <c r="AM331" i="4" s="1"/>
  <c r="AK330" i="4"/>
  <c r="AK329" i="4"/>
  <c r="AL329" i="4" s="1"/>
  <c r="AM329" i="4" s="1"/>
  <c r="AH326" i="4"/>
  <c r="AG326" i="4"/>
  <c r="AF326" i="4"/>
  <c r="AE326" i="4"/>
  <c r="AD326" i="4"/>
  <c r="AC326" i="4"/>
  <c r="AB326" i="4"/>
  <c r="AA326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AH325" i="4"/>
  <c r="AG325" i="4"/>
  <c r="AF325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AH324" i="4"/>
  <c r="AG324" i="4"/>
  <c r="AF324" i="4"/>
  <c r="AE324" i="4"/>
  <c r="AD324" i="4"/>
  <c r="AC324" i="4"/>
  <c r="AB324" i="4"/>
  <c r="AA324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AI322" i="4"/>
  <c r="AJ322" i="4" s="1"/>
  <c r="AK322" i="4" s="1"/>
  <c r="AL322" i="4" s="1"/>
  <c r="AM322" i="4" s="1"/>
  <c r="AJ318" i="4"/>
  <c r="AK318" i="4" s="1"/>
  <c r="AL318" i="4" s="1"/>
  <c r="AM318" i="4" s="1"/>
  <c r="AI318" i="4"/>
  <c r="AJ317" i="4"/>
  <c r="AK317" i="4" s="1"/>
  <c r="AL317" i="4" s="1"/>
  <c r="AM317" i="4" s="1"/>
  <c r="AI317" i="4"/>
  <c r="AJ316" i="4"/>
  <c r="AK316" i="4" s="1"/>
  <c r="AL316" i="4" s="1"/>
  <c r="AM316" i="4" s="1"/>
  <c r="AI316" i="4"/>
  <c r="AJ314" i="4"/>
  <c r="AK314" i="4" s="1"/>
  <c r="AL314" i="4" s="1"/>
  <c r="AM314" i="4" s="1"/>
  <c r="AI314" i="4"/>
  <c r="AJ313" i="4"/>
  <c r="AK313" i="4" s="1"/>
  <c r="AI313" i="4"/>
  <c r="AJ312" i="4"/>
  <c r="AK312" i="4" s="1"/>
  <c r="AL312" i="4" s="1"/>
  <c r="AM312" i="4" s="1"/>
  <c r="AI312" i="4"/>
  <c r="AJ310" i="4"/>
  <c r="AK310" i="4" s="1"/>
  <c r="AL310" i="4" s="1"/>
  <c r="AM310" i="4" s="1"/>
  <c r="AI310" i="4"/>
  <c r="AJ309" i="4"/>
  <c r="AK309" i="4" s="1"/>
  <c r="AI309" i="4"/>
  <c r="AJ308" i="4"/>
  <c r="AK308" i="4" s="1"/>
  <c r="AL308" i="4" s="1"/>
  <c r="AM308" i="4" s="1"/>
  <c r="AI308" i="4"/>
  <c r="AJ306" i="4"/>
  <c r="AK306" i="4" s="1"/>
  <c r="AL306" i="4" s="1"/>
  <c r="AM306" i="4" s="1"/>
  <c r="AI306" i="4"/>
  <c r="AJ305" i="4"/>
  <c r="AK305" i="4" s="1"/>
  <c r="AI305" i="4"/>
  <c r="AJ304" i="4"/>
  <c r="AK304" i="4" s="1"/>
  <c r="AL304" i="4" s="1"/>
  <c r="AM304" i="4" s="1"/>
  <c r="AI304" i="4"/>
  <c r="AJ302" i="4"/>
  <c r="AK302" i="4" s="1"/>
  <c r="AL302" i="4" s="1"/>
  <c r="AM302" i="4" s="1"/>
  <c r="AI302" i="4"/>
  <c r="AJ301" i="4"/>
  <c r="AK301" i="4" s="1"/>
  <c r="AI301" i="4"/>
  <c r="AJ300" i="4"/>
  <c r="AK300" i="4" s="1"/>
  <c r="AL300" i="4" s="1"/>
  <c r="AM300" i="4" s="1"/>
  <c r="AI300" i="4"/>
  <c r="AJ298" i="4"/>
  <c r="AK298" i="4" s="1"/>
  <c r="AL298" i="4" s="1"/>
  <c r="AM298" i="4" s="1"/>
  <c r="AI298" i="4"/>
  <c r="AJ297" i="4"/>
  <c r="AK297" i="4" s="1"/>
  <c r="AI297" i="4"/>
  <c r="AJ296" i="4"/>
  <c r="AK296" i="4" s="1"/>
  <c r="AL296" i="4" s="1"/>
  <c r="AM296" i="4" s="1"/>
  <c r="AI296" i="4"/>
  <c r="AJ294" i="4"/>
  <c r="AK294" i="4" s="1"/>
  <c r="AL294" i="4" s="1"/>
  <c r="AM294" i="4" s="1"/>
  <c r="AI294" i="4"/>
  <c r="AJ293" i="4"/>
  <c r="AK293" i="4" s="1"/>
  <c r="AI293" i="4"/>
  <c r="AJ292" i="4"/>
  <c r="AK292" i="4" s="1"/>
  <c r="AL292" i="4" s="1"/>
  <c r="AM292" i="4" s="1"/>
  <c r="AI292" i="4"/>
  <c r="AJ290" i="4"/>
  <c r="AK290" i="4" s="1"/>
  <c r="AL290" i="4" s="1"/>
  <c r="AM290" i="4" s="1"/>
  <c r="AI290" i="4"/>
  <c r="AJ289" i="4"/>
  <c r="AK289" i="4" s="1"/>
  <c r="AI289" i="4"/>
  <c r="AJ288" i="4"/>
  <c r="AK288" i="4" s="1"/>
  <c r="AL288" i="4" s="1"/>
  <c r="AM288" i="4" s="1"/>
  <c r="AI288" i="4"/>
  <c r="AJ286" i="4"/>
  <c r="AK286" i="4" s="1"/>
  <c r="AL286" i="4" s="1"/>
  <c r="AM286" i="4" s="1"/>
  <c r="AI286" i="4"/>
  <c r="AJ285" i="4"/>
  <c r="AK285" i="4" s="1"/>
  <c r="AI285" i="4"/>
  <c r="AJ284" i="4"/>
  <c r="AK284" i="4" s="1"/>
  <c r="AL284" i="4" s="1"/>
  <c r="AM284" i="4" s="1"/>
  <c r="AI284" i="4"/>
  <c r="AJ282" i="4"/>
  <c r="AK282" i="4" s="1"/>
  <c r="AL282" i="4" s="1"/>
  <c r="AM282" i="4" s="1"/>
  <c r="AI282" i="4"/>
  <c r="AJ281" i="4"/>
  <c r="AK281" i="4" s="1"/>
  <c r="AK550" i="4" s="1"/>
  <c r="AI281" i="4"/>
  <c r="AJ280" i="4"/>
  <c r="AK280" i="4" s="1"/>
  <c r="AL280" i="4" s="1"/>
  <c r="AM280" i="4" s="1"/>
  <c r="AI280" i="4"/>
  <c r="AJ278" i="4"/>
  <c r="AK278" i="4" s="1"/>
  <c r="AL278" i="4" s="1"/>
  <c r="AM278" i="4" s="1"/>
  <c r="AI278" i="4"/>
  <c r="AJ277" i="4"/>
  <c r="AK277" i="4" s="1"/>
  <c r="AI277" i="4"/>
  <c r="AJ276" i="4"/>
  <c r="AK276" i="4" s="1"/>
  <c r="AL276" i="4" s="1"/>
  <c r="AM276" i="4" s="1"/>
  <c r="AI276" i="4"/>
  <c r="AJ273" i="4"/>
  <c r="AK273" i="4" s="1"/>
  <c r="AL273" i="4" s="1"/>
  <c r="AM273" i="4" s="1"/>
  <c r="AI273" i="4"/>
  <c r="AJ272" i="4"/>
  <c r="AK272" i="4" s="1"/>
  <c r="AL272" i="4" s="1"/>
  <c r="AM272" i="4" s="1"/>
  <c r="AI272" i="4"/>
  <c r="AJ271" i="4"/>
  <c r="AK271" i="4" s="1"/>
  <c r="AL271" i="4" s="1"/>
  <c r="AM271" i="4" s="1"/>
  <c r="AI271" i="4"/>
  <c r="AJ269" i="4"/>
  <c r="AK269" i="4" s="1"/>
  <c r="AL269" i="4" s="1"/>
  <c r="AM269" i="4" s="1"/>
  <c r="AI269" i="4"/>
  <c r="AJ268" i="4"/>
  <c r="AK268" i="4" s="1"/>
  <c r="AI268" i="4"/>
  <c r="AJ267" i="4"/>
  <c r="AK267" i="4" s="1"/>
  <c r="AL267" i="4" s="1"/>
  <c r="AM267" i="4" s="1"/>
  <c r="AI267" i="4"/>
  <c r="AJ265" i="4"/>
  <c r="AK265" i="4" s="1"/>
  <c r="AL265" i="4" s="1"/>
  <c r="AM265" i="4" s="1"/>
  <c r="AI265" i="4"/>
  <c r="AJ264" i="4"/>
  <c r="AK264" i="4" s="1"/>
  <c r="AI264" i="4"/>
  <c r="AJ263" i="4"/>
  <c r="AK263" i="4" s="1"/>
  <c r="AL263" i="4" s="1"/>
  <c r="AM263" i="4" s="1"/>
  <c r="AI263" i="4"/>
  <c r="AJ261" i="4"/>
  <c r="AK261" i="4" s="1"/>
  <c r="AL261" i="4" s="1"/>
  <c r="AM261" i="4" s="1"/>
  <c r="AI261" i="4"/>
  <c r="AJ260" i="4"/>
  <c r="AK260" i="4" s="1"/>
  <c r="AL260" i="4" s="1"/>
  <c r="AM260" i="4" s="1"/>
  <c r="AI260" i="4"/>
  <c r="AJ259" i="4"/>
  <c r="AK259" i="4" s="1"/>
  <c r="AL259" i="4" s="1"/>
  <c r="AM259" i="4" s="1"/>
  <c r="AI259" i="4"/>
  <c r="AJ255" i="4"/>
  <c r="AK255" i="4" s="1"/>
  <c r="AL255" i="4" s="1"/>
  <c r="AM255" i="4" s="1"/>
  <c r="AI255" i="4"/>
  <c r="AJ254" i="4"/>
  <c r="AK254" i="4" s="1"/>
  <c r="AI254" i="4"/>
  <c r="AJ253" i="4"/>
  <c r="AK253" i="4" s="1"/>
  <c r="AL253" i="4" s="1"/>
  <c r="AM253" i="4" s="1"/>
  <c r="AI253" i="4"/>
  <c r="AJ251" i="4"/>
  <c r="AK251" i="4" s="1"/>
  <c r="AL251" i="4" s="1"/>
  <c r="AM251" i="4" s="1"/>
  <c r="AI251" i="4"/>
  <c r="AJ250" i="4"/>
  <c r="AK250" i="4" s="1"/>
  <c r="AL250" i="4" s="1"/>
  <c r="AI250" i="4"/>
  <c r="AJ249" i="4"/>
  <c r="AK249" i="4" s="1"/>
  <c r="AL249" i="4" s="1"/>
  <c r="AM249" i="4" s="1"/>
  <c r="AI249" i="4"/>
  <c r="AJ247" i="4"/>
  <c r="AK247" i="4" s="1"/>
  <c r="AL247" i="4" s="1"/>
  <c r="AM247" i="4" s="1"/>
  <c r="AI247" i="4"/>
  <c r="AJ246" i="4"/>
  <c r="AK246" i="4" s="1"/>
  <c r="AL246" i="4" s="1"/>
  <c r="AI246" i="4"/>
  <c r="AJ245" i="4"/>
  <c r="AK245" i="4" s="1"/>
  <c r="AL245" i="4" s="1"/>
  <c r="AM245" i="4" s="1"/>
  <c r="AI245" i="4"/>
  <c r="AJ243" i="4"/>
  <c r="AK243" i="4" s="1"/>
  <c r="AL243" i="4" s="1"/>
  <c r="AM243" i="4" s="1"/>
  <c r="AI243" i="4"/>
  <c r="AJ242" i="4"/>
  <c r="AK242" i="4" s="1"/>
  <c r="AI242" i="4"/>
  <c r="AJ241" i="4"/>
  <c r="AK241" i="4" s="1"/>
  <c r="AL241" i="4" s="1"/>
  <c r="AM241" i="4" s="1"/>
  <c r="AI241" i="4"/>
  <c r="AJ239" i="4"/>
  <c r="AK239" i="4" s="1"/>
  <c r="AL239" i="4" s="1"/>
  <c r="AM239" i="4" s="1"/>
  <c r="AI239" i="4"/>
  <c r="AJ238" i="4"/>
  <c r="AK238" i="4" s="1"/>
  <c r="AI238" i="4"/>
  <c r="AJ237" i="4"/>
  <c r="AK237" i="4" s="1"/>
  <c r="AL237" i="4" s="1"/>
  <c r="AM237" i="4" s="1"/>
  <c r="AI237" i="4"/>
  <c r="AJ235" i="4"/>
  <c r="AK235" i="4" s="1"/>
  <c r="AL235" i="4" s="1"/>
  <c r="AM235" i="4" s="1"/>
  <c r="AI235" i="4"/>
  <c r="AJ234" i="4"/>
  <c r="AK234" i="4" s="1"/>
  <c r="AL234" i="4" s="1"/>
  <c r="AM234" i="4" s="1"/>
  <c r="AI234" i="4"/>
  <c r="AJ233" i="4"/>
  <c r="AK233" i="4" s="1"/>
  <c r="AL233" i="4" s="1"/>
  <c r="AM233" i="4" s="1"/>
  <c r="AI233" i="4"/>
  <c r="AJ231" i="4"/>
  <c r="AK231" i="4" s="1"/>
  <c r="AL231" i="4" s="1"/>
  <c r="AM231" i="4" s="1"/>
  <c r="AI231" i="4"/>
  <c r="AJ230" i="4"/>
  <c r="AK230" i="4" s="1"/>
  <c r="AK537" i="4" s="1"/>
  <c r="AI230" i="4"/>
  <c r="AJ229" i="4"/>
  <c r="AK229" i="4" s="1"/>
  <c r="AL229" i="4" s="1"/>
  <c r="AM229" i="4" s="1"/>
  <c r="AI229" i="4"/>
  <c r="AJ227" i="4"/>
  <c r="AK227" i="4" s="1"/>
  <c r="AL227" i="4" s="1"/>
  <c r="AM227" i="4" s="1"/>
  <c r="AI227" i="4"/>
  <c r="AJ226" i="4"/>
  <c r="AK226" i="4" s="1"/>
  <c r="AL226" i="4" s="1"/>
  <c r="AM226" i="4" s="1"/>
  <c r="AI226" i="4"/>
  <c r="AJ225" i="4"/>
  <c r="AK225" i="4" s="1"/>
  <c r="AL225" i="4" s="1"/>
  <c r="AM225" i="4" s="1"/>
  <c r="AI225" i="4"/>
  <c r="AJ223" i="4"/>
  <c r="AK223" i="4" s="1"/>
  <c r="AL223" i="4" s="1"/>
  <c r="AM223" i="4" s="1"/>
  <c r="AI223" i="4"/>
  <c r="AJ222" i="4"/>
  <c r="AK222" i="4" s="1"/>
  <c r="AI222" i="4"/>
  <c r="AJ221" i="4"/>
  <c r="AK221" i="4" s="1"/>
  <c r="AL221" i="4" s="1"/>
  <c r="AM221" i="4" s="1"/>
  <c r="AI221" i="4"/>
  <c r="AJ219" i="4"/>
  <c r="AK219" i="4" s="1"/>
  <c r="AL219" i="4" s="1"/>
  <c r="AM219" i="4" s="1"/>
  <c r="AI219" i="4"/>
  <c r="AJ218" i="4"/>
  <c r="AK218" i="4" s="1"/>
  <c r="AI218" i="4"/>
  <c r="AJ217" i="4"/>
  <c r="AK217" i="4" s="1"/>
  <c r="AL217" i="4" s="1"/>
  <c r="AM217" i="4" s="1"/>
  <c r="AI217" i="4"/>
  <c r="AJ214" i="4"/>
  <c r="AK214" i="4" s="1"/>
  <c r="AL214" i="4" s="1"/>
  <c r="AM214" i="4" s="1"/>
  <c r="AI214" i="4"/>
  <c r="AJ213" i="4"/>
  <c r="AK213" i="4" s="1"/>
  <c r="AI213" i="4"/>
  <c r="AJ212" i="4"/>
  <c r="AK212" i="4" s="1"/>
  <c r="AL212" i="4" s="1"/>
  <c r="AM212" i="4" s="1"/>
  <c r="AI212" i="4"/>
  <c r="S355" i="4"/>
  <c r="T353" i="4"/>
  <c r="AJ202" i="4"/>
  <c r="AI202" i="4"/>
  <c r="AJ201" i="4"/>
  <c r="AI201" i="4"/>
  <c r="AJ200" i="4"/>
  <c r="AI200" i="4"/>
  <c r="R355" i="4"/>
  <c r="Q355" i="4"/>
  <c r="P355" i="4"/>
  <c r="O355" i="4"/>
  <c r="N355" i="4"/>
  <c r="M355" i="4"/>
  <c r="L355" i="4"/>
  <c r="K355" i="4"/>
  <c r="R354" i="4"/>
  <c r="Q354" i="4"/>
  <c r="P354" i="4"/>
  <c r="O354" i="4"/>
  <c r="N354" i="4"/>
  <c r="M354" i="4"/>
  <c r="L354" i="4"/>
  <c r="K354" i="4"/>
  <c r="S353" i="4"/>
  <c r="R353" i="4"/>
  <c r="Q353" i="4"/>
  <c r="P353" i="4"/>
  <c r="O353" i="4"/>
  <c r="N353" i="4"/>
  <c r="M353" i="4"/>
  <c r="L353" i="4"/>
  <c r="K353" i="4"/>
  <c r="J192" i="4"/>
  <c r="J191" i="4"/>
  <c r="J190" i="4"/>
  <c r="AJ184" i="4"/>
  <c r="AK184" i="4" s="1"/>
  <c r="AL184" i="4" s="1"/>
  <c r="AM184" i="4" s="1"/>
  <c r="AI184" i="4"/>
  <c r="AJ183" i="4"/>
  <c r="AK183" i="4" s="1"/>
  <c r="AL183" i="4" s="1"/>
  <c r="AM183" i="4" s="1"/>
  <c r="AI183" i="4"/>
  <c r="AJ182" i="4"/>
  <c r="AK182" i="4" s="1"/>
  <c r="AL182" i="4" s="1"/>
  <c r="AM182" i="4" s="1"/>
  <c r="AI182" i="4"/>
  <c r="AJ180" i="4"/>
  <c r="AK180" i="4" s="1"/>
  <c r="AL180" i="4" s="1"/>
  <c r="AM180" i="4" s="1"/>
  <c r="AI180" i="4"/>
  <c r="AJ179" i="4"/>
  <c r="AK179" i="4" s="1"/>
  <c r="AL179" i="4" s="1"/>
  <c r="AI179" i="4"/>
  <c r="AJ178" i="4"/>
  <c r="AK178" i="4" s="1"/>
  <c r="AL178" i="4" s="1"/>
  <c r="AM178" i="4" s="1"/>
  <c r="AI178" i="4"/>
  <c r="AJ176" i="4"/>
  <c r="AK176" i="4" s="1"/>
  <c r="AL176" i="4" s="1"/>
  <c r="AM176" i="4" s="1"/>
  <c r="AI176" i="4"/>
  <c r="AJ175" i="4"/>
  <c r="AK175" i="4" s="1"/>
  <c r="AL175" i="4" s="1"/>
  <c r="AI175" i="4"/>
  <c r="AJ174" i="4"/>
  <c r="AK174" i="4" s="1"/>
  <c r="AL174" i="4" s="1"/>
  <c r="AM174" i="4" s="1"/>
  <c r="AI174" i="4"/>
  <c r="AJ172" i="4"/>
  <c r="AK172" i="4" s="1"/>
  <c r="AL172" i="4" s="1"/>
  <c r="AM172" i="4" s="1"/>
  <c r="AI172" i="4"/>
  <c r="AJ171" i="4"/>
  <c r="AK171" i="4" s="1"/>
  <c r="AL171" i="4" s="1"/>
  <c r="AM171" i="4" s="1"/>
  <c r="AI171" i="4"/>
  <c r="AJ170" i="4"/>
  <c r="AK170" i="4" s="1"/>
  <c r="AL170" i="4" s="1"/>
  <c r="AM170" i="4" s="1"/>
  <c r="AI170" i="4"/>
  <c r="AJ168" i="4"/>
  <c r="AK168" i="4" s="1"/>
  <c r="AL168" i="4" s="1"/>
  <c r="AM168" i="4" s="1"/>
  <c r="AI168" i="4"/>
  <c r="AJ167" i="4"/>
  <c r="AK167" i="4" s="1"/>
  <c r="AL167" i="4" s="1"/>
  <c r="AM167" i="4" s="1"/>
  <c r="AI167" i="4"/>
  <c r="AJ166" i="4"/>
  <c r="AK166" i="4" s="1"/>
  <c r="AL166" i="4" s="1"/>
  <c r="AM166" i="4" s="1"/>
  <c r="AI166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K151" i="4"/>
  <c r="Q150" i="4"/>
  <c r="P150" i="4"/>
  <c r="O150" i="4"/>
  <c r="L150" i="4"/>
  <c r="K150" i="4"/>
  <c r="AJ132" i="4"/>
  <c r="AK132" i="4" s="1"/>
  <c r="AL132" i="4" s="1"/>
  <c r="AM132" i="4" s="1"/>
  <c r="AI132" i="4"/>
  <c r="AJ131" i="4"/>
  <c r="AK131" i="4" s="1"/>
  <c r="AL131" i="4" s="1"/>
  <c r="AM131" i="4" s="1"/>
  <c r="AI131" i="4"/>
  <c r="AJ130" i="4"/>
  <c r="AK130" i="4" s="1"/>
  <c r="AL130" i="4" s="1"/>
  <c r="AM130" i="4" s="1"/>
  <c r="AI130" i="4"/>
  <c r="AJ128" i="4"/>
  <c r="AK128" i="4" s="1"/>
  <c r="AL128" i="4" s="1"/>
  <c r="AM128" i="4" s="1"/>
  <c r="AI128" i="4"/>
  <c r="AJ127" i="4"/>
  <c r="AK127" i="4" s="1"/>
  <c r="AL127" i="4" s="1"/>
  <c r="AM127" i="4" s="1"/>
  <c r="AI127" i="4"/>
  <c r="AJ126" i="4"/>
  <c r="AK126" i="4" s="1"/>
  <c r="AL126" i="4" s="1"/>
  <c r="AM126" i="4" s="1"/>
  <c r="AI126" i="4"/>
  <c r="AJ124" i="4"/>
  <c r="AK124" i="4" s="1"/>
  <c r="AL124" i="4" s="1"/>
  <c r="AM124" i="4" s="1"/>
  <c r="AI124" i="4"/>
  <c r="AJ123" i="4"/>
  <c r="AK123" i="4" s="1"/>
  <c r="AL123" i="4" s="1"/>
  <c r="AM123" i="4" s="1"/>
  <c r="AI123" i="4"/>
  <c r="L123" i="4"/>
  <c r="AJ122" i="4"/>
  <c r="AK122" i="4" s="1"/>
  <c r="AL122" i="4" s="1"/>
  <c r="AM122" i="4" s="1"/>
  <c r="AI122" i="4"/>
  <c r="V118" i="4"/>
  <c r="V192" i="4" s="1"/>
  <c r="U118" i="4"/>
  <c r="U192" i="4" s="1"/>
  <c r="T118" i="4"/>
  <c r="T192" i="4" s="1"/>
  <c r="S118" i="4"/>
  <c r="S192" i="4" s="1"/>
  <c r="R118" i="4"/>
  <c r="R192" i="4" s="1"/>
  <c r="Q118" i="4"/>
  <c r="Q192" i="4" s="1"/>
  <c r="P118" i="4"/>
  <c r="P192" i="4" s="1"/>
  <c r="O118" i="4"/>
  <c r="O192" i="4" s="1"/>
  <c r="N118" i="4"/>
  <c r="N192" i="4" s="1"/>
  <c r="M118" i="4"/>
  <c r="M192" i="4" s="1"/>
  <c r="L118" i="4"/>
  <c r="L192" i="4" s="1"/>
  <c r="K118" i="4"/>
  <c r="K192" i="4" s="1"/>
  <c r="V117" i="4"/>
  <c r="V191" i="4" s="1"/>
  <c r="U117" i="4"/>
  <c r="U191" i="4" s="1"/>
  <c r="T117" i="4"/>
  <c r="T191" i="4" s="1"/>
  <c r="S117" i="4"/>
  <c r="S191" i="4" s="1"/>
  <c r="R117" i="4"/>
  <c r="R191" i="4" s="1"/>
  <c r="Q117" i="4"/>
  <c r="Q191" i="4" s="1"/>
  <c r="P117" i="4"/>
  <c r="P191" i="4" s="1"/>
  <c r="O117" i="4"/>
  <c r="O191" i="4" s="1"/>
  <c r="L117" i="4"/>
  <c r="L191" i="4" s="1"/>
  <c r="K117" i="4"/>
  <c r="K191" i="4" s="1"/>
  <c r="Q116" i="4"/>
  <c r="Q190" i="4" s="1"/>
  <c r="P116" i="4"/>
  <c r="P190" i="4" s="1"/>
  <c r="O116" i="4"/>
  <c r="O190" i="4" s="1"/>
  <c r="L116" i="4"/>
  <c r="L190" i="4" s="1"/>
  <c r="K116" i="4"/>
  <c r="K190" i="4" s="1"/>
  <c r="AI114" i="4"/>
  <c r="AH160" i="4"/>
  <c r="AF160" i="4"/>
  <c r="AE160" i="4"/>
  <c r="AD160" i="4"/>
  <c r="AB118" i="4"/>
  <c r="AB192" i="4" s="1"/>
  <c r="Z160" i="4"/>
  <c r="Y160" i="4"/>
  <c r="X118" i="4"/>
  <c r="X192" i="4" s="1"/>
  <c r="W118" i="4"/>
  <c r="W192" i="4" s="1"/>
  <c r="AI113" i="4"/>
  <c r="AH505" i="4"/>
  <c r="AH511" i="4" s="1"/>
  <c r="AI112" i="4"/>
  <c r="AJ110" i="4"/>
  <c r="AI110" i="4"/>
  <c r="AI109" i="4"/>
  <c r="AH504" i="4"/>
  <c r="AG505" i="4"/>
  <c r="AG511" i="4" s="1"/>
  <c r="AF117" i="4"/>
  <c r="AF191" i="4" s="1"/>
  <c r="AB504" i="4"/>
  <c r="AA504" i="4"/>
  <c r="AA510" i="4" s="1"/>
  <c r="Z504" i="4"/>
  <c r="Z510" i="4" s="1"/>
  <c r="AI108" i="4"/>
  <c r="AI106" i="4"/>
  <c r="AF152" i="4"/>
  <c r="AJ105" i="4"/>
  <c r="AK105" i="4" s="1"/>
  <c r="N503" i="4"/>
  <c r="M503" i="4"/>
  <c r="D86" i="4"/>
  <c r="C78" i="4"/>
  <c r="C79" i="4" s="1"/>
  <c r="C80" i="4" s="1"/>
  <c r="C81" i="4" s="1"/>
  <c r="C82" i="4" s="1"/>
  <c r="C83" i="4" s="1"/>
  <c r="C84" i="4" s="1"/>
  <c r="F77" i="4"/>
  <c r="E77" i="4"/>
  <c r="D77" i="4"/>
  <c r="D67" i="4"/>
  <c r="D68" i="4" s="1"/>
  <c r="D69" i="4" s="1"/>
  <c r="D70" i="4" s="1"/>
  <c r="D71" i="4" s="1"/>
  <c r="E66" i="4"/>
  <c r="F66" i="4" s="1"/>
  <c r="C58" i="4"/>
  <c r="C59" i="4" s="1"/>
  <c r="C60" i="4" s="1"/>
  <c r="G57" i="4"/>
  <c r="D45" i="4"/>
  <c r="E45" i="4" s="1"/>
  <c r="E44" i="4"/>
  <c r="C36" i="4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AJ5" i="4"/>
  <c r="AK5" i="4" s="1"/>
  <c r="AL5" i="4" s="1"/>
  <c r="AM5" i="4" s="1"/>
  <c r="L4" i="4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J824" i="4" l="1"/>
  <c r="AI824" i="4"/>
  <c r="AM824" i="4"/>
  <c r="AK824" i="4"/>
  <c r="AL824" i="4"/>
  <c r="AK558" i="4"/>
  <c r="AI540" i="4"/>
  <c r="AI52" i="3" s="1"/>
  <c r="AM5" i="3"/>
  <c r="H273" i="3"/>
  <c r="W471" i="4"/>
  <c r="X471" i="4" s="1"/>
  <c r="Y471" i="4" s="1"/>
  <c r="Z471" i="4" s="1"/>
  <c r="AA471" i="4" s="1"/>
  <c r="AB471" i="4" s="1"/>
  <c r="AC471" i="4" s="1"/>
  <c r="AD471" i="4" s="1"/>
  <c r="AE471" i="4" s="1"/>
  <c r="AF471" i="4" s="1"/>
  <c r="AG471" i="4" s="1"/>
  <c r="AH471" i="4" s="1"/>
  <c r="AI324" i="4"/>
  <c r="AJ324" i="4"/>
  <c r="AK324" i="4" s="1"/>
  <c r="AL324" i="4" s="1"/>
  <c r="AM324" i="4" s="1"/>
  <c r="AI325" i="4"/>
  <c r="AJ325" i="4"/>
  <c r="AK325" i="4" s="1"/>
  <c r="AL325" i="4" s="1"/>
  <c r="AI326" i="4"/>
  <c r="AJ326" i="4"/>
  <c r="AK326" i="4" s="1"/>
  <c r="AL326" i="4" s="1"/>
  <c r="AM326" i="4" s="1"/>
  <c r="AI652" i="4"/>
  <c r="AI658" i="4" s="1"/>
  <c r="AI655" i="4"/>
  <c r="AI637" i="4"/>
  <c r="AI640" i="4"/>
  <c r="P562" i="4"/>
  <c r="P697" i="4" s="1"/>
  <c r="AB562" i="4"/>
  <c r="AB697" i="4" s="1"/>
  <c r="Q562" i="4"/>
  <c r="Q697" i="4" s="1"/>
  <c r="AC562" i="4"/>
  <c r="AC697" i="4" s="1"/>
  <c r="R562" i="4"/>
  <c r="R697" i="4" s="1"/>
  <c r="AD562" i="4"/>
  <c r="AD697" i="4" s="1"/>
  <c r="S562" i="4"/>
  <c r="S697" i="4" s="1"/>
  <c r="AE562" i="4"/>
  <c r="AE697" i="4" s="1"/>
  <c r="T562" i="4"/>
  <c r="T697" i="4" s="1"/>
  <c r="U562" i="4"/>
  <c r="U697" i="4" s="1"/>
  <c r="AG562" i="4"/>
  <c r="AG697" i="4" s="1"/>
  <c r="W562" i="4"/>
  <c r="K562" i="4"/>
  <c r="L562" i="4"/>
  <c r="L697" i="4" s="1"/>
  <c r="M562" i="4"/>
  <c r="M697" i="4" s="1"/>
  <c r="Z562" i="4"/>
  <c r="Z697" i="4" s="1"/>
  <c r="O562" i="4"/>
  <c r="O697" i="4" s="1"/>
  <c r="AF562" i="4"/>
  <c r="AF697" i="4" s="1"/>
  <c r="V562" i="4"/>
  <c r="V697" i="4" s="1"/>
  <c r="AH562" i="4"/>
  <c r="AH697" i="4" s="1"/>
  <c r="X562" i="4"/>
  <c r="X697" i="4" s="1"/>
  <c r="Y562" i="4"/>
  <c r="Y697" i="4" s="1"/>
  <c r="N562" i="4"/>
  <c r="N697" i="4" s="1"/>
  <c r="AA562" i="4"/>
  <c r="AA697" i="4" s="1"/>
  <c r="C698" i="4"/>
  <c r="Q563" i="4"/>
  <c r="Q698" i="4" s="1"/>
  <c r="AC563" i="4"/>
  <c r="AC698" i="4" s="1"/>
  <c r="R563" i="4"/>
  <c r="R698" i="4" s="1"/>
  <c r="AD563" i="4"/>
  <c r="AD698" i="4" s="1"/>
  <c r="S563" i="4"/>
  <c r="S698" i="4" s="1"/>
  <c r="AE563" i="4"/>
  <c r="AE698" i="4" s="1"/>
  <c r="T563" i="4"/>
  <c r="T698" i="4" s="1"/>
  <c r="AF563" i="4"/>
  <c r="AF698" i="4" s="1"/>
  <c r="AG563" i="4"/>
  <c r="AG698" i="4" s="1"/>
  <c r="V563" i="4"/>
  <c r="V698" i="4" s="1"/>
  <c r="AH563" i="4"/>
  <c r="AH698" i="4" s="1"/>
  <c r="L563" i="4"/>
  <c r="L698" i="4" s="1"/>
  <c r="M563" i="4"/>
  <c r="M698" i="4" s="1"/>
  <c r="N563" i="4"/>
  <c r="N698" i="4" s="1"/>
  <c r="AA563" i="4"/>
  <c r="AA698" i="4" s="1"/>
  <c r="P563" i="4"/>
  <c r="P698" i="4" s="1"/>
  <c r="W563" i="4"/>
  <c r="W698" i="4" s="1"/>
  <c r="K563" i="4"/>
  <c r="K698" i="4" s="1"/>
  <c r="X563" i="4"/>
  <c r="X698" i="4" s="1"/>
  <c r="Y563" i="4"/>
  <c r="Y698" i="4" s="1"/>
  <c r="Z563" i="4"/>
  <c r="Z698" i="4" s="1"/>
  <c r="O563" i="4"/>
  <c r="O698" i="4" s="1"/>
  <c r="AB563" i="4"/>
  <c r="AB698" i="4" s="1"/>
  <c r="U563" i="4"/>
  <c r="U698" i="4" s="1"/>
  <c r="AL330" i="4"/>
  <c r="AK563" i="4"/>
  <c r="AK547" i="4"/>
  <c r="AI195" i="4"/>
  <c r="AI196" i="4"/>
  <c r="AM383" i="4"/>
  <c r="AL524" i="4"/>
  <c r="AL691" i="4" s="1"/>
  <c r="AK202" i="4"/>
  <c r="AK196" i="4" s="1"/>
  <c r="AJ196" i="4"/>
  <c r="AI194" i="4"/>
  <c r="AK200" i="4"/>
  <c r="AK194" i="4" s="1"/>
  <c r="AJ194" i="4"/>
  <c r="AK201" i="4"/>
  <c r="AK195" i="4" s="1"/>
  <c r="AJ195" i="4"/>
  <c r="M551" i="4"/>
  <c r="R506" i="4"/>
  <c r="AK546" i="4"/>
  <c r="AK554" i="4"/>
  <c r="Z555" i="4"/>
  <c r="K550" i="4"/>
  <c r="M550" i="4"/>
  <c r="N550" i="4"/>
  <c r="T550" i="4"/>
  <c r="AE550" i="4"/>
  <c r="W558" i="4"/>
  <c r="L551" i="4"/>
  <c r="AG537" i="4"/>
  <c r="AC550" i="4"/>
  <c r="O555" i="4"/>
  <c r="M540" i="4"/>
  <c r="M52" i="3" s="1"/>
  <c r="AF540" i="4"/>
  <c r="AF52" i="3" s="1"/>
  <c r="V530" i="4"/>
  <c r="AI530" i="4" s="1"/>
  <c r="O552" i="4"/>
  <c r="AI155" i="4"/>
  <c r="Q535" i="4"/>
  <c r="R552" i="4"/>
  <c r="R537" i="4"/>
  <c r="U537" i="4"/>
  <c r="M555" i="4"/>
  <c r="R531" i="4"/>
  <c r="O539" i="4"/>
  <c r="O551" i="4"/>
  <c r="T552" i="4"/>
  <c r="P557" i="4"/>
  <c r="T531" i="4"/>
  <c r="R539" i="4"/>
  <c r="S551" i="4"/>
  <c r="W552" i="4"/>
  <c r="AD531" i="4"/>
  <c r="S539" i="4"/>
  <c r="T551" i="4"/>
  <c r="AC552" i="4"/>
  <c r="M539" i="4"/>
  <c r="AF535" i="4"/>
  <c r="AC539" i="4"/>
  <c r="U547" i="4"/>
  <c r="X551" i="4"/>
  <c r="T543" i="4"/>
  <c r="AK533" i="4"/>
  <c r="AF539" i="4"/>
  <c r="Z551" i="4"/>
  <c r="Z550" i="4"/>
  <c r="AA551" i="4"/>
  <c r="W554" i="4"/>
  <c r="AB551" i="4"/>
  <c r="AE551" i="4"/>
  <c r="N530" i="4"/>
  <c r="K551" i="4"/>
  <c r="M552" i="4"/>
  <c r="T523" i="4"/>
  <c r="T690" i="4" s="1"/>
  <c r="M150" i="4"/>
  <c r="W159" i="4"/>
  <c r="AI160" i="4"/>
  <c r="Z118" i="4"/>
  <c r="Z192" i="4" s="1"/>
  <c r="AI156" i="4"/>
  <c r="T355" i="4"/>
  <c r="T430" i="4" s="1"/>
  <c r="AF531" i="4"/>
  <c r="K534" i="4"/>
  <c r="AD534" i="4"/>
  <c r="R535" i="4"/>
  <c r="AG535" i="4"/>
  <c r="W550" i="4"/>
  <c r="P551" i="4"/>
  <c r="AF551" i="4"/>
  <c r="AD552" i="4"/>
  <c r="K556" i="4"/>
  <c r="Q582" i="4"/>
  <c r="Q583" i="4" s="1"/>
  <c r="Q802" i="4" s="1"/>
  <c r="AH155" i="4"/>
  <c r="AK534" i="4"/>
  <c r="L534" i="4"/>
  <c r="AE534" i="4"/>
  <c r="S535" i="4"/>
  <c r="X550" i="4"/>
  <c r="R551" i="4"/>
  <c r="AG551" i="4"/>
  <c r="AE552" i="4"/>
  <c r="N556" i="4"/>
  <c r="AA534" i="4"/>
  <c r="M534" i="4"/>
  <c r="AF534" i="4"/>
  <c r="T535" i="4"/>
  <c r="AF552" i="4"/>
  <c r="Q556" i="4"/>
  <c r="N534" i="4"/>
  <c r="AG534" i="4"/>
  <c r="U535" i="4"/>
  <c r="N537" i="4"/>
  <c r="R556" i="4"/>
  <c r="AJ156" i="4"/>
  <c r="AL281" i="4"/>
  <c r="AL550" i="4" s="1"/>
  <c r="AI334" i="4"/>
  <c r="M531" i="4"/>
  <c r="Q534" i="4"/>
  <c r="AH534" i="4"/>
  <c r="AJ534" i="4" s="1"/>
  <c r="X535" i="4"/>
  <c r="P537" i="4"/>
  <c r="AG543" i="4"/>
  <c r="AD550" i="4"/>
  <c r="U551" i="4"/>
  <c r="N552" i="4"/>
  <c r="Z556" i="4"/>
  <c r="Y566" i="4"/>
  <c r="Y701" i="4" s="1"/>
  <c r="N363" i="4"/>
  <c r="R534" i="4"/>
  <c r="Y535" i="4"/>
  <c r="AD556" i="4"/>
  <c r="S531" i="4"/>
  <c r="Q533" i="4"/>
  <c r="S534" i="4"/>
  <c r="K535" i="4"/>
  <c r="Z535" i="4"/>
  <c r="T537" i="4"/>
  <c r="Q545" i="4"/>
  <c r="Y551" i="4"/>
  <c r="Q552" i="4"/>
  <c r="K567" i="4"/>
  <c r="K702" i="4" s="1"/>
  <c r="Z505" i="4"/>
  <c r="Z511" i="4" s="1"/>
  <c r="AE118" i="4"/>
  <c r="AE192" i="4" s="1"/>
  <c r="T533" i="4"/>
  <c r="T534" i="4"/>
  <c r="L535" i="4"/>
  <c r="AA535" i="4"/>
  <c r="U567" i="4"/>
  <c r="U702" i="4" s="1"/>
  <c r="M117" i="4"/>
  <c r="M191" i="4" s="1"/>
  <c r="V531" i="4"/>
  <c r="AI531" i="4" s="1"/>
  <c r="Z533" i="4"/>
  <c r="U534" i="4"/>
  <c r="M535" i="4"/>
  <c r="AC535" i="4"/>
  <c r="AA537" i="4"/>
  <c r="Y567" i="4"/>
  <c r="Y702" i="4" s="1"/>
  <c r="L524" i="4"/>
  <c r="L691" i="4" s="1"/>
  <c r="Z531" i="4"/>
  <c r="AB533" i="4"/>
  <c r="X534" i="4"/>
  <c r="N535" i="4"/>
  <c r="AD535" i="4"/>
  <c r="AC537" i="4"/>
  <c r="AL297" i="4"/>
  <c r="AL554" i="4" s="1"/>
  <c r="W524" i="4"/>
  <c r="W691" i="4" s="1"/>
  <c r="AB531" i="4"/>
  <c r="AD533" i="4"/>
  <c r="Y534" i="4"/>
  <c r="P535" i="4"/>
  <c r="AE535" i="4"/>
  <c r="AE537" i="4"/>
  <c r="Y540" i="4"/>
  <c r="Y52" i="3" s="1"/>
  <c r="O550" i="4"/>
  <c r="N551" i="4"/>
  <c r="AC551" i="4"/>
  <c r="X552" i="4"/>
  <c r="AB555" i="4"/>
  <c r="W154" i="4"/>
  <c r="AK418" i="4"/>
  <c r="W546" i="4"/>
  <c r="W553" i="4"/>
  <c r="AG118" i="4"/>
  <c r="AG192" i="4" s="1"/>
  <c r="AD118" i="4"/>
  <c r="AD192" i="4" s="1"/>
  <c r="AK523" i="4"/>
  <c r="AK690" i="4" s="1"/>
  <c r="AK416" i="4"/>
  <c r="W523" i="4"/>
  <c r="W690" i="4" s="1"/>
  <c r="N524" i="4"/>
  <c r="N691" i="4" s="1"/>
  <c r="P530" i="4"/>
  <c r="AA533" i="4"/>
  <c r="W535" i="4"/>
  <c r="O536" i="4"/>
  <c r="S537" i="4"/>
  <c r="AF537" i="4"/>
  <c r="P539" i="4"/>
  <c r="AG539" i="4"/>
  <c r="AG540" i="4"/>
  <c r="AG52" i="3" s="1"/>
  <c r="K546" i="4"/>
  <c r="X546" i="4"/>
  <c r="Y547" i="4"/>
  <c r="K549" i="4"/>
  <c r="X549" i="4"/>
  <c r="L550" i="4"/>
  <c r="AA550" i="4"/>
  <c r="Q551" i="4"/>
  <c r="AD551" i="4"/>
  <c r="S552" i="4"/>
  <c r="K553" i="4"/>
  <c r="X553" i="4"/>
  <c r="AF556" i="4"/>
  <c r="M564" i="4"/>
  <c r="M699" i="4" s="1"/>
  <c r="AE566" i="4"/>
  <c r="AE701" i="4" s="1"/>
  <c r="W567" i="4"/>
  <c r="W702" i="4" s="1"/>
  <c r="AJ384" i="4"/>
  <c r="X523" i="4"/>
  <c r="X690" i="4" s="1"/>
  <c r="R524" i="4"/>
  <c r="R691" i="4" s="1"/>
  <c r="S530" i="4"/>
  <c r="S536" i="4"/>
  <c r="AH540" i="4"/>
  <c r="AH52" i="3" s="1"/>
  <c r="L546" i="4"/>
  <c r="Y546" i="4"/>
  <c r="L549" i="4"/>
  <c r="Y549" i="4"/>
  <c r="L553" i="4"/>
  <c r="Y553" i="4"/>
  <c r="R564" i="4"/>
  <c r="R699" i="4" s="1"/>
  <c r="X567" i="4"/>
  <c r="X702" i="4" s="1"/>
  <c r="AI383" i="4"/>
  <c r="AK383" i="4"/>
  <c r="Y523" i="4"/>
  <c r="Y690" i="4" s="1"/>
  <c r="Y536" i="4"/>
  <c r="M546" i="4"/>
  <c r="Z546" i="4"/>
  <c r="M549" i="4"/>
  <c r="Z549" i="4"/>
  <c r="M553" i="4"/>
  <c r="Z553" i="4"/>
  <c r="S564" i="4"/>
  <c r="S699" i="4" s="1"/>
  <c r="K523" i="4"/>
  <c r="K690" i="4" s="1"/>
  <c r="Z523" i="4"/>
  <c r="Z690" i="4" s="1"/>
  <c r="X524" i="4"/>
  <c r="X691" i="4" s="1"/>
  <c r="Z530" i="4"/>
  <c r="AF533" i="4"/>
  <c r="W537" i="4"/>
  <c r="N538" i="4"/>
  <c r="T539" i="4"/>
  <c r="N540" i="4"/>
  <c r="N52" i="3" s="1"/>
  <c r="N546" i="4"/>
  <c r="AA546" i="4"/>
  <c r="N549" i="4"/>
  <c r="AA549" i="4"/>
  <c r="N553" i="4"/>
  <c r="AA553" i="4"/>
  <c r="S557" i="4"/>
  <c r="V564" i="4"/>
  <c r="V699" i="4" s="1"/>
  <c r="L567" i="4"/>
  <c r="L702" i="4" s="1"/>
  <c r="Z567" i="4"/>
  <c r="Z702" i="4" s="1"/>
  <c r="AF118" i="4"/>
  <c r="AF192" i="4" s="1"/>
  <c r="D46" i="4"/>
  <c r="E46" i="4" s="1"/>
  <c r="F46" i="4" s="1"/>
  <c r="Z154" i="4"/>
  <c r="AA117" i="4"/>
  <c r="AA191" i="4" s="1"/>
  <c r="L523" i="4"/>
  <c r="L690" i="4" s="1"/>
  <c r="AB523" i="4"/>
  <c r="AB690" i="4" s="1"/>
  <c r="Z524" i="4"/>
  <c r="Z691" i="4" s="1"/>
  <c r="AB530" i="4"/>
  <c r="M533" i="4"/>
  <c r="AG533" i="4"/>
  <c r="K537" i="4"/>
  <c r="X537" i="4"/>
  <c r="T538" i="4"/>
  <c r="U539" i="4"/>
  <c r="Q540" i="4"/>
  <c r="Q52" i="3" s="1"/>
  <c r="L542" i="4"/>
  <c r="O546" i="4"/>
  <c r="AB546" i="4"/>
  <c r="O549" i="4"/>
  <c r="AB549" i="4"/>
  <c r="Q550" i="4"/>
  <c r="AF550" i="4"/>
  <c r="Y552" i="4"/>
  <c r="O553" i="4"/>
  <c r="AB553" i="4"/>
  <c r="U557" i="4"/>
  <c r="Y564" i="4"/>
  <c r="Y699" i="4" s="1"/>
  <c r="M567" i="4"/>
  <c r="M702" i="4" s="1"/>
  <c r="AA567" i="4"/>
  <c r="AA702" i="4" s="1"/>
  <c r="AI609" i="4"/>
  <c r="W549" i="4"/>
  <c r="AL268" i="4"/>
  <c r="AL547" i="4" s="1"/>
  <c r="AB154" i="4"/>
  <c r="X155" i="4"/>
  <c r="AI403" i="4"/>
  <c r="AI416" i="4"/>
  <c r="AJ416" i="4"/>
  <c r="M523" i="4"/>
  <c r="M690" i="4" s="1"/>
  <c r="AC523" i="4"/>
  <c r="AC690" i="4" s="1"/>
  <c r="AC524" i="4"/>
  <c r="AC691" i="4" s="1"/>
  <c r="AF530" i="4"/>
  <c r="N533" i="4"/>
  <c r="Z534" i="4"/>
  <c r="O535" i="4"/>
  <c r="AB535" i="4"/>
  <c r="L537" i="4"/>
  <c r="Y537" i="4"/>
  <c r="AD538" i="4"/>
  <c r="Y539" i="4"/>
  <c r="R540" i="4"/>
  <c r="R52" i="3" s="1"/>
  <c r="P546" i="4"/>
  <c r="AC546" i="4"/>
  <c r="P549" i="4"/>
  <c r="AC549" i="4"/>
  <c r="R550" i="4"/>
  <c r="W551" i="4"/>
  <c r="K552" i="4"/>
  <c r="Z552" i="4"/>
  <c r="P553" i="4"/>
  <c r="AC553" i="4"/>
  <c r="AF557" i="4"/>
  <c r="AD564" i="4"/>
  <c r="AD699" i="4" s="1"/>
  <c r="N567" i="4"/>
  <c r="N702" i="4" s="1"/>
  <c r="AB567" i="4"/>
  <c r="AB702" i="4" s="1"/>
  <c r="AI625" i="4"/>
  <c r="AI629" i="4" s="1"/>
  <c r="AI660" i="4"/>
  <c r="AC158" i="4"/>
  <c r="Z155" i="4"/>
  <c r="AJ395" i="4"/>
  <c r="AJ397" i="4"/>
  <c r="N523" i="4"/>
  <c r="N690" i="4" s="1"/>
  <c r="AD523" i="4"/>
  <c r="AD690" i="4" s="1"/>
  <c r="AF524" i="4"/>
  <c r="AF691" i="4" s="1"/>
  <c r="O533" i="4"/>
  <c r="M537" i="4"/>
  <c r="Z537" i="4"/>
  <c r="AH538" i="4"/>
  <c r="AJ538" i="4" s="1"/>
  <c r="Z539" i="4"/>
  <c r="S540" i="4"/>
  <c r="S52" i="3" s="1"/>
  <c r="Q546" i="4"/>
  <c r="AD546" i="4"/>
  <c r="Q549" i="4"/>
  <c r="AD549" i="4"/>
  <c r="S550" i="4"/>
  <c r="L552" i="4"/>
  <c r="AA552" i="4"/>
  <c r="Q553" i="4"/>
  <c r="AD553" i="4"/>
  <c r="AE564" i="4"/>
  <c r="AE699" i="4" s="1"/>
  <c r="O567" i="4"/>
  <c r="O702" i="4" s="1"/>
  <c r="AD567" i="4"/>
  <c r="AD702" i="4" s="1"/>
  <c r="S365" i="4"/>
  <c r="K576" i="4"/>
  <c r="P523" i="4"/>
  <c r="P690" i="4" s="1"/>
  <c r="AE523" i="4"/>
  <c r="AE690" i="4" s="1"/>
  <c r="AH524" i="4"/>
  <c r="AH691" i="4" s="1"/>
  <c r="AA539" i="4"/>
  <c r="U540" i="4"/>
  <c r="U52" i="3" s="1"/>
  <c r="R546" i="4"/>
  <c r="AE546" i="4"/>
  <c r="R549" i="4"/>
  <c r="AE549" i="4"/>
  <c r="R553" i="4"/>
  <c r="AE553" i="4"/>
  <c r="P567" i="4"/>
  <c r="P702" i="4" s="1"/>
  <c r="AE567" i="4"/>
  <c r="AE702" i="4" s="1"/>
  <c r="AI105" i="4"/>
  <c r="AI151" i="4" s="1"/>
  <c r="Q523" i="4"/>
  <c r="Q690" i="4" s="1"/>
  <c r="AF523" i="4"/>
  <c r="AF690" i="4" s="1"/>
  <c r="S533" i="4"/>
  <c r="O537" i="4"/>
  <c r="AB537" i="4"/>
  <c r="L539" i="4"/>
  <c r="AB539" i="4"/>
  <c r="X540" i="4"/>
  <c r="X52" i="3" s="1"/>
  <c r="S546" i="4"/>
  <c r="AF546" i="4"/>
  <c r="S549" i="4"/>
  <c r="AF549" i="4"/>
  <c r="S553" i="4"/>
  <c r="AF553" i="4"/>
  <c r="R567" i="4"/>
  <c r="R702" i="4" s="1"/>
  <c r="AF567" i="4"/>
  <c r="AF702" i="4" s="1"/>
  <c r="AI405" i="4"/>
  <c r="AJ418" i="4"/>
  <c r="R523" i="4"/>
  <c r="R690" i="4" s="1"/>
  <c r="T546" i="4"/>
  <c r="AG546" i="4"/>
  <c r="T549" i="4"/>
  <c r="AG549" i="4"/>
  <c r="T553" i="4"/>
  <c r="AG553" i="4"/>
  <c r="S567" i="4"/>
  <c r="S702" i="4" s="1"/>
  <c r="AG567" i="4"/>
  <c r="AG702" i="4" s="1"/>
  <c r="AH159" i="4"/>
  <c r="N117" i="4"/>
  <c r="N191" i="4" s="1"/>
  <c r="Y118" i="4"/>
  <c r="Y192" i="4" s="1"/>
  <c r="U355" i="4"/>
  <c r="S523" i="4"/>
  <c r="S690" i="4" s="1"/>
  <c r="K524" i="4"/>
  <c r="K691" i="4" s="1"/>
  <c r="L530" i="4"/>
  <c r="U533" i="4"/>
  <c r="Q537" i="4"/>
  <c r="AD537" i="4"/>
  <c r="N539" i="4"/>
  <c r="AE539" i="4"/>
  <c r="AE540" i="4"/>
  <c r="AE52" i="3" s="1"/>
  <c r="AD545" i="4"/>
  <c r="U546" i="4"/>
  <c r="L548" i="4"/>
  <c r="U549" i="4"/>
  <c r="Y550" i="4"/>
  <c r="U553" i="4"/>
  <c r="R566" i="4"/>
  <c r="R701" i="4" s="1"/>
  <c r="T567" i="4"/>
  <c r="T702" i="4" s="1"/>
  <c r="L506" i="4"/>
  <c r="AK541" i="4"/>
  <c r="R533" i="4"/>
  <c r="AE533" i="4"/>
  <c r="Q539" i="4"/>
  <c r="AD539" i="4"/>
  <c r="T540" i="4"/>
  <c r="T52" i="3" s="1"/>
  <c r="K541" i="4"/>
  <c r="X541" i="4"/>
  <c r="Y542" i="4"/>
  <c r="U543" i="4"/>
  <c r="X547" i="4"/>
  <c r="X554" i="4"/>
  <c r="N555" i="4"/>
  <c r="AA555" i="4"/>
  <c r="O556" i="4"/>
  <c r="AE556" i="4"/>
  <c r="T557" i="4"/>
  <c r="AG557" i="4"/>
  <c r="X558" i="4"/>
  <c r="L541" i="4"/>
  <c r="Y541" i="4"/>
  <c r="W543" i="4"/>
  <c r="Y554" i="4"/>
  <c r="Y558" i="4"/>
  <c r="AL541" i="4"/>
  <c r="M541" i="4"/>
  <c r="Z541" i="4"/>
  <c r="K543" i="4"/>
  <c r="X543" i="4"/>
  <c r="Z547" i="4"/>
  <c r="K554" i="4"/>
  <c r="Z554" i="4"/>
  <c r="P555" i="4"/>
  <c r="AC555" i="4"/>
  <c r="W557" i="4"/>
  <c r="K558" i="4"/>
  <c r="Z558" i="4"/>
  <c r="N541" i="4"/>
  <c r="AA541" i="4"/>
  <c r="L543" i="4"/>
  <c r="Y543" i="4"/>
  <c r="K547" i="4"/>
  <c r="AA547" i="4"/>
  <c r="L554" i="4"/>
  <c r="AA554" i="4"/>
  <c r="Q555" i="4"/>
  <c r="AD555" i="4"/>
  <c r="S556" i="4"/>
  <c r="K557" i="4"/>
  <c r="X557" i="4"/>
  <c r="L558" i="4"/>
  <c r="AA558" i="4"/>
  <c r="W533" i="4"/>
  <c r="Z540" i="4"/>
  <c r="Z52" i="3" s="1"/>
  <c r="O541" i="4"/>
  <c r="AB541" i="4"/>
  <c r="M543" i="4"/>
  <c r="Z543" i="4"/>
  <c r="L547" i="4"/>
  <c r="AD547" i="4"/>
  <c r="M554" i="4"/>
  <c r="AC554" i="4"/>
  <c r="R555" i="4"/>
  <c r="AE555" i="4"/>
  <c r="T556" i="4"/>
  <c r="L557" i="4"/>
  <c r="Y557" i="4"/>
  <c r="M558" i="4"/>
  <c r="AC558" i="4"/>
  <c r="K506" i="4"/>
  <c r="K533" i="4"/>
  <c r="X533" i="4"/>
  <c r="W539" i="4"/>
  <c r="K540" i="4"/>
  <c r="K52" i="3" s="1"/>
  <c r="AA540" i="4"/>
  <c r="AA52" i="3" s="1"/>
  <c r="P541" i="4"/>
  <c r="AC541" i="4"/>
  <c r="N543" i="4"/>
  <c r="AA543" i="4"/>
  <c r="M547" i="4"/>
  <c r="AE547" i="4"/>
  <c r="N554" i="4"/>
  <c r="AD554" i="4"/>
  <c r="S555" i="4"/>
  <c r="AF555" i="4"/>
  <c r="W556" i="4"/>
  <c r="M557" i="4"/>
  <c r="Z557" i="4"/>
  <c r="N558" i="4"/>
  <c r="AD558" i="4"/>
  <c r="W541" i="4"/>
  <c r="L533" i="4"/>
  <c r="Y533" i="4"/>
  <c r="K539" i="4"/>
  <c r="X539" i="4"/>
  <c r="L540" i="4"/>
  <c r="L52" i="3" s="1"/>
  <c r="AD540" i="4"/>
  <c r="AD52" i="3" s="1"/>
  <c r="Q541" i="4"/>
  <c r="AD541" i="4"/>
  <c r="O543" i="4"/>
  <c r="AB543" i="4"/>
  <c r="N547" i="4"/>
  <c r="AF547" i="4"/>
  <c r="O554" i="4"/>
  <c r="AE554" i="4"/>
  <c r="T555" i="4"/>
  <c r="AG555" i="4"/>
  <c r="X556" i="4"/>
  <c r="N557" i="4"/>
  <c r="AA557" i="4"/>
  <c r="O558" i="4"/>
  <c r="AE558" i="4"/>
  <c r="R541" i="4"/>
  <c r="AE541" i="4"/>
  <c r="P543" i="4"/>
  <c r="AC543" i="4"/>
  <c r="Q547" i="4"/>
  <c r="AG547" i="4"/>
  <c r="Q554" i="4"/>
  <c r="AF554" i="4"/>
  <c r="U555" i="4"/>
  <c r="Y556" i="4"/>
  <c r="O557" i="4"/>
  <c r="AB557" i="4"/>
  <c r="Q558" i="4"/>
  <c r="AF558" i="4"/>
  <c r="S541" i="4"/>
  <c r="AF541" i="4"/>
  <c r="Q543" i="4"/>
  <c r="AD543" i="4"/>
  <c r="R547" i="4"/>
  <c r="AH547" i="4"/>
  <c r="R554" i="4"/>
  <c r="W555" i="4"/>
  <c r="AC557" i="4"/>
  <c r="R558" i="4"/>
  <c r="M532" i="4"/>
  <c r="M522" i="4" s="1"/>
  <c r="M689" i="4" s="1"/>
  <c r="T541" i="4"/>
  <c r="AG541" i="4"/>
  <c r="R543" i="4"/>
  <c r="AE543" i="4"/>
  <c r="S547" i="4"/>
  <c r="S554" i="4"/>
  <c r="K555" i="4"/>
  <c r="X555" i="4"/>
  <c r="L556" i="4"/>
  <c r="AA556" i="4"/>
  <c r="Q557" i="4"/>
  <c r="AD557" i="4"/>
  <c r="S558" i="4"/>
  <c r="P533" i="4"/>
  <c r="AC533" i="4"/>
  <c r="U541" i="4"/>
  <c r="S543" i="4"/>
  <c r="AF543" i="4"/>
  <c r="T547" i="4"/>
  <c r="T554" i="4"/>
  <c r="L555" i="4"/>
  <c r="Y555" i="4"/>
  <c r="M556" i="4"/>
  <c r="AC556" i="4"/>
  <c r="R557" i="4"/>
  <c r="AE557" i="4"/>
  <c r="T558" i="4"/>
  <c r="K510" i="4"/>
  <c r="K512" i="4" s="1"/>
  <c r="Q506" i="4"/>
  <c r="R509" i="4"/>
  <c r="R512" i="4" s="1"/>
  <c r="L464" i="4"/>
  <c r="L592" i="4" s="1"/>
  <c r="L476" i="4"/>
  <c r="L594" i="4" s="1"/>
  <c r="AJ576" i="4"/>
  <c r="C85" i="4"/>
  <c r="C86" i="4" s="1"/>
  <c r="C87" i="4" s="1"/>
  <c r="C88" i="4" s="1"/>
  <c r="C89" i="4" s="1"/>
  <c r="C90" i="4" s="1"/>
  <c r="C91" i="4" s="1"/>
  <c r="C61" i="4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E86" i="4"/>
  <c r="X158" i="4"/>
  <c r="X154" i="4"/>
  <c r="L509" i="4"/>
  <c r="L151" i="4"/>
  <c r="M123" i="4"/>
  <c r="M509" i="4" s="1"/>
  <c r="F45" i="4"/>
  <c r="AL531" i="4"/>
  <c r="AL651" i="4"/>
  <c r="AL655" i="4" s="1"/>
  <c r="AL621" i="4"/>
  <c r="AL636" i="4"/>
  <c r="AL640" i="4" s="1"/>
  <c r="AL638" i="4"/>
  <c r="AL623" i="4"/>
  <c r="AL653" i="4"/>
  <c r="AM479" i="4"/>
  <c r="D87" i="4"/>
  <c r="X160" i="4"/>
  <c r="AA160" i="4"/>
  <c r="AA118" i="4"/>
  <c r="AA192" i="4" s="1"/>
  <c r="N506" i="4"/>
  <c r="W158" i="4"/>
  <c r="AC505" i="4"/>
  <c r="AC511" i="4" s="1"/>
  <c r="AC159" i="4"/>
  <c r="AM179" i="4"/>
  <c r="AM524" i="4" s="1"/>
  <c r="AM691" i="4" s="1"/>
  <c r="AM653" i="4"/>
  <c r="AM638" i="4"/>
  <c r="AM623" i="4"/>
  <c r="AM621" i="4"/>
  <c r="AM651" i="4"/>
  <c r="AM655" i="4" s="1"/>
  <c r="AM636" i="4"/>
  <c r="AM640" i="4" s="1"/>
  <c r="AF505" i="4"/>
  <c r="AF511" i="4" s="1"/>
  <c r="AF159" i="4"/>
  <c r="N372" i="4"/>
  <c r="N573" i="4" s="1"/>
  <c r="N364" i="4"/>
  <c r="N572" i="4" s="1"/>
  <c r="N429" i="4"/>
  <c r="N578" i="4" s="1"/>
  <c r="AK535" i="4"/>
  <c r="AL222" i="4"/>
  <c r="AD504" i="4"/>
  <c r="AD155" i="4"/>
  <c r="D36" i="4"/>
  <c r="R150" i="4"/>
  <c r="Z158" i="4"/>
  <c r="AC118" i="4"/>
  <c r="AC192" i="4" s="1"/>
  <c r="AC160" i="4"/>
  <c r="AE504" i="4"/>
  <c r="AE510" i="4" s="1"/>
  <c r="AE117" i="4"/>
  <c r="AE191" i="4" s="1"/>
  <c r="AE155" i="4"/>
  <c r="AI154" i="4"/>
  <c r="AF504" i="4"/>
  <c r="AF510" i="4" s="1"/>
  <c r="AF155" i="4"/>
  <c r="AL523" i="4"/>
  <c r="AL690" i="4" s="1"/>
  <c r="AM175" i="4"/>
  <c r="AM523" i="4" s="1"/>
  <c r="AM690" i="4" s="1"/>
  <c r="AL542" i="4"/>
  <c r="AM250" i="4"/>
  <c r="AM542" i="4" s="1"/>
  <c r="AH154" i="4"/>
  <c r="AH158" i="4"/>
  <c r="AK503" i="4"/>
  <c r="AL105" i="4"/>
  <c r="AK151" i="4"/>
  <c r="E36" i="4"/>
  <c r="F44" i="4"/>
  <c r="AI159" i="4"/>
  <c r="R116" i="4"/>
  <c r="R190" i="4" s="1"/>
  <c r="AG160" i="4"/>
  <c r="E67" i="4"/>
  <c r="E87" i="4" s="1"/>
  <c r="AM482" i="4"/>
  <c r="AI118" i="4"/>
  <c r="AI192" i="4" s="1"/>
  <c r="AI152" i="4"/>
  <c r="Y504" i="4"/>
  <c r="Y510" i="4" s="1"/>
  <c r="Y155" i="4"/>
  <c r="AJ114" i="4"/>
  <c r="K429" i="4"/>
  <c r="K364" i="4"/>
  <c r="K372" i="4"/>
  <c r="AE575" i="4"/>
  <c r="AJ575" i="4" s="1"/>
  <c r="AJ396" i="4"/>
  <c r="W504" i="4"/>
  <c r="W155" i="4"/>
  <c r="K365" i="4"/>
  <c r="K373" i="4"/>
  <c r="K430" i="4"/>
  <c r="AK540" i="4"/>
  <c r="AK52" i="3" s="1"/>
  <c r="AL242" i="4"/>
  <c r="M372" i="4"/>
  <c r="M573" i="4" s="1"/>
  <c r="M364" i="4"/>
  <c r="M572" i="4" s="1"/>
  <c r="AL383" i="4"/>
  <c r="AL409" i="4"/>
  <c r="AK417" i="4"/>
  <c r="AK577" i="4" s="1"/>
  <c r="Q512" i="4"/>
  <c r="AK552" i="4"/>
  <c r="AL289" i="4"/>
  <c r="AJ151" i="4"/>
  <c r="X504" i="4"/>
  <c r="AJ109" i="4"/>
  <c r="AB505" i="4"/>
  <c r="AB511" i="4" s="1"/>
  <c r="AB117" i="4"/>
  <c r="AB191" i="4" s="1"/>
  <c r="W117" i="4"/>
  <c r="W191" i="4" s="1"/>
  <c r="AB160" i="4"/>
  <c r="P364" i="4"/>
  <c r="P572" i="4" s="1"/>
  <c r="P372" i="4"/>
  <c r="P573" i="4" s="1"/>
  <c r="P429" i="4"/>
  <c r="P578" i="4" s="1"/>
  <c r="L373" i="4"/>
  <c r="L365" i="4"/>
  <c r="L430" i="4"/>
  <c r="Q372" i="4"/>
  <c r="Q573" i="4" s="1"/>
  <c r="Q429" i="4"/>
  <c r="Q578" i="4" s="1"/>
  <c r="Q364" i="4"/>
  <c r="Q572" i="4" s="1"/>
  <c r="M430" i="4"/>
  <c r="M365" i="4"/>
  <c r="AK539" i="4"/>
  <c r="AL238" i="4"/>
  <c r="AK555" i="4"/>
  <c r="AL301" i="4"/>
  <c r="AK638" i="4"/>
  <c r="AK623" i="4"/>
  <c r="AK636" i="4"/>
  <c r="AK640" i="4" s="1"/>
  <c r="AK651" i="4"/>
  <c r="AK655" i="4" s="1"/>
  <c r="AK653" i="4"/>
  <c r="AK621" i="4"/>
  <c r="AM478" i="4"/>
  <c r="AM484" i="4"/>
  <c r="G77" i="4"/>
  <c r="H57" i="4"/>
  <c r="AB159" i="4"/>
  <c r="K428" i="4"/>
  <c r="K363" i="4"/>
  <c r="K371" i="4"/>
  <c r="R429" i="4"/>
  <c r="R578" i="4" s="1"/>
  <c r="R372" i="4"/>
  <c r="R573" i="4" s="1"/>
  <c r="R364" i="4"/>
  <c r="R572" i="4" s="1"/>
  <c r="N430" i="4"/>
  <c r="N365" i="4"/>
  <c r="O430" i="4"/>
  <c r="N373" i="4"/>
  <c r="T532" i="4"/>
  <c r="T522" i="4" s="1"/>
  <c r="T689" i="4" s="1"/>
  <c r="S354" i="4"/>
  <c r="AL264" i="4"/>
  <c r="AK551" i="4"/>
  <c r="AL285" i="4"/>
  <c r="AI395" i="4"/>
  <c r="L428" i="4"/>
  <c r="L363" i="4"/>
  <c r="L371" i="4"/>
  <c r="S373" i="4"/>
  <c r="T371" i="4"/>
  <c r="T363" i="4"/>
  <c r="T428" i="4"/>
  <c r="AL388" i="4"/>
  <c r="AK396" i="4"/>
  <c r="AK575" i="4" s="1"/>
  <c r="AI404" i="4"/>
  <c r="AL478" i="4"/>
  <c r="AB510" i="4"/>
  <c r="M428" i="4"/>
  <c r="P430" i="4"/>
  <c r="P365" i="4"/>
  <c r="P373" i="4"/>
  <c r="AC504" i="4"/>
  <c r="AC155" i="4"/>
  <c r="AK110" i="4"/>
  <c r="AI158" i="4"/>
  <c r="AC117" i="4"/>
  <c r="AC191" i="4" s="1"/>
  <c r="AG159" i="4"/>
  <c r="N428" i="4"/>
  <c r="N371" i="4"/>
  <c r="Q373" i="4"/>
  <c r="Q365" i="4"/>
  <c r="Q430" i="4"/>
  <c r="AL230" i="4"/>
  <c r="AK543" i="4"/>
  <c r="AL254" i="4"/>
  <c r="R365" i="4"/>
  <c r="R430" i="4"/>
  <c r="R373" i="4"/>
  <c r="AK553" i="4"/>
  <c r="AL293" i="4"/>
  <c r="M373" i="4"/>
  <c r="AK397" i="4"/>
  <c r="AL389" i="4"/>
  <c r="P428" i="4"/>
  <c r="P363" i="4"/>
  <c r="P371" i="4"/>
  <c r="AK549" i="4"/>
  <c r="AL277" i="4"/>
  <c r="Q371" i="4"/>
  <c r="Q363" i="4"/>
  <c r="R428" i="4"/>
  <c r="R371" i="4"/>
  <c r="R363" i="4"/>
  <c r="Q428" i="4"/>
  <c r="L429" i="4"/>
  <c r="L578" i="4" s="1"/>
  <c r="L372" i="4"/>
  <c r="L573" i="4" s="1"/>
  <c r="L364" i="4"/>
  <c r="L572" i="4" s="1"/>
  <c r="AI503" i="4"/>
  <c r="AG504" i="4"/>
  <c r="AG510" i="4" s="1"/>
  <c r="AG155" i="4"/>
  <c r="AG117" i="4"/>
  <c r="AG191" i="4" s="1"/>
  <c r="W505" i="4"/>
  <c r="W160" i="4"/>
  <c r="AL213" i="4"/>
  <c r="AL218" i="4"/>
  <c r="AM246" i="4"/>
  <c r="AM541" i="4" s="1"/>
  <c r="M429" i="4"/>
  <c r="M578" i="4" s="1"/>
  <c r="AH506" i="4"/>
  <c r="O371" i="4"/>
  <c r="O363" i="4"/>
  <c r="O365" i="4"/>
  <c r="O373" i="4"/>
  <c r="AK567" i="4"/>
  <c r="AK702" i="4" s="1"/>
  <c r="AL346" i="4"/>
  <c r="AM458" i="4"/>
  <c r="AM464" i="4"/>
  <c r="S506" i="4"/>
  <c r="S509" i="4"/>
  <c r="AE509" i="4"/>
  <c r="P510" i="4"/>
  <c r="P506" i="4"/>
  <c r="AI384" i="4"/>
  <c r="O429" i="4"/>
  <c r="O578" i="4" s="1"/>
  <c r="AM377" i="4"/>
  <c r="AM385" i="4" s="1"/>
  <c r="AM574" i="4" s="1"/>
  <c r="AL410" i="4"/>
  <c r="AJ476" i="4"/>
  <c r="U509" i="4"/>
  <c r="U506" i="4"/>
  <c r="AG509" i="4"/>
  <c r="AI574" i="4"/>
  <c r="K458" i="4"/>
  <c r="W574" i="4"/>
  <c r="AJ385" i="4"/>
  <c r="AI385" i="4"/>
  <c r="AK476" i="4"/>
  <c r="AH510" i="4"/>
  <c r="AH512" i="4" s="1"/>
  <c r="T512" i="4"/>
  <c r="AA155" i="4"/>
  <c r="S371" i="4"/>
  <c r="S363" i="4"/>
  <c r="S428" i="4"/>
  <c r="O364" i="4"/>
  <c r="O572" i="4" s="1"/>
  <c r="AK385" i="4"/>
  <c r="AK574" i="4" s="1"/>
  <c r="X465" i="4"/>
  <c r="Y465" i="4" s="1"/>
  <c r="Z465" i="4" s="1"/>
  <c r="AA465" i="4" s="1"/>
  <c r="AB465" i="4" s="1"/>
  <c r="AC465" i="4" s="1"/>
  <c r="AD465" i="4" s="1"/>
  <c r="AK482" i="4"/>
  <c r="AJ503" i="4"/>
  <c r="O506" i="4"/>
  <c r="AB155" i="4"/>
  <c r="AK531" i="4"/>
  <c r="M506" i="4"/>
  <c r="AJ651" i="4"/>
  <c r="AJ653" i="4"/>
  <c r="AJ623" i="4"/>
  <c r="AJ621" i="4"/>
  <c r="AJ638" i="4"/>
  <c r="AJ636" i="4"/>
  <c r="AL483" i="4"/>
  <c r="AM476" i="4"/>
  <c r="AM452" i="4"/>
  <c r="AL476" i="4"/>
  <c r="AL452" i="4"/>
  <c r="AM483" i="4"/>
  <c r="AL482" i="4"/>
  <c r="AM477" i="4"/>
  <c r="AM453" i="4"/>
  <c r="AH117" i="4"/>
  <c r="AH191" i="4" s="1"/>
  <c r="AI397" i="4"/>
  <c r="AL408" i="4"/>
  <c r="AI577" i="4"/>
  <c r="AJ577" i="4"/>
  <c r="W477" i="4"/>
  <c r="X477" i="4" s="1"/>
  <c r="Y477" i="4" s="1"/>
  <c r="Z477" i="4" s="1"/>
  <c r="AA477" i="4" s="1"/>
  <c r="AB477" i="4" s="1"/>
  <c r="AC477" i="4" s="1"/>
  <c r="AD477" i="4" s="1"/>
  <c r="AE477" i="4" s="1"/>
  <c r="AF477" i="4" s="1"/>
  <c r="AG477" i="4" s="1"/>
  <c r="AH477" i="4" s="1"/>
  <c r="AI417" i="4"/>
  <c r="V510" i="4"/>
  <c r="V512" i="4" s="1"/>
  <c r="V506" i="4"/>
  <c r="T506" i="4"/>
  <c r="AJ417" i="4"/>
  <c r="Z509" i="4"/>
  <c r="AK557" i="4"/>
  <c r="AL309" i="4"/>
  <c r="O372" i="4"/>
  <c r="O573" i="4" s="1"/>
  <c r="AL387" i="4"/>
  <c r="AA509" i="4"/>
  <c r="AK556" i="4"/>
  <c r="AL305" i="4"/>
  <c r="AL313" i="4"/>
  <c r="S430" i="4"/>
  <c r="AL376" i="4"/>
  <c r="AK384" i="4"/>
  <c r="AJ383" i="4"/>
  <c r="AI418" i="4"/>
  <c r="AK477" i="4"/>
  <c r="M363" i="4"/>
  <c r="M371" i="4"/>
  <c r="L564" i="4"/>
  <c r="L699" i="4" s="1"/>
  <c r="AI335" i="4"/>
  <c r="O428" i="4"/>
  <c r="AL477" i="4"/>
  <c r="T524" i="4"/>
  <c r="T691" i="4" s="1"/>
  <c r="X530" i="4"/>
  <c r="N531" i="4"/>
  <c r="AH531" i="4"/>
  <c r="AJ531" i="4" s="1"/>
  <c r="AC536" i="4"/>
  <c r="U538" i="4"/>
  <c r="AI575" i="4"/>
  <c r="AI396" i="4"/>
  <c r="AI505" i="4"/>
  <c r="Y509" i="4"/>
  <c r="P531" i="4"/>
  <c r="AD536" i="4"/>
  <c r="W538" i="4"/>
  <c r="C688" i="4"/>
  <c r="C689" i="4"/>
  <c r="P522" i="4"/>
  <c r="P689" i="4" s="1"/>
  <c r="AA538" i="4"/>
  <c r="O532" i="4"/>
  <c r="O522" i="4" s="1"/>
  <c r="O689" i="4" s="1"/>
  <c r="K532" i="4"/>
  <c r="K522" i="4" s="1"/>
  <c r="R532" i="4"/>
  <c r="R522" i="4" s="1"/>
  <c r="R689" i="4" s="1"/>
  <c r="Q532" i="4"/>
  <c r="Q522" i="4" s="1"/>
  <c r="Q689" i="4" s="1"/>
  <c r="AB536" i="4"/>
  <c r="P536" i="4"/>
  <c r="AK536" i="4"/>
  <c r="X536" i="4"/>
  <c r="K536" i="4"/>
  <c r="AG536" i="4"/>
  <c r="T536" i="4"/>
  <c r="AE536" i="4"/>
  <c r="R536" i="4"/>
  <c r="AA536" i="4"/>
  <c r="N536" i="4"/>
  <c r="AM536" i="4"/>
  <c r="Z536" i="4"/>
  <c r="M536" i="4"/>
  <c r="AH536" i="4"/>
  <c r="AJ536" i="4" s="1"/>
  <c r="AI504" i="4"/>
  <c r="AI511" i="4"/>
  <c r="AA530" i="4"/>
  <c r="O530" i="4"/>
  <c r="W530" i="4"/>
  <c r="K530" i="4"/>
  <c r="AG530" i="4"/>
  <c r="U530" i="4"/>
  <c r="AD530" i="4"/>
  <c r="R530" i="4"/>
  <c r="AC530" i="4"/>
  <c r="Q530" i="4"/>
  <c r="AE530" i="4"/>
  <c r="L532" i="4"/>
  <c r="L522" i="4" s="1"/>
  <c r="L689" i="4" s="1"/>
  <c r="L536" i="4"/>
  <c r="AK548" i="4"/>
  <c r="C691" i="4"/>
  <c r="AK524" i="4"/>
  <c r="AK691" i="4" s="1"/>
  <c r="Y524" i="4"/>
  <c r="Y691" i="4" s="1"/>
  <c r="M524" i="4"/>
  <c r="M691" i="4" s="1"/>
  <c r="AG524" i="4"/>
  <c r="AG691" i="4" s="1"/>
  <c r="U524" i="4"/>
  <c r="U691" i="4" s="1"/>
  <c r="AE524" i="4"/>
  <c r="AE691" i="4" s="1"/>
  <c r="S524" i="4"/>
  <c r="S691" i="4" s="1"/>
  <c r="AB524" i="4"/>
  <c r="AB691" i="4" s="1"/>
  <c r="P524" i="4"/>
  <c r="P691" i="4" s="1"/>
  <c r="AA524" i="4"/>
  <c r="AA691" i="4" s="1"/>
  <c r="O524" i="4"/>
  <c r="O691" i="4" s="1"/>
  <c r="AD524" i="4"/>
  <c r="AD691" i="4" s="1"/>
  <c r="M530" i="4"/>
  <c r="AH530" i="4"/>
  <c r="N532" i="4"/>
  <c r="N522" i="4" s="1"/>
  <c r="N689" i="4" s="1"/>
  <c r="Q536" i="4"/>
  <c r="AL536" i="4"/>
  <c r="S532" i="4"/>
  <c r="U536" i="4"/>
  <c r="AB538" i="4"/>
  <c r="P538" i="4"/>
  <c r="AC538" i="4"/>
  <c r="O538" i="4"/>
  <c r="AM538" i="4"/>
  <c r="Z538" i="4"/>
  <c r="M538" i="4"/>
  <c r="AL538" i="4"/>
  <c r="Y538" i="4"/>
  <c r="L538" i="4"/>
  <c r="AK538" i="4"/>
  <c r="X538" i="4"/>
  <c r="K538" i="4"/>
  <c r="V538" i="4"/>
  <c r="AI538" i="4" s="1"/>
  <c r="AF538" i="4"/>
  <c r="S538" i="4"/>
  <c r="AE538" i="4"/>
  <c r="R538" i="4"/>
  <c r="V536" i="4"/>
  <c r="AI536" i="4" s="1"/>
  <c r="Q524" i="4"/>
  <c r="Q691" i="4" s="1"/>
  <c r="T530" i="4"/>
  <c r="AG531" i="4"/>
  <c r="U531" i="4"/>
  <c r="AC531" i="4"/>
  <c r="Q531" i="4"/>
  <c r="AM531" i="4"/>
  <c r="AA531" i="4"/>
  <c r="O531" i="4"/>
  <c r="X531" i="4"/>
  <c r="L531" i="4"/>
  <c r="W531" i="4"/>
  <c r="K531" i="4"/>
  <c r="AE531" i="4"/>
  <c r="W536" i="4"/>
  <c r="Q538" i="4"/>
  <c r="U523" i="4"/>
  <c r="U690" i="4" s="1"/>
  <c r="AG523" i="4"/>
  <c r="AG690" i="4" s="1"/>
  <c r="M542" i="4"/>
  <c r="Z542" i="4"/>
  <c r="R545" i="4"/>
  <c r="AE545" i="4"/>
  <c r="M548" i="4"/>
  <c r="AA548" i="4"/>
  <c r="C699" i="4"/>
  <c r="AG564" i="4"/>
  <c r="AG699" i="4" s="1"/>
  <c r="U564" i="4"/>
  <c r="U699" i="4" s="1"/>
  <c r="AF564" i="4"/>
  <c r="AF699" i="4" s="1"/>
  <c r="T564" i="4"/>
  <c r="T699" i="4" s="1"/>
  <c r="AC564" i="4"/>
  <c r="AC699" i="4" s="1"/>
  <c r="Q564" i="4"/>
  <c r="Q699" i="4" s="1"/>
  <c r="AB564" i="4"/>
  <c r="AB699" i="4" s="1"/>
  <c r="P564" i="4"/>
  <c r="P699" i="4" s="1"/>
  <c r="AM564" i="4"/>
  <c r="AM699" i="4" s="1"/>
  <c r="AA564" i="4"/>
  <c r="AA699" i="4" s="1"/>
  <c r="O564" i="4"/>
  <c r="O699" i="4" s="1"/>
  <c r="AL564" i="4"/>
  <c r="AL699" i="4" s="1"/>
  <c r="Z564" i="4"/>
  <c r="Z699" i="4" s="1"/>
  <c r="N564" i="4"/>
  <c r="N699" i="4" s="1"/>
  <c r="W564" i="4"/>
  <c r="K564" i="4"/>
  <c r="AK564" i="4"/>
  <c r="AK699" i="4" s="1"/>
  <c r="V523" i="4"/>
  <c r="V690" i="4" s="1"/>
  <c r="AH523" i="4"/>
  <c r="AH690" i="4" s="1"/>
  <c r="AB534" i="4"/>
  <c r="P534" i="4"/>
  <c r="W534" i="4"/>
  <c r="AB540" i="4"/>
  <c r="AB52" i="3" s="1"/>
  <c r="P540" i="4"/>
  <c r="P52" i="3" s="1"/>
  <c r="W540" i="4"/>
  <c r="W52" i="3" s="1"/>
  <c r="N542" i="4"/>
  <c r="AA542" i="4"/>
  <c r="S545" i="4"/>
  <c r="AF545" i="4"/>
  <c r="AB547" i="4"/>
  <c r="P547" i="4"/>
  <c r="W547" i="4"/>
  <c r="N548" i="4"/>
  <c r="AC548" i="4"/>
  <c r="O542" i="4"/>
  <c r="AC542" i="4"/>
  <c r="T545" i="4"/>
  <c r="AG545" i="4"/>
  <c r="O548" i="4"/>
  <c r="AD548" i="4"/>
  <c r="C701" i="4"/>
  <c r="AG566" i="4"/>
  <c r="AG701" i="4" s="1"/>
  <c r="U566" i="4"/>
  <c r="U701" i="4" s="1"/>
  <c r="AF566" i="4"/>
  <c r="AF701" i="4" s="1"/>
  <c r="T566" i="4"/>
  <c r="T701" i="4" s="1"/>
  <c r="AC566" i="4"/>
  <c r="AC701" i="4" s="1"/>
  <c r="Q566" i="4"/>
  <c r="Q701" i="4" s="1"/>
  <c r="AB566" i="4"/>
  <c r="AB701" i="4" s="1"/>
  <c r="P566" i="4"/>
  <c r="P701" i="4" s="1"/>
  <c r="AM566" i="4"/>
  <c r="AM701" i="4" s="1"/>
  <c r="AA566" i="4"/>
  <c r="AA701" i="4" s="1"/>
  <c r="O566" i="4"/>
  <c r="O701" i="4" s="1"/>
  <c r="AL566" i="4"/>
  <c r="AL701" i="4" s="1"/>
  <c r="Z566" i="4"/>
  <c r="Z701" i="4" s="1"/>
  <c r="N566" i="4"/>
  <c r="N701" i="4" s="1"/>
  <c r="W566" i="4"/>
  <c r="K566" i="4"/>
  <c r="AK566" i="4"/>
  <c r="AK701" i="4" s="1"/>
  <c r="Q542" i="4"/>
  <c r="AD542" i="4"/>
  <c r="U545" i="4"/>
  <c r="AH545" i="4"/>
  <c r="Q548" i="4"/>
  <c r="AE548" i="4"/>
  <c r="L566" i="4"/>
  <c r="L701" i="4" s="1"/>
  <c r="R542" i="4"/>
  <c r="AE542" i="4"/>
  <c r="R548" i="4"/>
  <c r="AF548" i="4"/>
  <c r="M566" i="4"/>
  <c r="M701" i="4" s="1"/>
  <c r="S542" i="4"/>
  <c r="AF542" i="4"/>
  <c r="AB545" i="4"/>
  <c r="P545" i="4"/>
  <c r="W545" i="4"/>
  <c r="S548" i="4"/>
  <c r="AH548" i="4"/>
  <c r="O523" i="4"/>
  <c r="AA523" i="4"/>
  <c r="AA690" i="4" s="1"/>
  <c r="O534" i="4"/>
  <c r="AC534" i="4"/>
  <c r="O540" i="4"/>
  <c r="O52" i="3" s="1"/>
  <c r="AC540" i="4"/>
  <c r="AC52" i="3" s="1"/>
  <c r="T542" i="4"/>
  <c r="AG542" i="4"/>
  <c r="K545" i="4"/>
  <c r="X545" i="4"/>
  <c r="AK545" i="4"/>
  <c r="O547" i="4"/>
  <c r="AC547" i="4"/>
  <c r="T548" i="4"/>
  <c r="X564" i="4"/>
  <c r="X699" i="4" s="1"/>
  <c r="S566" i="4"/>
  <c r="S701" i="4" s="1"/>
  <c r="U542" i="4"/>
  <c r="AH542" i="4"/>
  <c r="AJ542" i="4" s="1"/>
  <c r="L545" i="4"/>
  <c r="Y545" i="4"/>
  <c r="AL545" i="4"/>
  <c r="V548" i="4"/>
  <c r="V566" i="4"/>
  <c r="V701" i="4" s="1"/>
  <c r="M545" i="4"/>
  <c r="Z545" i="4"/>
  <c r="AM545" i="4"/>
  <c r="W548" i="4"/>
  <c r="X566" i="4"/>
  <c r="X701" i="4" s="1"/>
  <c r="AB542" i="4"/>
  <c r="P542" i="4"/>
  <c r="W542" i="4"/>
  <c r="N545" i="4"/>
  <c r="AA545" i="4"/>
  <c r="AG548" i="4"/>
  <c r="U548" i="4"/>
  <c r="AB548" i="4"/>
  <c r="P548" i="4"/>
  <c r="X548" i="4"/>
  <c r="AL548" i="4"/>
  <c r="K542" i="4"/>
  <c r="X542" i="4"/>
  <c r="AK542" i="4"/>
  <c r="O545" i="4"/>
  <c r="AC545" i="4"/>
  <c r="K548" i="4"/>
  <c r="Y548" i="4"/>
  <c r="AM548" i="4"/>
  <c r="C697" i="4"/>
  <c r="AD566" i="4"/>
  <c r="AD701" i="4" s="1"/>
  <c r="V533" i="4"/>
  <c r="AI533" i="4" s="1"/>
  <c r="V535" i="4"/>
  <c r="AI535" i="4" s="1"/>
  <c r="V537" i="4"/>
  <c r="AI537" i="4" s="1"/>
  <c r="V539" i="4"/>
  <c r="AI539" i="4" s="1"/>
  <c r="V541" i="4"/>
  <c r="AI541" i="4" s="1"/>
  <c r="V543" i="4"/>
  <c r="AI543" i="4" s="1"/>
  <c r="V546" i="4"/>
  <c r="V549" i="4"/>
  <c r="P550" i="4"/>
  <c r="AB550" i="4"/>
  <c r="V551" i="4"/>
  <c r="P552" i="4"/>
  <c r="AB552" i="4"/>
  <c r="V553" i="4"/>
  <c r="P554" i="4"/>
  <c r="AB554" i="4"/>
  <c r="V555" i="4"/>
  <c r="P556" i="4"/>
  <c r="AB556" i="4"/>
  <c r="V557" i="4"/>
  <c r="P558" i="4"/>
  <c r="AB558" i="4"/>
  <c r="Q567" i="4"/>
  <c r="Q702" i="4" s="1"/>
  <c r="AC567" i="4"/>
  <c r="AC702" i="4" s="1"/>
  <c r="R582" i="4"/>
  <c r="T582" i="4"/>
  <c r="M738" i="4"/>
  <c r="W582" i="4"/>
  <c r="X582" i="4"/>
  <c r="AA582" i="4"/>
  <c r="U550" i="4"/>
  <c r="AG550" i="4"/>
  <c r="U552" i="4"/>
  <c r="AG552" i="4"/>
  <c r="U554" i="4"/>
  <c r="AG554" i="4"/>
  <c r="U556" i="4"/>
  <c r="AG556" i="4"/>
  <c r="U558" i="4"/>
  <c r="AG558" i="4"/>
  <c r="V567" i="4"/>
  <c r="V702" i="4" s="1"/>
  <c r="AH567" i="4"/>
  <c r="AH702" i="4" s="1"/>
  <c r="AB582" i="4"/>
  <c r="V550" i="4"/>
  <c r="V552" i="4"/>
  <c r="V554" i="4"/>
  <c r="V556" i="4"/>
  <c r="V558" i="4"/>
  <c r="AE582" i="4"/>
  <c r="S582" i="4"/>
  <c r="AL582" i="4"/>
  <c r="AL583" i="4" s="1"/>
  <c r="AL802" i="4" s="1"/>
  <c r="Z582" i="4"/>
  <c r="N582" i="4"/>
  <c r="AK582" i="4"/>
  <c r="AK583" i="4" s="1"/>
  <c r="AK802" i="4" s="1"/>
  <c r="Y582" i="4"/>
  <c r="M582" i="4"/>
  <c r="AM582" i="4"/>
  <c r="AM583" i="4" s="1"/>
  <c r="AM802" i="4" s="1"/>
  <c r="V582" i="4"/>
  <c r="U582" i="4"/>
  <c r="AD582" i="4"/>
  <c r="O582" i="4"/>
  <c r="AF582" i="4"/>
  <c r="B599" i="4"/>
  <c r="AI628" i="4"/>
  <c r="K582" i="4"/>
  <c r="AG582" i="4"/>
  <c r="L582" i="4"/>
  <c r="AH582" i="4"/>
  <c r="AI645" i="4"/>
  <c r="P582" i="4"/>
  <c r="AI644" i="4"/>
  <c r="AI643" i="4"/>
  <c r="AI818" i="4" l="1"/>
  <c r="AJ540" i="4"/>
  <c r="AJ52" i="3" s="1"/>
  <c r="I273" i="3"/>
  <c r="AI820" i="4"/>
  <c r="AK562" i="4"/>
  <c r="AK697" i="4" s="1"/>
  <c r="AJ652" i="4"/>
  <c r="AJ658" i="4" s="1"/>
  <c r="AJ655" i="4"/>
  <c r="AJ637" i="4"/>
  <c r="AJ643" i="4" s="1"/>
  <c r="AJ640" i="4"/>
  <c r="AL201" i="4"/>
  <c r="AL530" i="4" s="1"/>
  <c r="AK530" i="4"/>
  <c r="AM330" i="4"/>
  <c r="AM563" i="4" s="1"/>
  <c r="AL563" i="4"/>
  <c r="AM325" i="4"/>
  <c r="AM562" i="4" s="1"/>
  <c r="AL562" i="4"/>
  <c r="AI659" i="4"/>
  <c r="AI712" i="4" s="1"/>
  <c r="AI662" i="4"/>
  <c r="AL202" i="4"/>
  <c r="AL196" i="4" s="1"/>
  <c r="T365" i="4"/>
  <c r="AI610" i="4"/>
  <c r="AL200" i="4"/>
  <c r="AL194" i="4" s="1"/>
  <c r="AJ113" i="4"/>
  <c r="AK113" i="4" s="1"/>
  <c r="T373" i="4"/>
  <c r="U373" i="4"/>
  <c r="AM281" i="4"/>
  <c r="AM550" i="4" s="1"/>
  <c r="U430" i="4"/>
  <c r="U365" i="4"/>
  <c r="AC154" i="4"/>
  <c r="AI117" i="4"/>
  <c r="AI191" i="4" s="1"/>
  <c r="Y136" i="4"/>
  <c r="M116" i="4"/>
  <c r="M190" i="4" s="1"/>
  <c r="AK622" i="4"/>
  <c r="AK628" i="4" s="1"/>
  <c r="AI551" i="4"/>
  <c r="AJ553" i="4"/>
  <c r="AI546" i="4"/>
  <c r="AJ546" i="4"/>
  <c r="AJ551" i="4"/>
  <c r="D58" i="4"/>
  <c r="D59" i="4" s="1"/>
  <c r="D60" i="4" s="1"/>
  <c r="D61" i="4" s="1"/>
  <c r="D62" i="4" s="1"/>
  <c r="D63" i="4" s="1"/>
  <c r="D64" i="4" s="1"/>
  <c r="D65" i="4" s="1"/>
  <c r="AB158" i="4"/>
  <c r="AI630" i="4"/>
  <c r="AI710" i="4" s="1"/>
  <c r="AI549" i="4"/>
  <c r="AM268" i="4"/>
  <c r="AM547" i="4" s="1"/>
  <c r="AL652" i="4"/>
  <c r="AL658" i="4" s="1"/>
  <c r="AM297" i="4"/>
  <c r="AM554" i="4" s="1"/>
  <c r="Z159" i="4"/>
  <c r="Z117" i="4"/>
  <c r="Z191" i="4" s="1"/>
  <c r="D88" i="4"/>
  <c r="D47" i="4"/>
  <c r="E47" i="4" s="1"/>
  <c r="AI626" i="4"/>
  <c r="AI627" i="4" s="1"/>
  <c r="AJ624" i="4" s="1"/>
  <c r="AJ629" i="4" s="1"/>
  <c r="AJ108" i="4"/>
  <c r="AK108" i="4" s="1"/>
  <c r="AJ549" i="4"/>
  <c r="AA136" i="4"/>
  <c r="AD136" i="4"/>
  <c r="AI553" i="4"/>
  <c r="AI711" i="4"/>
  <c r="AK652" i="4"/>
  <c r="AK658" i="4" s="1"/>
  <c r="K136" i="4"/>
  <c r="N150" i="4"/>
  <c r="N116" i="4"/>
  <c r="N190" i="4" s="1"/>
  <c r="AG152" i="4"/>
  <c r="AM652" i="4"/>
  <c r="AM658" i="4" s="1"/>
  <c r="AI647" i="4"/>
  <c r="AA505" i="4"/>
  <c r="AA159" i="4"/>
  <c r="AF506" i="4"/>
  <c r="AG506" i="4"/>
  <c r="AJ555" i="4"/>
  <c r="M476" i="4"/>
  <c r="M594" i="4" s="1"/>
  <c r="AI556" i="4"/>
  <c r="AI555" i="4"/>
  <c r="AJ557" i="4"/>
  <c r="AJ554" i="4"/>
  <c r="AI510" i="4"/>
  <c r="W506" i="4"/>
  <c r="AI557" i="4"/>
  <c r="AJ556" i="4"/>
  <c r="P559" i="4"/>
  <c r="P695" i="4" s="1"/>
  <c r="L559" i="4"/>
  <c r="L695" i="4" s="1"/>
  <c r="S529" i="4"/>
  <c r="S565" i="4" s="1"/>
  <c r="S700" i="4" s="1"/>
  <c r="AI547" i="4"/>
  <c r="AI554" i="4"/>
  <c r="S559" i="4"/>
  <c r="S695" i="4" s="1"/>
  <c r="AJ552" i="4"/>
  <c r="AI552" i="4"/>
  <c r="AJ558" i="4"/>
  <c r="AJ550" i="4"/>
  <c r="S522" i="4"/>
  <c r="S689" i="4" s="1"/>
  <c r="AI567" i="4"/>
  <c r="AI702" i="4" s="1"/>
  <c r="AI558" i="4"/>
  <c r="AI550" i="4"/>
  <c r="M464" i="4"/>
  <c r="AL546" i="4"/>
  <c r="AM264" i="4"/>
  <c r="AM546" i="4" s="1"/>
  <c r="X510" i="4"/>
  <c r="P583" i="4"/>
  <c r="P802" i="4" s="1"/>
  <c r="T583" i="4"/>
  <c r="T802" i="4" s="1"/>
  <c r="W701" i="4"/>
  <c r="AJ566" i="4"/>
  <c r="AJ701" i="4" s="1"/>
  <c r="AJ530" i="4"/>
  <c r="Q559" i="4"/>
  <c r="Q529" i="4"/>
  <c r="Q565" i="4" s="1"/>
  <c r="Q700" i="4" s="1"/>
  <c r="S512" i="4"/>
  <c r="W511" i="4"/>
  <c r="M579" i="4"/>
  <c r="M799" i="4" s="1"/>
  <c r="AE465" i="4"/>
  <c r="AF465" i="4" s="1"/>
  <c r="AG465" i="4" s="1"/>
  <c r="AH465" i="4" s="1"/>
  <c r="E58" i="4"/>
  <c r="E59" i="4" s="1"/>
  <c r="E60" i="4" s="1"/>
  <c r="E61" i="4" s="1"/>
  <c r="E62" i="4" s="1"/>
  <c r="E63" i="4" s="1"/>
  <c r="E64" i="4" s="1"/>
  <c r="E65" i="4" s="1"/>
  <c r="AE154" i="4"/>
  <c r="AE158" i="4"/>
  <c r="F58" i="4"/>
  <c r="F59" i="4" s="1"/>
  <c r="F60" i="4" s="1"/>
  <c r="F61" i="4" s="1"/>
  <c r="F62" i="4" s="1"/>
  <c r="F63" i="4" s="1"/>
  <c r="F64" i="4" s="1"/>
  <c r="F65" i="4" s="1"/>
  <c r="M136" i="4"/>
  <c r="X136" i="4"/>
  <c r="W136" i="4"/>
  <c r="V136" i="4"/>
  <c r="AI136" i="4" s="1"/>
  <c r="AC506" i="4"/>
  <c r="AC510" i="4"/>
  <c r="AF583" i="4"/>
  <c r="AF802" i="4" s="1"/>
  <c r="S583" i="4"/>
  <c r="S802" i="4" s="1"/>
  <c r="AA583" i="4"/>
  <c r="AA802" i="4" s="1"/>
  <c r="M559" i="4"/>
  <c r="M529" i="4"/>
  <c r="M565" i="4" s="1"/>
  <c r="M700" i="4" s="1"/>
  <c r="K689" i="4"/>
  <c r="AL557" i="4"/>
  <c r="AM309" i="4"/>
  <c r="AM557" i="4" s="1"/>
  <c r="AG512" i="4"/>
  <c r="AL552" i="4"/>
  <c r="AM289" i="4"/>
  <c r="AM552" i="4" s="1"/>
  <c r="F86" i="4"/>
  <c r="G44" i="4"/>
  <c r="F36" i="4"/>
  <c r="AD158" i="4"/>
  <c r="AD154" i="4"/>
  <c r="AM622" i="4"/>
  <c r="G45" i="4"/>
  <c r="G46" i="4"/>
  <c r="T136" i="4"/>
  <c r="AH136" i="4"/>
  <c r="AJ136" i="4" s="1"/>
  <c r="AK136" i="4" s="1"/>
  <c r="AL136" i="4" s="1"/>
  <c r="AM136" i="4" s="1"/>
  <c r="R559" i="4"/>
  <c r="R529" i="4"/>
  <c r="R565" i="4" s="1"/>
  <c r="R700" i="4" s="1"/>
  <c r="M512" i="4"/>
  <c r="AA154" i="4"/>
  <c r="AA158" i="4"/>
  <c r="AG154" i="4"/>
  <c r="AG158" i="4"/>
  <c r="AL540" i="4"/>
  <c r="AL52" i="3" s="1"/>
  <c r="AM242" i="4"/>
  <c r="AM540" i="4" s="1"/>
  <c r="AM52" i="3" s="1"/>
  <c r="K573" i="4"/>
  <c r="E37" i="4"/>
  <c r="AE505" i="4"/>
  <c r="AE159" i="4"/>
  <c r="AD510" i="4"/>
  <c r="R136" i="4"/>
  <c r="AD505" i="4"/>
  <c r="AD511" i="4" s="1"/>
  <c r="AD159" i="4"/>
  <c r="AE583" i="4"/>
  <c r="AE802" i="4" s="1"/>
  <c r="AD583" i="4"/>
  <c r="AD802" i="4" s="1"/>
  <c r="N559" i="4"/>
  <c r="Z506" i="4"/>
  <c r="AJ574" i="4"/>
  <c r="I458" i="4" s="1" a="1"/>
  <c r="W459" i="4"/>
  <c r="X459" i="4" s="1"/>
  <c r="Y459" i="4" s="1"/>
  <c r="Z459" i="4" s="1"/>
  <c r="AA459" i="4" s="1"/>
  <c r="AB459" i="4" s="1"/>
  <c r="AC459" i="4" s="1"/>
  <c r="AD459" i="4" s="1"/>
  <c r="AE459" i="4" s="1"/>
  <c r="AF459" i="4" s="1"/>
  <c r="AG459" i="4" s="1"/>
  <c r="AH459" i="4" s="1"/>
  <c r="U512" i="4"/>
  <c r="V355" i="4"/>
  <c r="S429" i="4"/>
  <c r="S578" i="4" s="1"/>
  <c r="S372" i="4"/>
  <c r="S573" i="4" s="1"/>
  <c r="S364" i="4"/>
  <c r="S572" i="4" s="1"/>
  <c r="Q579" i="4"/>
  <c r="Q799" i="4" s="1"/>
  <c r="P579" i="4"/>
  <c r="P799" i="4" s="1"/>
  <c r="K572" i="4"/>
  <c r="AL535" i="4"/>
  <c r="AM222" i="4"/>
  <c r="AM535" i="4" s="1"/>
  <c r="AL539" i="4"/>
  <c r="AM238" i="4"/>
  <c r="AM539" i="4" s="1"/>
  <c r="O583" i="4"/>
  <c r="O802" i="4" s="1"/>
  <c r="AB583" i="4"/>
  <c r="AB802" i="4" s="1"/>
  <c r="X583" i="4"/>
  <c r="X802" i="4" s="1"/>
  <c r="AJ567" i="4"/>
  <c r="AJ702" i="4" s="1"/>
  <c r="AH583" i="4"/>
  <c r="AH802" i="4" s="1"/>
  <c r="U583" i="4"/>
  <c r="U802" i="4" s="1"/>
  <c r="AJ582" i="4"/>
  <c r="W583" i="4"/>
  <c r="W802" i="4" s="1"/>
  <c r="W493" i="4"/>
  <c r="X493" i="4" s="1"/>
  <c r="Y493" i="4" s="1"/>
  <c r="Z493" i="4" s="1"/>
  <c r="AA493" i="4" s="1"/>
  <c r="AB493" i="4" s="1"/>
  <c r="AC493" i="4" s="1"/>
  <c r="AD493" i="4" s="1"/>
  <c r="AE493" i="4" s="1"/>
  <c r="AF493" i="4" s="1"/>
  <c r="AG493" i="4" s="1"/>
  <c r="AH493" i="4" s="1"/>
  <c r="AI548" i="4"/>
  <c r="O690" i="4"/>
  <c r="AI523" i="4"/>
  <c r="AJ545" i="4"/>
  <c r="Z512" i="4"/>
  <c r="K591" i="4"/>
  <c r="L458" i="4"/>
  <c r="AB506" i="4"/>
  <c r="T354" i="4"/>
  <c r="K578" i="4"/>
  <c r="F67" i="4"/>
  <c r="F87" i="4" s="1"/>
  <c r="E68" i="4"/>
  <c r="S136" i="4"/>
  <c r="N136" i="4"/>
  <c r="O136" i="4"/>
  <c r="L136" i="4"/>
  <c r="P136" i="4"/>
  <c r="K701" i="4"/>
  <c r="AI566" i="4"/>
  <c r="AI701" i="4" s="1"/>
  <c r="AL549" i="4"/>
  <c r="AM277" i="4"/>
  <c r="AM549" i="4" s="1"/>
  <c r="V583" i="4"/>
  <c r="V802" i="4" s="1"/>
  <c r="K699" i="4"/>
  <c r="AI564" i="4"/>
  <c r="AI699" i="4" s="1"/>
  <c r="P529" i="4"/>
  <c r="P565" i="4" s="1"/>
  <c r="P700" i="4" s="1"/>
  <c r="AI506" i="4"/>
  <c r="AM389" i="4"/>
  <c r="AM397" i="4" s="1"/>
  <c r="AL397" i="4"/>
  <c r="AB512" i="4"/>
  <c r="H77" i="4"/>
  <c r="H58" i="4"/>
  <c r="H59" i="4" s="1"/>
  <c r="H60" i="4" s="1"/>
  <c r="H61" i="4" s="1"/>
  <c r="H62" i="4" s="1"/>
  <c r="H63" i="4" s="1"/>
  <c r="H64" i="4" s="1"/>
  <c r="H65" i="4" s="1"/>
  <c r="I57" i="4"/>
  <c r="AL555" i="4"/>
  <c r="AM301" i="4"/>
  <c r="AM555" i="4" s="1"/>
  <c r="AL503" i="4"/>
  <c r="AL151" i="4"/>
  <c r="AM105" i="4"/>
  <c r="AL625" i="4"/>
  <c r="N123" i="4"/>
  <c r="M151" i="4"/>
  <c r="AE136" i="4"/>
  <c r="AF136" i="4"/>
  <c r="AC136" i="4"/>
  <c r="AB136" i="4"/>
  <c r="AL396" i="4"/>
  <c r="AL575" i="4" s="1"/>
  <c r="AM388" i="4"/>
  <c r="AM396" i="4" s="1"/>
  <c r="AM575" i="4" s="1"/>
  <c r="Y159" i="4"/>
  <c r="Y505" i="4"/>
  <c r="L583" i="4"/>
  <c r="L802" i="4" s="1"/>
  <c r="AG583" i="4"/>
  <c r="AG802" i="4" s="1"/>
  <c r="R583" i="4"/>
  <c r="R802" i="4" s="1"/>
  <c r="AJ548" i="4"/>
  <c r="AJ547" i="4"/>
  <c r="W699" i="4"/>
  <c r="AJ564" i="4"/>
  <c r="AJ699" i="4" s="1"/>
  <c r="K559" i="4"/>
  <c r="K529" i="4"/>
  <c r="K565" i="4" s="1"/>
  <c r="AL567" i="4"/>
  <c r="AL702" i="4" s="1"/>
  <c r="AM346" i="4"/>
  <c r="AM567" i="4" s="1"/>
  <c r="AM702" i="4" s="1"/>
  <c r="AK509" i="4"/>
  <c r="AD117" i="4"/>
  <c r="AD191" i="4" s="1"/>
  <c r="N579" i="4"/>
  <c r="N799" i="4" s="1"/>
  <c r="AL637" i="4"/>
  <c r="Z136" i="4"/>
  <c r="M583" i="4"/>
  <c r="M802" i="4" s="1"/>
  <c r="AI545" i="4"/>
  <c r="T559" i="4"/>
  <c r="T529" i="4"/>
  <c r="T565" i="4" s="1"/>
  <c r="T700" i="4" s="1"/>
  <c r="AJ563" i="4"/>
  <c r="AJ698" i="4" s="1"/>
  <c r="AL384" i="4"/>
  <c r="AM376" i="4"/>
  <c r="AM384" i="4" s="1"/>
  <c r="AJ625" i="4"/>
  <c r="O579" i="4"/>
  <c r="O799" i="4" s="1"/>
  <c r="AI524" i="4"/>
  <c r="AI691" i="4" s="1"/>
  <c r="AL543" i="4"/>
  <c r="AM254" i="4"/>
  <c r="AM543" i="4" s="1"/>
  <c r="G58" i="4"/>
  <c r="G59" i="4" s="1"/>
  <c r="G60" i="4" s="1"/>
  <c r="G61" i="4" s="1"/>
  <c r="G62" i="4" s="1"/>
  <c r="G63" i="4" s="1"/>
  <c r="G64" i="4" s="1"/>
  <c r="G65" i="4" s="1"/>
  <c r="AK637" i="4"/>
  <c r="AJ160" i="4"/>
  <c r="AK114" i="4"/>
  <c r="L512" i="4"/>
  <c r="U136" i="4"/>
  <c r="AI641" i="4"/>
  <c r="AI642" i="4" s="1"/>
  <c r="AJ639" i="4" s="1"/>
  <c r="AI582" i="4"/>
  <c r="K583" i="4"/>
  <c r="K802" i="4" s="1"/>
  <c r="K492" i="4"/>
  <c r="K599" i="4" s="1"/>
  <c r="K600" i="4" s="1"/>
  <c r="Y583" i="4"/>
  <c r="Y802" i="4" s="1"/>
  <c r="AJ524" i="4"/>
  <c r="AJ691" i="4" s="1"/>
  <c r="O559" i="4"/>
  <c r="O529" i="4"/>
  <c r="O565" i="4" s="1"/>
  <c r="O700" i="4" s="1"/>
  <c r="N529" i="4"/>
  <c r="N565" i="4" s="1"/>
  <c r="N700" i="4" s="1"/>
  <c r="AM408" i="4"/>
  <c r="AM416" i="4" s="1"/>
  <c r="AL416" i="4"/>
  <c r="AJ622" i="4"/>
  <c r="AJ523" i="4"/>
  <c r="AK698" i="4"/>
  <c r="AM410" i="4"/>
  <c r="AM418" i="4" s="1"/>
  <c r="AL418" i="4"/>
  <c r="AL534" i="4"/>
  <c r="AM218" i="4"/>
  <c r="AM534" i="4" s="1"/>
  <c r="L579" i="4"/>
  <c r="L799" i="4" s="1"/>
  <c r="AK625" i="4"/>
  <c r="AL417" i="4"/>
  <c r="AL577" i="4" s="1"/>
  <c r="AM409" i="4"/>
  <c r="AM417" i="4" s="1"/>
  <c r="AM577" i="4" s="1"/>
  <c r="Y154" i="4"/>
  <c r="AF154" i="4"/>
  <c r="AF158" i="4"/>
  <c r="S150" i="4"/>
  <c r="S116" i="4"/>
  <c r="S190" i="4" s="1"/>
  <c r="AM637" i="4"/>
  <c r="Q136" i="4"/>
  <c r="AG136" i="4"/>
  <c r="Z583" i="4"/>
  <c r="Z802" i="4" s="1"/>
  <c r="N738" i="4"/>
  <c r="K697" i="4"/>
  <c r="AI562" i="4"/>
  <c r="AI697" i="4" s="1"/>
  <c r="AI563" i="4"/>
  <c r="AI698" i="4" s="1"/>
  <c r="L529" i="4"/>
  <c r="L565" i="4" s="1"/>
  <c r="L700" i="4" s="1"/>
  <c r="AL558" i="4"/>
  <c r="AM313" i="4"/>
  <c r="AM558" i="4" s="1"/>
  <c r="AJ509" i="4"/>
  <c r="AL533" i="4"/>
  <c r="AM213" i="4"/>
  <c r="AM533" i="4" s="1"/>
  <c r="AL537" i="4"/>
  <c r="AM230" i="4"/>
  <c r="AM537" i="4" s="1"/>
  <c r="AK156" i="4"/>
  <c r="AL110" i="4"/>
  <c r="AI576" i="4"/>
  <c r="K470" i="4"/>
  <c r="AL551" i="4"/>
  <c r="AM285" i="4"/>
  <c r="AM551" i="4" s="1"/>
  <c r="R579" i="4"/>
  <c r="R799" i="4" s="1"/>
  <c r="AJ155" i="4"/>
  <c r="AK109" i="4"/>
  <c r="AJ504" i="4"/>
  <c r="W510" i="4"/>
  <c r="Y117" i="4"/>
  <c r="Y191" i="4" s="1"/>
  <c r="AF512" i="4"/>
  <c r="D37" i="4"/>
  <c r="AM625" i="4"/>
  <c r="N583" i="4"/>
  <c r="N802" i="4" s="1"/>
  <c r="W697" i="4"/>
  <c r="AJ562" i="4"/>
  <c r="AJ697" i="4" s="1"/>
  <c r="AL556" i="4"/>
  <c r="AM305" i="4"/>
  <c r="AM556" i="4" s="1"/>
  <c r="AM387" i="4"/>
  <c r="AM395" i="4" s="1"/>
  <c r="AL395" i="4"/>
  <c r="AL553" i="4"/>
  <c r="AM293" i="4"/>
  <c r="AM553" i="4" s="1"/>
  <c r="U353" i="4"/>
  <c r="X505" i="4"/>
  <c r="X511" i="4" s="1"/>
  <c r="X159" i="4"/>
  <c r="X117" i="4"/>
  <c r="X191" i="4" s="1"/>
  <c r="AL622" i="4"/>
  <c r="K765" i="1"/>
  <c r="AJ874" i="1"/>
  <c r="AJ171" i="3" s="1"/>
  <c r="AJ875" i="1"/>
  <c r="AJ172" i="3" s="1"/>
  <c r="AI874" i="1"/>
  <c r="AI875" i="1"/>
  <c r="AI172" i="3" s="1"/>
  <c r="AI919" i="1" l="1"/>
  <c r="AJ919" i="1" s="1"/>
  <c r="AK919" i="1" s="1"/>
  <c r="AL919" i="1" s="1"/>
  <c r="AM919" i="1" s="1"/>
  <c r="AM215" i="3" s="1"/>
  <c r="AI171" i="3"/>
  <c r="AJ583" i="4"/>
  <c r="AJ802" i="4" s="1"/>
  <c r="Q585" i="4"/>
  <c r="Q767" i="4" s="1"/>
  <c r="Q770" i="4" s="1"/>
  <c r="I470" i="4" a="1"/>
  <c r="I471" i="4" s="1"/>
  <c r="AM201" i="4"/>
  <c r="AM530" i="4" s="1"/>
  <c r="AL195" i="4"/>
  <c r="AI615" i="4"/>
  <c r="AI656" i="4"/>
  <c r="AI657" i="4" s="1"/>
  <c r="AJ654" i="4" s="1"/>
  <c r="AJ659" i="4" s="1"/>
  <c r="AJ656" i="4" s="1"/>
  <c r="AJ657" i="4" s="1"/>
  <c r="AK654" i="4" s="1"/>
  <c r="AK659" i="4" s="1"/>
  <c r="AK656" i="4" s="1"/>
  <c r="AK657" i="4" s="1"/>
  <c r="AL654" i="4" s="1"/>
  <c r="AI614" i="4"/>
  <c r="AM200" i="4"/>
  <c r="AM194" i="4" s="1"/>
  <c r="AM202" i="4"/>
  <c r="AM196" i="4" s="1"/>
  <c r="D48" i="4"/>
  <c r="E48" i="4" s="1"/>
  <c r="AI709" i="4"/>
  <c r="D78" i="4"/>
  <c r="AI632" i="4"/>
  <c r="AJ117" i="4"/>
  <c r="AJ191" i="4" s="1"/>
  <c r="AJ159" i="4"/>
  <c r="D89" i="4"/>
  <c r="AJ154" i="4"/>
  <c r="E78" i="4"/>
  <c r="AA511" i="4"/>
  <c r="AA512" i="4" s="1"/>
  <c r="AA506" i="4"/>
  <c r="AH152" i="4"/>
  <c r="AH118" i="4"/>
  <c r="AH192" i="4" s="1"/>
  <c r="AJ106" i="4"/>
  <c r="P585" i="4"/>
  <c r="P767" i="4" s="1"/>
  <c r="P770" i="4" s="1"/>
  <c r="O585" i="4"/>
  <c r="O767" i="4" s="1"/>
  <c r="O770" i="4" s="1"/>
  <c r="N476" i="4"/>
  <c r="N594" i="4" s="1"/>
  <c r="P560" i="4"/>
  <c r="P696" i="4" s="1"/>
  <c r="P694" i="4" s="1"/>
  <c r="I464" i="4" a="1"/>
  <c r="I467" i="4" s="1"/>
  <c r="S560" i="4"/>
  <c r="S696" i="4" s="1"/>
  <c r="S694" i="4" s="1"/>
  <c r="I476" i="4" a="1"/>
  <c r="I477" i="4" s="1"/>
  <c r="AJ477" i="4" s="1"/>
  <c r="AJ594" i="4" s="1"/>
  <c r="M585" i="4"/>
  <c r="M767" i="4" s="1"/>
  <c r="M770" i="4" s="1"/>
  <c r="L560" i="4"/>
  <c r="L696" i="4" s="1"/>
  <c r="L694" i="4" s="1"/>
  <c r="X506" i="4"/>
  <c r="AJ505" i="4"/>
  <c r="AJ506" i="4" s="1"/>
  <c r="M592" i="4"/>
  <c r="N464" i="4"/>
  <c r="R585" i="4"/>
  <c r="R767" i="4" s="1"/>
  <c r="R770" i="4" s="1"/>
  <c r="I458" i="4"/>
  <c r="I462" i="4"/>
  <c r="AM462" i="4" s="1"/>
  <c r="I460" i="4"/>
  <c r="I459" i="4"/>
  <c r="I461" i="4"/>
  <c r="AJ690" i="4"/>
  <c r="AL156" i="4"/>
  <c r="AM110" i="4"/>
  <c r="AM156" i="4" s="1"/>
  <c r="E69" i="4"/>
  <c r="E89" i="4" s="1"/>
  <c r="F68" i="4"/>
  <c r="F88" i="4" s="1"/>
  <c r="E88" i="4"/>
  <c r="L585" i="4"/>
  <c r="L767" i="4" s="1"/>
  <c r="L770" i="4" s="1"/>
  <c r="AK160" i="4"/>
  <c r="AL114" i="4"/>
  <c r="Y511" i="4"/>
  <c r="Y506" i="4"/>
  <c r="O123" i="4"/>
  <c r="N509" i="4"/>
  <c r="N151" i="4"/>
  <c r="AC512" i="4"/>
  <c r="X512" i="4"/>
  <c r="K706" i="4"/>
  <c r="K757" i="4"/>
  <c r="S579" i="4"/>
  <c r="S799" i="4" s="1"/>
  <c r="AK505" i="4"/>
  <c r="AK511" i="4" s="1"/>
  <c r="AK159" i="4"/>
  <c r="AL113" i="4"/>
  <c r="AJ510" i="4"/>
  <c r="W512" i="4"/>
  <c r="AI583" i="4"/>
  <c r="AI802" i="4" s="1"/>
  <c r="I492" i="4" a="1"/>
  <c r="AJ645" i="4"/>
  <c r="AJ647" i="4" s="1"/>
  <c r="T695" i="4"/>
  <c r="T560" i="4"/>
  <c r="T696" i="4" s="1"/>
  <c r="AL643" i="4"/>
  <c r="AL645" i="4"/>
  <c r="L591" i="4"/>
  <c r="M458" i="4"/>
  <c r="F47" i="4"/>
  <c r="K452" i="4"/>
  <c r="AM628" i="4"/>
  <c r="M695" i="4"/>
  <c r="M560" i="4"/>
  <c r="M696" i="4" s="1"/>
  <c r="K482" i="4"/>
  <c r="AI690" i="4"/>
  <c r="V430" i="4"/>
  <c r="AI430" i="4" s="1"/>
  <c r="AI355" i="4"/>
  <c r="V373" i="4"/>
  <c r="AI373" i="4" s="1"/>
  <c r="AL373" i="4" s="1"/>
  <c r="V365" i="4"/>
  <c r="AI365" i="4" s="1"/>
  <c r="Y158" i="4"/>
  <c r="AJ112" i="4"/>
  <c r="AK504" i="4"/>
  <c r="AK155" i="4"/>
  <c r="AL109" i="4"/>
  <c r="AK117" i="4"/>
  <c r="AK191" i="4" s="1"/>
  <c r="AJ660" i="4"/>
  <c r="N695" i="4"/>
  <c r="N560" i="4"/>
  <c r="N696" i="4" s="1"/>
  <c r="AJ630" i="4"/>
  <c r="AJ610" i="4"/>
  <c r="V353" i="4"/>
  <c r="AM645" i="4"/>
  <c r="AL630" i="4"/>
  <c r="AL610" i="4"/>
  <c r="AJ644" i="4"/>
  <c r="AJ641" i="4" s="1"/>
  <c r="AJ642" i="4" s="1"/>
  <c r="AK639" i="4" s="1"/>
  <c r="AK644" i="4" s="1"/>
  <c r="W355" i="4"/>
  <c r="U363" i="4"/>
  <c r="U371" i="4"/>
  <c r="U428" i="4"/>
  <c r="AM610" i="4"/>
  <c r="AM630" i="4"/>
  <c r="O695" i="4"/>
  <c r="O560" i="4"/>
  <c r="O696" i="4" s="1"/>
  <c r="AL660" i="4"/>
  <c r="AL662" i="4" s="1"/>
  <c r="I77" i="4"/>
  <c r="I58" i="4"/>
  <c r="I59" i="4" s="1"/>
  <c r="I60" i="4" s="1"/>
  <c r="I61" i="4" s="1"/>
  <c r="I62" i="4" s="1"/>
  <c r="I63" i="4" s="1"/>
  <c r="I64" i="4" s="1"/>
  <c r="I65" i="4" s="1"/>
  <c r="F78" i="4"/>
  <c r="F37" i="4"/>
  <c r="AM660" i="4"/>
  <c r="AM662" i="4" s="1"/>
  <c r="N585" i="4"/>
  <c r="N767" i="4" s="1"/>
  <c r="N770" i="4" s="1"/>
  <c r="T364" i="4"/>
  <c r="T572" i="4" s="1"/>
  <c r="T372" i="4"/>
  <c r="T573" i="4" s="1"/>
  <c r="T429" i="4"/>
  <c r="H44" i="4"/>
  <c r="G36" i="4"/>
  <c r="G86" i="4"/>
  <c r="AK660" i="4"/>
  <c r="AK662" i="4" s="1"/>
  <c r="AK643" i="4"/>
  <c r="AL698" i="4"/>
  <c r="AL697" i="4"/>
  <c r="K700" i="4"/>
  <c r="AM503" i="4"/>
  <c r="AM151" i="4"/>
  <c r="U354" i="4"/>
  <c r="U532" i="4"/>
  <c r="K579" i="4"/>
  <c r="K446" i="4"/>
  <c r="AD506" i="4"/>
  <c r="AM643" i="4"/>
  <c r="K560" i="4"/>
  <c r="K568" i="4" s="1"/>
  <c r="K695" i="4"/>
  <c r="AD512" i="4"/>
  <c r="R695" i="4"/>
  <c r="R560" i="4"/>
  <c r="R696" i="4" s="1"/>
  <c r="D38" i="4"/>
  <c r="D79" i="4"/>
  <c r="T150" i="4"/>
  <c r="T116" i="4"/>
  <c r="T190" i="4" s="1"/>
  <c r="G88" i="4"/>
  <c r="H46" i="4"/>
  <c r="Q695" i="4"/>
  <c r="Q560" i="4"/>
  <c r="Q696" i="4" s="1"/>
  <c r="AK154" i="4"/>
  <c r="AL108" i="4"/>
  <c r="AL628" i="4"/>
  <c r="K593" i="4"/>
  <c r="L470" i="4"/>
  <c r="O738" i="4"/>
  <c r="AL509" i="4"/>
  <c r="AE511" i="4"/>
  <c r="AE506" i="4"/>
  <c r="G87" i="4"/>
  <c r="H45" i="4"/>
  <c r="AJ628" i="4"/>
  <c r="AK645" i="4"/>
  <c r="AK630" i="4"/>
  <c r="AK610" i="4"/>
  <c r="L492" i="4"/>
  <c r="E79" i="4"/>
  <c r="E38" i="4"/>
  <c r="L868" i="1"/>
  <c r="L165" i="3" s="1"/>
  <c r="M868" i="1"/>
  <c r="M165" i="3" s="1"/>
  <c r="N868" i="1"/>
  <c r="N165" i="3" s="1"/>
  <c r="O868" i="1"/>
  <c r="O165" i="3" s="1"/>
  <c r="P868" i="1"/>
  <c r="P165" i="3" s="1"/>
  <c r="Q868" i="1"/>
  <c r="Q165" i="3" s="1"/>
  <c r="R868" i="1"/>
  <c r="R165" i="3" s="1"/>
  <c r="S868" i="1"/>
  <c r="S165" i="3" s="1"/>
  <c r="T868" i="1"/>
  <c r="T165" i="3" s="1"/>
  <c r="U868" i="1"/>
  <c r="U165" i="3" s="1"/>
  <c r="V868" i="1"/>
  <c r="V165" i="3" s="1"/>
  <c r="W868" i="1"/>
  <c r="W165" i="3" s="1"/>
  <c r="X868" i="1"/>
  <c r="X165" i="3" s="1"/>
  <c r="Y868" i="1"/>
  <c r="Y165" i="3" s="1"/>
  <c r="Z868" i="1"/>
  <c r="Z165" i="3" s="1"/>
  <c r="AA868" i="1"/>
  <c r="AA165" i="3" s="1"/>
  <c r="AB868" i="1"/>
  <c r="AB165" i="3" s="1"/>
  <c r="AC868" i="1"/>
  <c r="AC165" i="3" s="1"/>
  <c r="AD868" i="1"/>
  <c r="AD165" i="3" s="1"/>
  <c r="AE868" i="1"/>
  <c r="AE165" i="3" s="1"/>
  <c r="AF868" i="1"/>
  <c r="AF165" i="3" s="1"/>
  <c r="AG868" i="1"/>
  <c r="AG165" i="3" s="1"/>
  <c r="AH868" i="1"/>
  <c r="AH165" i="3" s="1"/>
  <c r="L869" i="1"/>
  <c r="L166" i="3" s="1"/>
  <c r="M869" i="1"/>
  <c r="M166" i="3" s="1"/>
  <c r="N869" i="1"/>
  <c r="N166" i="3" s="1"/>
  <c r="O869" i="1"/>
  <c r="O166" i="3" s="1"/>
  <c r="P869" i="1"/>
  <c r="P166" i="3" s="1"/>
  <c r="Q869" i="1"/>
  <c r="Q166" i="3" s="1"/>
  <c r="R869" i="1"/>
  <c r="R166" i="3" s="1"/>
  <c r="S869" i="1"/>
  <c r="S166" i="3" s="1"/>
  <c r="T869" i="1"/>
  <c r="T166" i="3" s="1"/>
  <c r="U869" i="1"/>
  <c r="U166" i="3" s="1"/>
  <c r="V869" i="1"/>
  <c r="V166" i="3" s="1"/>
  <c r="W869" i="1"/>
  <c r="W166" i="3" s="1"/>
  <c r="X869" i="1"/>
  <c r="X166" i="3" s="1"/>
  <c r="Y869" i="1"/>
  <c r="Y166" i="3" s="1"/>
  <c r="Z869" i="1"/>
  <c r="Z166" i="3" s="1"/>
  <c r="AA869" i="1"/>
  <c r="AA166" i="3" s="1"/>
  <c r="AB869" i="1"/>
  <c r="AB166" i="3" s="1"/>
  <c r="AC869" i="1"/>
  <c r="AC166" i="3" s="1"/>
  <c r="AD869" i="1"/>
  <c r="AD166" i="3" s="1"/>
  <c r="AE869" i="1"/>
  <c r="AE166" i="3" s="1"/>
  <c r="AF869" i="1"/>
  <c r="AF166" i="3" s="1"/>
  <c r="AG869" i="1"/>
  <c r="AG166" i="3" s="1"/>
  <c r="AH869" i="1"/>
  <c r="AH166" i="3" s="1"/>
  <c r="K869" i="1"/>
  <c r="K166" i="3" s="1"/>
  <c r="K868" i="1"/>
  <c r="K165" i="3" s="1"/>
  <c r="AJ215" i="3" l="1"/>
  <c r="AI215" i="3"/>
  <c r="AL215" i="3"/>
  <c r="AK215" i="3"/>
  <c r="S585" i="4"/>
  <c r="S767" i="4" s="1"/>
  <c r="S770" i="4" s="1"/>
  <c r="K803" i="4"/>
  <c r="K801" i="4" s="1"/>
  <c r="K585" i="4"/>
  <c r="K767" i="4" s="1"/>
  <c r="K799" i="4"/>
  <c r="I474" i="4"/>
  <c r="AM474" i="4" s="1"/>
  <c r="I472" i="4"/>
  <c r="AM472" i="4" s="1"/>
  <c r="I473" i="4"/>
  <c r="AL473" i="4" s="1"/>
  <c r="I470" i="4"/>
  <c r="AK470" i="4" s="1"/>
  <c r="AI616" i="4"/>
  <c r="AM195" i="4"/>
  <c r="AJ712" i="4"/>
  <c r="AI611" i="4"/>
  <c r="AJ609" i="4"/>
  <c r="D90" i="4"/>
  <c r="D49" i="4"/>
  <c r="E49" i="4" s="1"/>
  <c r="AJ632" i="4"/>
  <c r="AJ615" i="4"/>
  <c r="AL632" i="4"/>
  <c r="AK641" i="4"/>
  <c r="AK642" i="4" s="1"/>
  <c r="AL639" i="4" s="1"/>
  <c r="AL644" i="4" s="1"/>
  <c r="AL711" i="4" s="1"/>
  <c r="AK711" i="4"/>
  <c r="AL614" i="4"/>
  <c r="AM647" i="4"/>
  <c r="AJ118" i="4"/>
  <c r="AJ192" i="4" s="1"/>
  <c r="AJ152" i="4"/>
  <c r="AK106" i="4"/>
  <c r="AK647" i="4"/>
  <c r="AM614" i="4"/>
  <c r="P568" i="4"/>
  <c r="I476" i="4"/>
  <c r="AI476" i="4" s="1"/>
  <c r="AI594" i="4" s="1"/>
  <c r="I478" i="4"/>
  <c r="AK478" i="4" s="1"/>
  <c r="AK594" i="4" s="1"/>
  <c r="O476" i="4"/>
  <c r="O594" i="4" s="1"/>
  <c r="S568" i="4"/>
  <c r="I479" i="4"/>
  <c r="AL479" i="4" s="1"/>
  <c r="AL594" i="4" s="1"/>
  <c r="I480" i="4"/>
  <c r="AM480" i="4" s="1"/>
  <c r="AM594" i="4" s="1"/>
  <c r="I465" i="4"/>
  <c r="AL465" i="4" s="1"/>
  <c r="I464" i="4"/>
  <c r="AK464" i="4" s="1"/>
  <c r="I468" i="4"/>
  <c r="AM468" i="4" s="1"/>
  <c r="I466" i="4"/>
  <c r="AM466" i="4" s="1"/>
  <c r="R568" i="4"/>
  <c r="N694" i="4"/>
  <c r="R694" i="4"/>
  <c r="AJ511" i="4"/>
  <c r="AJ512" i="4" s="1"/>
  <c r="L568" i="4"/>
  <c r="N568" i="4"/>
  <c r="T568" i="4"/>
  <c r="Q694" i="4"/>
  <c r="N592" i="4"/>
  <c r="O464" i="4"/>
  <c r="AJ471" i="4"/>
  <c r="AK471" i="4"/>
  <c r="AL471" i="4"/>
  <c r="AM471" i="4"/>
  <c r="AL154" i="4"/>
  <c r="AM108" i="4"/>
  <c r="AM154" i="4" s="1"/>
  <c r="AJ662" i="4"/>
  <c r="C663" i="4" s="1"/>
  <c r="M591" i="4"/>
  <c r="N458" i="4"/>
  <c r="AM632" i="4"/>
  <c r="M568" i="4"/>
  <c r="N512" i="4"/>
  <c r="F69" i="4"/>
  <c r="F89" i="4" s="1"/>
  <c r="E70" i="4"/>
  <c r="AM509" i="4"/>
  <c r="AL504" i="4"/>
  <c r="AM109" i="4"/>
  <c r="AL155" i="4"/>
  <c r="AL117" i="4"/>
  <c r="AL191" i="4" s="1"/>
  <c r="M694" i="4"/>
  <c r="AK712" i="4"/>
  <c r="Q568" i="4"/>
  <c r="F79" i="4"/>
  <c r="F38" i="4"/>
  <c r="W353" i="4"/>
  <c r="AL647" i="4"/>
  <c r="O151" i="4"/>
  <c r="P123" i="4"/>
  <c r="O509" i="4"/>
  <c r="AL659" i="4"/>
  <c r="V428" i="4"/>
  <c r="AI428" i="4" s="1"/>
  <c r="V371" i="4"/>
  <c r="AI371" i="4" s="1"/>
  <c r="AL371" i="4" s="1"/>
  <c r="AI353" i="4"/>
  <c r="V363" i="4"/>
  <c r="AI363" i="4" s="1"/>
  <c r="AK510" i="4"/>
  <c r="AK506" i="4"/>
  <c r="H88" i="4"/>
  <c r="I46" i="4"/>
  <c r="I88" i="4" s="1"/>
  <c r="Y512" i="4"/>
  <c r="P738" i="4"/>
  <c r="G37" i="4"/>
  <c r="G78" i="4"/>
  <c r="AJ158" i="4"/>
  <c r="AK112" i="4"/>
  <c r="AM698" i="4"/>
  <c r="AM697" i="4"/>
  <c r="K589" i="4"/>
  <c r="L446" i="4"/>
  <c r="H86" i="4"/>
  <c r="H36" i="4"/>
  <c r="I44" i="4"/>
  <c r="AJ614" i="4"/>
  <c r="AL461" i="4"/>
  <c r="AM461" i="4"/>
  <c r="AJ626" i="4"/>
  <c r="T578" i="4"/>
  <c r="X355" i="4"/>
  <c r="K590" i="4"/>
  <c r="L452" i="4"/>
  <c r="AL460" i="4"/>
  <c r="AK460" i="4"/>
  <c r="AM460" i="4"/>
  <c r="E80" i="4"/>
  <c r="E39" i="4"/>
  <c r="L599" i="4"/>
  <c r="L600" i="4" s="1"/>
  <c r="M492" i="4"/>
  <c r="L593" i="4"/>
  <c r="M470" i="4"/>
  <c r="W365" i="4"/>
  <c r="W373" i="4"/>
  <c r="W430" i="4"/>
  <c r="K595" i="4"/>
  <c r="L482" i="4"/>
  <c r="AL505" i="4"/>
  <c r="AL511" i="4" s="1"/>
  <c r="AL159" i="4"/>
  <c r="AM113" i="4"/>
  <c r="AJ710" i="4"/>
  <c r="AL459" i="4"/>
  <c r="AJ459" i="4"/>
  <c r="AK459" i="4"/>
  <c r="AM459" i="4"/>
  <c r="AK614" i="4"/>
  <c r="AJ711" i="4"/>
  <c r="T694" i="4"/>
  <c r="AL160" i="4"/>
  <c r="AM114" i="4"/>
  <c r="AM160" i="4" s="1"/>
  <c r="AM467" i="4"/>
  <c r="AL467" i="4"/>
  <c r="AK632" i="4"/>
  <c r="I45" i="4"/>
  <c r="I87" i="4" s="1"/>
  <c r="H87" i="4"/>
  <c r="U116" i="4"/>
  <c r="U190" i="4" s="1"/>
  <c r="U150" i="4"/>
  <c r="U522" i="4"/>
  <c r="U529" i="4"/>
  <c r="U565" i="4" s="1"/>
  <c r="U559" i="4"/>
  <c r="O568" i="4"/>
  <c r="AI458" i="4"/>
  <c r="AI591" i="4" s="1"/>
  <c r="AL458" i="4"/>
  <c r="AK458" i="4"/>
  <c r="AJ458" i="4"/>
  <c r="I494" i="4"/>
  <c r="I493" i="4"/>
  <c r="I492" i="4"/>
  <c r="I496" i="4"/>
  <c r="AM496" i="4" s="1"/>
  <c r="I495" i="4"/>
  <c r="U364" i="4"/>
  <c r="U429" i="4"/>
  <c r="U578" i="4" s="1"/>
  <c r="U372" i="4"/>
  <c r="U573" i="4" s="1"/>
  <c r="O694" i="4"/>
  <c r="G47" i="4"/>
  <c r="V354" i="4"/>
  <c r="V532" i="4"/>
  <c r="K696" i="4"/>
  <c r="K694" i="4" s="1"/>
  <c r="AE512" i="4"/>
  <c r="D80" i="4"/>
  <c r="D39" i="4"/>
  <c r="F48" i="4"/>
  <c r="K831" i="1"/>
  <c r="K833" i="1"/>
  <c r="K832" i="1"/>
  <c r="AI803" i="1" l="1"/>
  <c r="AI117" i="3" s="1"/>
  <c r="AJ818" i="4"/>
  <c r="K770" i="4"/>
  <c r="AM470" i="4"/>
  <c r="AJ820" i="4"/>
  <c r="AL470" i="4"/>
  <c r="AJ470" i="4"/>
  <c r="AJ593" i="4" s="1"/>
  <c r="AK472" i="4"/>
  <c r="AK593" i="4" s="1"/>
  <c r="AL472" i="4"/>
  <c r="AM473" i="4"/>
  <c r="AI470" i="4"/>
  <c r="AI593" i="4" s="1"/>
  <c r="L832" i="1"/>
  <c r="M832" i="1" s="1"/>
  <c r="N832" i="1" s="1"/>
  <c r="O832" i="1" s="1"/>
  <c r="P832" i="1" s="1"/>
  <c r="Q832" i="1" s="1"/>
  <c r="R832" i="1" s="1"/>
  <c r="S832" i="1" s="1"/>
  <c r="T832" i="1" s="1"/>
  <c r="U832" i="1" s="1"/>
  <c r="V832" i="1" s="1"/>
  <c r="W832" i="1" s="1"/>
  <c r="L831" i="1"/>
  <c r="M831" i="1" s="1"/>
  <c r="N831" i="1" s="1"/>
  <c r="O831" i="1" s="1"/>
  <c r="P831" i="1" s="1"/>
  <c r="Q831" i="1" s="1"/>
  <c r="R831" i="1" s="1"/>
  <c r="S831" i="1" s="1"/>
  <c r="T831" i="1" s="1"/>
  <c r="U831" i="1" s="1"/>
  <c r="V831" i="1" s="1"/>
  <c r="W831" i="1" s="1"/>
  <c r="L833" i="1"/>
  <c r="M833" i="1" s="1"/>
  <c r="N833" i="1" s="1"/>
  <c r="O833" i="1" s="1"/>
  <c r="P833" i="1" s="1"/>
  <c r="Q833" i="1" s="1"/>
  <c r="R833" i="1" s="1"/>
  <c r="S833" i="1" s="1"/>
  <c r="T833" i="1" s="1"/>
  <c r="U833" i="1" s="1"/>
  <c r="V833" i="1" s="1"/>
  <c r="W833" i="1" s="1"/>
  <c r="AI672" i="4"/>
  <c r="AI612" i="4"/>
  <c r="AI618" i="4"/>
  <c r="AJ616" i="4"/>
  <c r="D91" i="4"/>
  <c r="C633" i="4"/>
  <c r="C648" i="4"/>
  <c r="AL641" i="4"/>
  <c r="AL642" i="4" s="1"/>
  <c r="AM639" i="4" s="1"/>
  <c r="AK118" i="4"/>
  <c r="AK192" i="4" s="1"/>
  <c r="AL106" i="4"/>
  <c r="AK152" i="4"/>
  <c r="AJ709" i="4"/>
  <c r="AJ464" i="4"/>
  <c r="AM465" i="4"/>
  <c r="AM592" i="4" s="1"/>
  <c r="AL464" i="4"/>
  <c r="AJ465" i="4"/>
  <c r="AI464" i="4"/>
  <c r="AI592" i="4" s="1"/>
  <c r="AK466" i="4"/>
  <c r="AL466" i="4"/>
  <c r="P476" i="4"/>
  <c r="P594" i="4" s="1"/>
  <c r="AK465" i="4"/>
  <c r="AL591" i="4"/>
  <c r="AM591" i="4"/>
  <c r="P464" i="4"/>
  <c r="O592" i="4"/>
  <c r="AI532" i="4"/>
  <c r="V522" i="4"/>
  <c r="V689" i="4" s="1"/>
  <c r="V559" i="4"/>
  <c r="AI559" i="4" s="1"/>
  <c r="V529" i="4"/>
  <c r="F70" i="4"/>
  <c r="F90" i="4" s="1"/>
  <c r="E71" i="4"/>
  <c r="F71" i="4" s="1"/>
  <c r="U689" i="4"/>
  <c r="G48" i="4"/>
  <c r="H78" i="4"/>
  <c r="H37" i="4"/>
  <c r="E90" i="4"/>
  <c r="G89" i="4"/>
  <c r="H47" i="4"/>
  <c r="AM505" i="4"/>
  <c r="AM511" i="4" s="1"/>
  <c r="AM159" i="4"/>
  <c r="M593" i="4"/>
  <c r="N470" i="4"/>
  <c r="Q738" i="4"/>
  <c r="D40" i="4"/>
  <c r="D81" i="4"/>
  <c r="X430" i="4"/>
  <c r="X373" i="4"/>
  <c r="X365" i="4"/>
  <c r="L589" i="4"/>
  <c r="M446" i="4"/>
  <c r="AM155" i="4"/>
  <c r="AM504" i="4"/>
  <c r="AM117" i="4"/>
  <c r="AM191" i="4" s="1"/>
  <c r="L595" i="4"/>
  <c r="M482" i="4"/>
  <c r="AK158" i="4"/>
  <c r="AL112" i="4"/>
  <c r="O512" i="4"/>
  <c r="AL493" i="4"/>
  <c r="AK493" i="4"/>
  <c r="AM493" i="4"/>
  <c r="AJ493" i="4"/>
  <c r="AL494" i="4"/>
  <c r="AK494" i="4"/>
  <c r="AM494" i="4"/>
  <c r="V150" i="4"/>
  <c r="V116" i="4"/>
  <c r="V190" i="4" s="1"/>
  <c r="AI104" i="4"/>
  <c r="AK512" i="4"/>
  <c r="P509" i="4"/>
  <c r="AI509" i="4" s="1"/>
  <c r="AI512" i="4" s="1"/>
  <c r="P151" i="4"/>
  <c r="AJ591" i="4"/>
  <c r="M599" i="4"/>
  <c r="M600" i="4" s="1"/>
  <c r="N492" i="4"/>
  <c r="Y355" i="4"/>
  <c r="K596" i="4"/>
  <c r="F49" i="4"/>
  <c r="AL510" i="4"/>
  <c r="AL506" i="4"/>
  <c r="AK591" i="4"/>
  <c r="L757" i="4"/>
  <c r="L706" i="4"/>
  <c r="W428" i="4"/>
  <c r="W371" i="4"/>
  <c r="W363" i="4"/>
  <c r="N591" i="4"/>
  <c r="O458" i="4"/>
  <c r="X353" i="4"/>
  <c r="AJ627" i="4"/>
  <c r="AK624" i="4" s="1"/>
  <c r="AJ611" i="4"/>
  <c r="U572" i="4"/>
  <c r="AL495" i="4"/>
  <c r="AM495" i="4"/>
  <c r="E81" i="4"/>
  <c r="E40" i="4"/>
  <c r="F80" i="4"/>
  <c r="F39" i="4"/>
  <c r="U142" i="4"/>
  <c r="AB142" i="4"/>
  <c r="Q142" i="4"/>
  <c r="V142" i="4"/>
  <c r="AI142" i="4" s="1"/>
  <c r="K142" i="4"/>
  <c r="Z142" i="4"/>
  <c r="W142" i="4"/>
  <c r="AF142" i="4"/>
  <c r="AD142" i="4"/>
  <c r="Y142" i="4"/>
  <c r="T142" i="4"/>
  <c r="X142" i="4"/>
  <c r="M142" i="4"/>
  <c r="AA142" i="4"/>
  <c r="O142" i="4"/>
  <c r="AC142" i="4"/>
  <c r="AE142" i="4"/>
  <c r="AH142" i="4"/>
  <c r="AJ142" i="4" s="1"/>
  <c r="AK142" i="4" s="1"/>
  <c r="AL142" i="4" s="1"/>
  <c r="AM142" i="4" s="1"/>
  <c r="AG142" i="4"/>
  <c r="S142" i="4"/>
  <c r="L142" i="4"/>
  <c r="R142" i="4"/>
  <c r="P142" i="4"/>
  <c r="N142" i="4"/>
  <c r="U695" i="4"/>
  <c r="U560" i="4"/>
  <c r="AI492" i="4"/>
  <c r="AI599" i="4" s="1"/>
  <c r="AI600" i="4" s="1"/>
  <c r="AM492" i="4"/>
  <c r="AK492" i="4"/>
  <c r="AJ492" i="4"/>
  <c r="AL492" i="4"/>
  <c r="U700" i="4"/>
  <c r="T579" i="4"/>
  <c r="T799" i="4" s="1"/>
  <c r="AL712" i="4"/>
  <c r="AL656" i="4"/>
  <c r="AL657" i="4" s="1"/>
  <c r="AM654" i="4" s="1"/>
  <c r="AH146" i="4"/>
  <c r="AJ146" i="4" s="1"/>
  <c r="AK146" i="4" s="1"/>
  <c r="AL146" i="4" s="1"/>
  <c r="AM146" i="4" s="1"/>
  <c r="Q146" i="4"/>
  <c r="V146" i="4"/>
  <c r="AI146" i="4" s="1"/>
  <c r="X146" i="4"/>
  <c r="U146" i="4"/>
  <c r="S146" i="4"/>
  <c r="L146" i="4"/>
  <c r="N146" i="4"/>
  <c r="AE146" i="4"/>
  <c r="AB146" i="4"/>
  <c r="AD146" i="4"/>
  <c r="P146" i="4"/>
  <c r="T146" i="4"/>
  <c r="R146" i="4"/>
  <c r="AA146" i="4"/>
  <c r="Y146" i="4"/>
  <c r="AF146" i="4"/>
  <c r="W146" i="4"/>
  <c r="AG146" i="4"/>
  <c r="K146" i="4"/>
  <c r="Z146" i="4"/>
  <c r="M146" i="4"/>
  <c r="O146" i="4"/>
  <c r="AC146" i="4"/>
  <c r="W354" i="4"/>
  <c r="W532" i="4"/>
  <c r="V372" i="4"/>
  <c r="V364" i="4"/>
  <c r="V572" i="4" s="1"/>
  <c r="V429" i="4"/>
  <c r="V578" i="4" s="1"/>
  <c r="AI578" i="4" s="1"/>
  <c r="AI354" i="4"/>
  <c r="I86" i="4"/>
  <c r="I36" i="4"/>
  <c r="G79" i="4"/>
  <c r="G38" i="4"/>
  <c r="L590" i="4"/>
  <c r="M452" i="4"/>
  <c r="AJ803" i="1" l="1"/>
  <c r="AJ117" i="3" s="1"/>
  <c r="AI671" i="4"/>
  <c r="AI669" i="4"/>
  <c r="AI832" i="1"/>
  <c r="L803" i="4"/>
  <c r="L801" i="4" s="1"/>
  <c r="AM593" i="4"/>
  <c r="AL593" i="4"/>
  <c r="T585" i="4"/>
  <c r="T767" i="4" s="1"/>
  <c r="AI833" i="1"/>
  <c r="X833" i="1"/>
  <c r="Y833" i="1" s="1"/>
  <c r="Z833" i="1" s="1"/>
  <c r="AA833" i="1" s="1"/>
  <c r="AB833" i="1" s="1"/>
  <c r="AC833" i="1" s="1"/>
  <c r="AD833" i="1" s="1"/>
  <c r="AE833" i="1" s="1"/>
  <c r="AF833" i="1" s="1"/>
  <c r="AG833" i="1" s="1"/>
  <c r="AH833" i="1" s="1"/>
  <c r="X831" i="1"/>
  <c r="Y831" i="1" s="1"/>
  <c r="Z831" i="1" s="1"/>
  <c r="AA831" i="1" s="1"/>
  <c r="AB831" i="1" s="1"/>
  <c r="AC831" i="1" s="1"/>
  <c r="AD831" i="1" s="1"/>
  <c r="AE831" i="1" s="1"/>
  <c r="AF831" i="1" s="1"/>
  <c r="AG831" i="1" s="1"/>
  <c r="AH831" i="1" s="1"/>
  <c r="X832" i="1"/>
  <c r="Y832" i="1" s="1"/>
  <c r="Z832" i="1" s="1"/>
  <c r="AA832" i="1" s="1"/>
  <c r="AB832" i="1" s="1"/>
  <c r="AC832" i="1" s="1"/>
  <c r="AD832" i="1" s="1"/>
  <c r="AE832" i="1" s="1"/>
  <c r="AF832" i="1" s="1"/>
  <c r="AG832" i="1" s="1"/>
  <c r="AH832" i="1" s="1"/>
  <c r="AJ672" i="4"/>
  <c r="AM644" i="4"/>
  <c r="AM711" i="4" s="1"/>
  <c r="E91" i="4"/>
  <c r="AL152" i="4"/>
  <c r="AM106" i="4"/>
  <c r="AL118" i="4"/>
  <c r="AL192" i="4" s="1"/>
  <c r="AJ592" i="4"/>
  <c r="AL592" i="4"/>
  <c r="Q476" i="4"/>
  <c r="AK592" i="4"/>
  <c r="AL599" i="4"/>
  <c r="AL600" i="4" s="1"/>
  <c r="AL757" i="4" s="1"/>
  <c r="AL803" i="4" s="1"/>
  <c r="AJ599" i="4"/>
  <c r="AJ600" i="4" s="1"/>
  <c r="AJ706" i="4" s="1"/>
  <c r="AK599" i="4"/>
  <c r="AK600" i="4" s="1"/>
  <c r="AK706" i="4" s="1"/>
  <c r="AM599" i="4"/>
  <c r="AM600" i="4" s="1"/>
  <c r="AM757" i="4" s="1"/>
  <c r="AM803" i="4" s="1"/>
  <c r="P592" i="4"/>
  <c r="Q464" i="4"/>
  <c r="X428" i="4"/>
  <c r="X371" i="4"/>
  <c r="X363" i="4"/>
  <c r="AI429" i="4"/>
  <c r="Y430" i="4"/>
  <c r="Y373" i="4"/>
  <c r="Y365" i="4"/>
  <c r="AI150" i="4"/>
  <c r="AI116" i="4"/>
  <c r="AI190" i="4" s="1"/>
  <c r="M589" i="4"/>
  <c r="N446" i="4"/>
  <c r="Y353" i="4"/>
  <c r="N599" i="4"/>
  <c r="N600" i="4" s="1"/>
  <c r="O492" i="4"/>
  <c r="AM112" i="4"/>
  <c r="AM158" i="4" s="1"/>
  <c r="AL158" i="4"/>
  <c r="L596" i="4"/>
  <c r="W522" i="4"/>
  <c r="W559" i="4"/>
  <c r="W529" i="4"/>
  <c r="W565" i="4" s="1"/>
  <c r="AI706" i="4"/>
  <c r="W150" i="4"/>
  <c r="W116" i="4"/>
  <c r="W190" i="4" s="1"/>
  <c r="M595" i="4"/>
  <c r="N482" i="4"/>
  <c r="AI522" i="4"/>
  <c r="AI689" i="4" s="1"/>
  <c r="M590" i="4"/>
  <c r="N452" i="4"/>
  <c r="W429" i="4"/>
  <c r="W364" i="4"/>
  <c r="W372" i="4"/>
  <c r="AI695" i="4"/>
  <c r="O591" i="4"/>
  <c r="P458" i="4"/>
  <c r="H89" i="4"/>
  <c r="I47" i="4"/>
  <c r="I89" i="4" s="1"/>
  <c r="M706" i="4"/>
  <c r="M757" i="4"/>
  <c r="M803" i="4" s="1"/>
  <c r="U696" i="4"/>
  <c r="U694" i="4" s="1"/>
  <c r="V573" i="4"/>
  <c r="AI372" i="4"/>
  <c r="AL372" i="4" s="1"/>
  <c r="AL573" i="4" s="1"/>
  <c r="X532" i="4"/>
  <c r="X354" i="4"/>
  <c r="G39" i="4"/>
  <c r="G80" i="4"/>
  <c r="AM656" i="4"/>
  <c r="AM657" i="4" s="1"/>
  <c r="AM659" i="4"/>
  <c r="AM712" i="4" s="1"/>
  <c r="U568" i="4"/>
  <c r="D41" i="4"/>
  <c r="D82" i="4"/>
  <c r="AI364" i="4"/>
  <c r="AL512" i="4"/>
  <c r="R738" i="4"/>
  <c r="AI529" i="4"/>
  <c r="V565" i="4"/>
  <c r="F81" i="4"/>
  <c r="F40" i="4"/>
  <c r="U579" i="4"/>
  <c r="U799" i="4" s="1"/>
  <c r="AI572" i="4"/>
  <c r="F91" i="4"/>
  <c r="G49" i="4"/>
  <c r="AM510" i="4"/>
  <c r="AM506" i="4"/>
  <c r="H38" i="4"/>
  <c r="H79" i="4"/>
  <c r="V695" i="4"/>
  <c r="V560" i="4"/>
  <c r="V696" i="4" s="1"/>
  <c r="I78" i="4"/>
  <c r="I37" i="4"/>
  <c r="P512" i="4"/>
  <c r="N593" i="4"/>
  <c r="O470" i="4"/>
  <c r="E41" i="4"/>
  <c r="E82" i="4"/>
  <c r="AJ618" i="4"/>
  <c r="AJ612" i="4"/>
  <c r="K756" i="4"/>
  <c r="K705" i="4"/>
  <c r="K704" i="4" s="1"/>
  <c r="K602" i="4"/>
  <c r="AH145" i="4"/>
  <c r="R145" i="4"/>
  <c r="R517" i="4" s="1"/>
  <c r="R686" i="4" s="1"/>
  <c r="AA145" i="4"/>
  <c r="AA517" i="4" s="1"/>
  <c r="AA686" i="4" s="1"/>
  <c r="V145" i="4"/>
  <c r="AD145" i="4"/>
  <c r="AD517" i="4" s="1"/>
  <c r="AD686" i="4" s="1"/>
  <c r="O145" i="4"/>
  <c r="O517" i="4" s="1"/>
  <c r="O686" i="4" s="1"/>
  <c r="AC145" i="4"/>
  <c r="AC517" i="4" s="1"/>
  <c r="AC686" i="4" s="1"/>
  <c r="Z145" i="4"/>
  <c r="Z517" i="4" s="1"/>
  <c r="Z686" i="4" s="1"/>
  <c r="M145" i="4"/>
  <c r="M517" i="4" s="1"/>
  <c r="M686" i="4" s="1"/>
  <c r="Q145" i="4"/>
  <c r="Q517" i="4" s="1"/>
  <c r="Q686" i="4" s="1"/>
  <c r="AG145" i="4"/>
  <c r="AG517" i="4" s="1"/>
  <c r="AG686" i="4" s="1"/>
  <c r="W145" i="4"/>
  <c r="W517" i="4" s="1"/>
  <c r="U145" i="4"/>
  <c r="U517" i="4" s="1"/>
  <c r="U686" i="4" s="1"/>
  <c r="K145" i="4"/>
  <c r="K517" i="4" s="1"/>
  <c r="P145" i="4"/>
  <c r="P517" i="4" s="1"/>
  <c r="P686" i="4" s="1"/>
  <c r="AF145" i="4"/>
  <c r="AF517" i="4" s="1"/>
  <c r="AF686" i="4" s="1"/>
  <c r="AE145" i="4"/>
  <c r="AE517" i="4" s="1"/>
  <c r="AE686" i="4" s="1"/>
  <c r="X145" i="4"/>
  <c r="X517" i="4" s="1"/>
  <c r="X686" i="4" s="1"/>
  <c r="S145" i="4"/>
  <c r="S517" i="4" s="1"/>
  <c r="S686" i="4" s="1"/>
  <c r="N145" i="4"/>
  <c r="N517" i="4" s="1"/>
  <c r="N686" i="4" s="1"/>
  <c r="L145" i="4"/>
  <c r="L517" i="4" s="1"/>
  <c r="L686" i="4" s="1"/>
  <c r="T145" i="4"/>
  <c r="T517" i="4" s="1"/>
  <c r="T686" i="4" s="1"/>
  <c r="AB145" i="4"/>
  <c r="AB517" i="4" s="1"/>
  <c r="AB686" i="4" s="1"/>
  <c r="Y145" i="4"/>
  <c r="Y517" i="4" s="1"/>
  <c r="Y686" i="4" s="1"/>
  <c r="AK609" i="4"/>
  <c r="AK629" i="4"/>
  <c r="Z355" i="4"/>
  <c r="G90" i="4"/>
  <c r="H48" i="4"/>
  <c r="AJ669" i="4" l="1"/>
  <c r="AK818" i="4"/>
  <c r="AJ671" i="4"/>
  <c r="AJ833" i="1"/>
  <c r="M801" i="4"/>
  <c r="AJ832" i="1"/>
  <c r="T770" i="4"/>
  <c r="AK820" i="4"/>
  <c r="U585" i="4"/>
  <c r="U767" i="4" s="1"/>
  <c r="U770" i="4" s="1"/>
  <c r="K800" i="4"/>
  <c r="K798" i="4" s="1"/>
  <c r="AM641" i="4"/>
  <c r="AM642" i="4" s="1"/>
  <c r="AM152" i="4"/>
  <c r="AM118" i="4"/>
  <c r="AM192" i="4" s="1"/>
  <c r="AM706" i="4"/>
  <c r="Q594" i="4"/>
  <c r="R476" i="4"/>
  <c r="AK757" i="4"/>
  <c r="AK803" i="4" s="1"/>
  <c r="AL706" i="4"/>
  <c r="Q592" i="4"/>
  <c r="R464" i="4"/>
  <c r="Y354" i="4"/>
  <c r="Y532" i="4"/>
  <c r="N595" i="4"/>
  <c r="O482" i="4"/>
  <c r="V568" i="4"/>
  <c r="K138" i="4"/>
  <c r="P138" i="4"/>
  <c r="M138" i="4"/>
  <c r="R138" i="4"/>
  <c r="V138" i="4"/>
  <c r="AI138" i="4" s="1"/>
  <c r="L138" i="4"/>
  <c r="N138" i="4"/>
  <c r="O138" i="4"/>
  <c r="U138" i="4"/>
  <c r="S138" i="4"/>
  <c r="Q138" i="4"/>
  <c r="T138" i="4"/>
  <c r="V700" i="4"/>
  <c r="V694" i="4" s="1"/>
  <c r="AI565" i="4"/>
  <c r="AI700" i="4" s="1"/>
  <c r="AI560" i="4"/>
  <c r="N757" i="4"/>
  <c r="N803" i="4" s="1"/>
  <c r="N706" i="4"/>
  <c r="M596" i="4"/>
  <c r="X522" i="4"/>
  <c r="X689" i="4" s="1"/>
  <c r="X529" i="4"/>
  <c r="X565" i="4" s="1"/>
  <c r="X700" i="4" s="1"/>
  <c r="X559" i="4"/>
  <c r="H90" i="4"/>
  <c r="I48" i="4"/>
  <c r="I90" i="4" s="1"/>
  <c r="H39" i="4"/>
  <c r="H80" i="4"/>
  <c r="AI573" i="4"/>
  <c r="AI579" i="4" s="1"/>
  <c r="AK615" i="4"/>
  <c r="AK710" i="4"/>
  <c r="AK626" i="4"/>
  <c r="X141" i="4"/>
  <c r="X516" i="4" s="1"/>
  <c r="X685" i="4" s="1"/>
  <c r="U141" i="4"/>
  <c r="U516" i="4" s="1"/>
  <c r="U685" i="4" s="1"/>
  <c r="W141" i="4"/>
  <c r="W516" i="4" s="1"/>
  <c r="P141" i="4"/>
  <c r="P516" i="4" s="1"/>
  <c r="P685" i="4" s="1"/>
  <c r="V141" i="4"/>
  <c r="Z141" i="4"/>
  <c r="Z516" i="4" s="1"/>
  <c r="Z685" i="4" s="1"/>
  <c r="AG141" i="4"/>
  <c r="AG516" i="4" s="1"/>
  <c r="AG685" i="4" s="1"/>
  <c r="AA141" i="4"/>
  <c r="AA516" i="4" s="1"/>
  <c r="AA685" i="4" s="1"/>
  <c r="N141" i="4"/>
  <c r="N516" i="4" s="1"/>
  <c r="N685" i="4" s="1"/>
  <c r="L141" i="4"/>
  <c r="L516" i="4" s="1"/>
  <c r="L685" i="4" s="1"/>
  <c r="AC141" i="4"/>
  <c r="AC516" i="4" s="1"/>
  <c r="AC685" i="4" s="1"/>
  <c r="K141" i="4"/>
  <c r="K516" i="4" s="1"/>
  <c r="AH141" i="4"/>
  <c r="AB141" i="4"/>
  <c r="AB516" i="4" s="1"/>
  <c r="AB685" i="4" s="1"/>
  <c r="S141" i="4"/>
  <c r="S516" i="4" s="1"/>
  <c r="S685" i="4" s="1"/>
  <c r="O141" i="4"/>
  <c r="O516" i="4" s="1"/>
  <c r="O685" i="4" s="1"/>
  <c r="Y141" i="4"/>
  <c r="Y516" i="4" s="1"/>
  <c r="Y685" i="4" s="1"/>
  <c r="AE141" i="4"/>
  <c r="AE516" i="4" s="1"/>
  <c r="AE685" i="4" s="1"/>
  <c r="AD141" i="4"/>
  <c r="AD516" i="4" s="1"/>
  <c r="AD685" i="4" s="1"/>
  <c r="M141" i="4"/>
  <c r="M516" i="4" s="1"/>
  <c r="M685" i="4" s="1"/>
  <c r="R141" i="4"/>
  <c r="R516" i="4" s="1"/>
  <c r="R685" i="4" s="1"/>
  <c r="AF141" i="4"/>
  <c r="AF516" i="4" s="1"/>
  <c r="AF685" i="4" s="1"/>
  <c r="T141" i="4"/>
  <c r="T516" i="4" s="1"/>
  <c r="T685" i="4" s="1"/>
  <c r="Q141" i="4"/>
  <c r="Q516" i="4" s="1"/>
  <c r="Q685" i="4" s="1"/>
  <c r="W573" i="4"/>
  <c r="Y363" i="4"/>
  <c r="Y371" i="4"/>
  <c r="Y428" i="4"/>
  <c r="AI145" i="4"/>
  <c r="V517" i="4"/>
  <c r="V686" i="4" s="1"/>
  <c r="E42" i="4"/>
  <c r="E83" i="4"/>
  <c r="W572" i="4"/>
  <c r="Z353" i="4"/>
  <c r="O593" i="4"/>
  <c r="P470" i="4"/>
  <c r="W686" i="4"/>
  <c r="AM512" i="4"/>
  <c r="S738" i="4"/>
  <c r="W578" i="4"/>
  <c r="K686" i="4"/>
  <c r="H49" i="4"/>
  <c r="G91" i="4"/>
  <c r="G40" i="4"/>
  <c r="G81" i="4"/>
  <c r="N590" i="4"/>
  <c r="O452" i="4"/>
  <c r="AJ145" i="4"/>
  <c r="AK145" i="4" s="1"/>
  <c r="AH517" i="4"/>
  <c r="AH686" i="4" s="1"/>
  <c r="X364" i="4"/>
  <c r="X572" i="4" s="1"/>
  <c r="X429" i="4"/>
  <c r="X578" i="4" s="1"/>
  <c r="X372" i="4"/>
  <c r="X573" i="4" s="1"/>
  <c r="W700" i="4"/>
  <c r="L705" i="4"/>
  <c r="L704" i="4" s="1"/>
  <c r="L756" i="4"/>
  <c r="L800" i="4" s="1"/>
  <c r="L602" i="4"/>
  <c r="W689" i="4"/>
  <c r="W560" i="4"/>
  <c r="W568" i="4" s="1"/>
  <c r="W695" i="4"/>
  <c r="I38" i="4"/>
  <c r="I79" i="4"/>
  <c r="P591" i="4"/>
  <c r="Q458" i="4"/>
  <c r="V579" i="4"/>
  <c r="V799" i="4" s="1"/>
  <c r="Z430" i="4"/>
  <c r="Z373" i="4"/>
  <c r="Z365" i="4"/>
  <c r="F41" i="4"/>
  <c r="F82" i="4"/>
  <c r="AA355" i="4"/>
  <c r="Q144" i="4"/>
  <c r="AG144" i="4"/>
  <c r="L144" i="4"/>
  <c r="AA144" i="4"/>
  <c r="R144" i="4"/>
  <c r="AF144" i="4"/>
  <c r="O144" i="4"/>
  <c r="K144" i="4"/>
  <c r="W144" i="4"/>
  <c r="T144" i="4"/>
  <c r="AH144" i="4"/>
  <c r="AJ144" i="4" s="1"/>
  <c r="AK144" i="4" s="1"/>
  <c r="AL144" i="4" s="1"/>
  <c r="AM144" i="4" s="1"/>
  <c r="V144" i="4"/>
  <c r="AI144" i="4" s="1"/>
  <c r="M144" i="4"/>
  <c r="Z144" i="4"/>
  <c r="AB144" i="4"/>
  <c r="N144" i="4"/>
  <c r="X144" i="4"/>
  <c r="U144" i="4"/>
  <c r="P144" i="4"/>
  <c r="AE144" i="4"/>
  <c r="AC144" i="4"/>
  <c r="S144" i="4"/>
  <c r="AD144" i="4"/>
  <c r="Y144" i="4"/>
  <c r="D42" i="4"/>
  <c r="D83" i="4"/>
  <c r="X150" i="4"/>
  <c r="X116" i="4"/>
  <c r="X190" i="4" s="1"/>
  <c r="O599" i="4"/>
  <c r="O600" i="4" s="1"/>
  <c r="P492" i="4"/>
  <c r="N589" i="4"/>
  <c r="O446" i="4"/>
  <c r="AK616" i="4" l="1"/>
  <c r="N801" i="4"/>
  <c r="AK822" i="4"/>
  <c r="K806" i="4"/>
  <c r="L798" i="4"/>
  <c r="L806" i="4" s="1"/>
  <c r="AI585" i="4"/>
  <c r="AI799" i="4"/>
  <c r="V585" i="4"/>
  <c r="V767" i="4" s="1"/>
  <c r="V770" i="4" s="1"/>
  <c r="AK709" i="4"/>
  <c r="AK672" i="4"/>
  <c r="R594" i="4"/>
  <c r="S476" i="4"/>
  <c r="R592" i="4"/>
  <c r="S464" i="4"/>
  <c r="AA353" i="4"/>
  <c r="M756" i="4"/>
  <c r="M800" i="4" s="1"/>
  <c r="M602" i="4"/>
  <c r="M705" i="4"/>
  <c r="M704" i="4" s="1"/>
  <c r="O590" i="4"/>
  <c r="P452" i="4"/>
  <c r="Y429" i="4"/>
  <c r="Y364" i="4"/>
  <c r="Y372" i="4"/>
  <c r="I80" i="4"/>
  <c r="I39" i="4"/>
  <c r="N596" i="4"/>
  <c r="G82" i="4"/>
  <c r="G41" i="4"/>
  <c r="AI696" i="4"/>
  <c r="AI694" i="4" s="1"/>
  <c r="AI568" i="4"/>
  <c r="P599" i="4"/>
  <c r="P600" i="4" s="1"/>
  <c r="Q492" i="4"/>
  <c r="P593" i="4"/>
  <c r="Q470" i="4"/>
  <c r="AI141" i="4"/>
  <c r="V516" i="4"/>
  <c r="V685" i="4" s="1"/>
  <c r="AB355" i="4"/>
  <c r="AA365" i="4"/>
  <c r="AA373" i="4"/>
  <c r="AA430" i="4"/>
  <c r="Z354" i="4"/>
  <c r="Z532" i="4"/>
  <c r="O589" i="4"/>
  <c r="P446" i="4"/>
  <c r="O706" i="4"/>
  <c r="O757" i="4"/>
  <c r="O803" i="4" s="1"/>
  <c r="F83" i="4"/>
  <c r="F42" i="4"/>
  <c r="W696" i="4"/>
  <c r="W694" i="4" s="1"/>
  <c r="H91" i="4"/>
  <c r="I49" i="4"/>
  <c r="I91" i="4" s="1"/>
  <c r="H81" i="4"/>
  <c r="H40" i="4"/>
  <c r="X579" i="4"/>
  <c r="X799" i="4" s="1"/>
  <c r="AI517" i="4"/>
  <c r="AI686" i="4" s="1"/>
  <c r="W685" i="4"/>
  <c r="AL145" i="4"/>
  <c r="AK517" i="4"/>
  <c r="AK686" i="4" s="1"/>
  <c r="Z428" i="4"/>
  <c r="Z371" i="4"/>
  <c r="Z363" i="4"/>
  <c r="W447" i="4"/>
  <c r="X447" i="4" s="1"/>
  <c r="W453" i="4"/>
  <c r="X453" i="4" s="1"/>
  <c r="AJ141" i="4"/>
  <c r="AK141" i="4" s="1"/>
  <c r="AH516" i="4"/>
  <c r="AH685" i="4" s="1"/>
  <c r="X695" i="4"/>
  <c r="X560" i="4"/>
  <c r="X696" i="4" s="1"/>
  <c r="AB138" i="4"/>
  <c r="AD138" i="4"/>
  <c r="Z138" i="4"/>
  <c r="Y138" i="4"/>
  <c r="AH138" i="4"/>
  <c r="AJ138" i="4" s="1"/>
  <c r="AK138" i="4" s="1"/>
  <c r="AL138" i="4" s="1"/>
  <c r="AM138" i="4" s="1"/>
  <c r="AC138" i="4"/>
  <c r="AA138" i="4"/>
  <c r="K137" i="4"/>
  <c r="K515" i="4" s="1"/>
  <c r="X138" i="4"/>
  <c r="AF138" i="4"/>
  <c r="AE138" i="4"/>
  <c r="L137" i="4"/>
  <c r="L515" i="4" s="1"/>
  <c r="W138" i="4"/>
  <c r="AG138" i="4"/>
  <c r="M137" i="4"/>
  <c r="M515" i="4" s="1"/>
  <c r="N137" i="4"/>
  <c r="N515" i="4" s="1"/>
  <c r="O137" i="4"/>
  <c r="O515" i="4" s="1"/>
  <c r="P137" i="4"/>
  <c r="P515" i="4" s="1"/>
  <c r="W483" i="4"/>
  <c r="X483" i="4" s="1"/>
  <c r="K685" i="4"/>
  <c r="AK627" i="4"/>
  <c r="AL624" i="4" s="1"/>
  <c r="AK611" i="4"/>
  <c r="O595" i="4"/>
  <c r="P482" i="4"/>
  <c r="Y150" i="4"/>
  <c r="Y116" i="4"/>
  <c r="Y190" i="4" s="1"/>
  <c r="Y522" i="4"/>
  <c r="Y689" i="4" s="1"/>
  <c r="Y559" i="4"/>
  <c r="Y529" i="4"/>
  <c r="Y565" i="4" s="1"/>
  <c r="D43" i="4"/>
  <c r="D85" i="4" s="1"/>
  <c r="D84" i="4"/>
  <c r="Q591" i="4"/>
  <c r="R458" i="4"/>
  <c r="T738" i="4"/>
  <c r="E43" i="4"/>
  <c r="E85" i="4" s="1"/>
  <c r="E84" i="4"/>
  <c r="W579" i="4"/>
  <c r="W799" i="4" s="1"/>
  <c r="AJ517" i="4"/>
  <c r="AJ686" i="4" s="1"/>
  <c r="AK803" i="1" l="1"/>
  <c r="AK117" i="3" s="1"/>
  <c r="O801" i="4"/>
  <c r="AI767" i="4"/>
  <c r="AI770" i="4" s="1"/>
  <c r="M798" i="4"/>
  <c r="M806" i="4" s="1"/>
  <c r="X585" i="4"/>
  <c r="X767" i="4" s="1"/>
  <c r="X770" i="4" s="1"/>
  <c r="W585" i="4"/>
  <c r="W767" i="4" s="1"/>
  <c r="S594" i="4"/>
  <c r="T476" i="4"/>
  <c r="AI516" i="4"/>
  <c r="AI685" i="4" s="1"/>
  <c r="AJ516" i="4"/>
  <c r="AJ685" i="4" s="1"/>
  <c r="S592" i="4"/>
  <c r="T464" i="4"/>
  <c r="Z116" i="4"/>
  <c r="Z190" i="4" s="1"/>
  <c r="Z150" i="4"/>
  <c r="AK618" i="4"/>
  <c r="AK612" i="4"/>
  <c r="Z372" i="4"/>
  <c r="Z573" i="4" s="1"/>
  <c r="Z364" i="4"/>
  <c r="Z572" i="4" s="1"/>
  <c r="Z429" i="4"/>
  <c r="Z578" i="4" s="1"/>
  <c r="AH137" i="4"/>
  <c r="Z137" i="4"/>
  <c r="Z515" i="4" s="1"/>
  <c r="AF137" i="4"/>
  <c r="AF515" i="4" s="1"/>
  <c r="AE137" i="4"/>
  <c r="AE515" i="4" s="1"/>
  <c r="V137" i="4"/>
  <c r="X137" i="4"/>
  <c r="X515" i="4" s="1"/>
  <c r="S137" i="4"/>
  <c r="S515" i="4" s="1"/>
  <c r="Y137" i="4"/>
  <c r="Y515" i="4" s="1"/>
  <c r="AA137" i="4"/>
  <c r="AA515" i="4" s="1"/>
  <c r="R137" i="4"/>
  <c r="R515" i="4" s="1"/>
  <c r="W137" i="4"/>
  <c r="W515" i="4" s="1"/>
  <c r="AC137" i="4"/>
  <c r="AC515" i="4" s="1"/>
  <c r="AD137" i="4"/>
  <c r="AD515" i="4" s="1"/>
  <c r="U137" i="4"/>
  <c r="U515" i="4" s="1"/>
  <c r="Q137" i="4"/>
  <c r="Q515" i="4" s="1"/>
  <c r="AG137" i="4"/>
  <c r="AG515" i="4" s="1"/>
  <c r="T137" i="4"/>
  <c r="T515" i="4" s="1"/>
  <c r="AB137" i="4"/>
  <c r="AB515" i="4" s="1"/>
  <c r="Y700" i="4"/>
  <c r="Y572" i="4"/>
  <c r="AH140" i="4"/>
  <c r="AJ140" i="4" s="1"/>
  <c r="AK140" i="4" s="1"/>
  <c r="AL140" i="4" s="1"/>
  <c r="AM140" i="4" s="1"/>
  <c r="V140" i="4"/>
  <c r="AI140" i="4" s="1"/>
  <c r="AB140" i="4"/>
  <c r="AA140" i="4"/>
  <c r="L140" i="4"/>
  <c r="K140" i="4"/>
  <c r="Y140" i="4"/>
  <c r="U140" i="4"/>
  <c r="M140" i="4"/>
  <c r="AC140" i="4"/>
  <c r="X140" i="4"/>
  <c r="AG140" i="4"/>
  <c r="Z140" i="4"/>
  <c r="S140" i="4"/>
  <c r="P140" i="4"/>
  <c r="R140" i="4"/>
  <c r="Q140" i="4"/>
  <c r="AD140" i="4"/>
  <c r="AE140" i="4"/>
  <c r="W140" i="4"/>
  <c r="N140" i="4"/>
  <c r="T140" i="4"/>
  <c r="AF140" i="4"/>
  <c r="O140" i="4"/>
  <c r="Y695" i="4"/>
  <c r="Y560" i="4"/>
  <c r="Y696" i="4" s="1"/>
  <c r="K684" i="4"/>
  <c r="K683" i="4" s="1"/>
  <c r="K518" i="4"/>
  <c r="AL141" i="4"/>
  <c r="AK516" i="4"/>
  <c r="AK685" i="4" s="1"/>
  <c r="AB430" i="4"/>
  <c r="AB373" i="4"/>
  <c r="AB365" i="4"/>
  <c r="Y578" i="4"/>
  <c r="U738" i="4"/>
  <c r="R591" i="4"/>
  <c r="S458" i="4"/>
  <c r="P595" i="4"/>
  <c r="Q482" i="4"/>
  <c r="Z559" i="4"/>
  <c r="Z529" i="4"/>
  <c r="Z565" i="4" s="1"/>
  <c r="Z700" i="4" s="1"/>
  <c r="Z522" i="4"/>
  <c r="Z689" i="4" s="1"/>
  <c r="AA354" i="4"/>
  <c r="AA532" i="4"/>
  <c r="N756" i="4"/>
  <c r="N800" i="4" s="1"/>
  <c r="N705" i="4"/>
  <c r="N704" i="4" s="1"/>
  <c r="N602" i="4"/>
  <c r="AB353" i="4"/>
  <c r="I81" i="4"/>
  <c r="I40" i="4"/>
  <c r="AL609" i="4"/>
  <c r="AL629" i="4"/>
  <c r="X568" i="4"/>
  <c r="F84" i="4"/>
  <c r="F43" i="4"/>
  <c r="F85" i="4" s="1"/>
  <c r="Y573" i="4"/>
  <c r="AC355" i="4"/>
  <c r="Q599" i="4"/>
  <c r="Q600" i="4" s="1"/>
  <c r="R492" i="4"/>
  <c r="P590" i="4"/>
  <c r="Q452" i="4"/>
  <c r="P684" i="4"/>
  <c r="P683" i="4" s="1"/>
  <c r="P518" i="4"/>
  <c r="P757" i="4"/>
  <c r="P803" i="4" s="1"/>
  <c r="P706" i="4"/>
  <c r="O684" i="4"/>
  <c r="O683" i="4" s="1"/>
  <c r="O518" i="4"/>
  <c r="H82" i="4"/>
  <c r="H41" i="4"/>
  <c r="N684" i="4"/>
  <c r="N683" i="4" s="1"/>
  <c r="N518" i="4"/>
  <c r="P589" i="4"/>
  <c r="Q446" i="4"/>
  <c r="M684" i="4"/>
  <c r="M683" i="4" s="1"/>
  <c r="M518" i="4"/>
  <c r="O596" i="4"/>
  <c r="G83" i="4"/>
  <c r="G42" i="4"/>
  <c r="AA371" i="4"/>
  <c r="AA363" i="4"/>
  <c r="AA428" i="4"/>
  <c r="L684" i="4"/>
  <c r="L683" i="4" s="1"/>
  <c r="L518" i="4"/>
  <c r="AM145" i="4"/>
  <c r="AM517" i="4" s="1"/>
  <c r="AM686" i="4" s="1"/>
  <c r="AL517" i="4"/>
  <c r="AL686" i="4" s="1"/>
  <c r="Q593" i="4"/>
  <c r="R470" i="4"/>
  <c r="X694" i="4"/>
  <c r="AK669" i="4" l="1"/>
  <c r="AK671" i="4"/>
  <c r="AL818" i="4"/>
  <c r="P801" i="4"/>
  <c r="W770" i="4"/>
  <c r="AL820" i="4"/>
  <c r="N798" i="4"/>
  <c r="N806" i="4" s="1"/>
  <c r="T594" i="4"/>
  <c r="U476" i="4"/>
  <c r="U464" i="4"/>
  <c r="T592" i="4"/>
  <c r="O705" i="4"/>
  <c r="O704" i="4" s="1"/>
  <c r="O756" i="4"/>
  <c r="O800" i="4" s="1"/>
  <c r="O602" i="4"/>
  <c r="AD355" i="4"/>
  <c r="AM141" i="4"/>
  <c r="AM516" i="4" s="1"/>
  <c r="AM685" i="4" s="1"/>
  <c r="AL516" i="4"/>
  <c r="AL685" i="4" s="1"/>
  <c r="AB363" i="4"/>
  <c r="AB371" i="4"/>
  <c r="AB428" i="4"/>
  <c r="AG684" i="4"/>
  <c r="AG683" i="4" s="1"/>
  <c r="AG518" i="4"/>
  <c r="AA116" i="4"/>
  <c r="AA190" i="4" s="1"/>
  <c r="AA150" i="4"/>
  <c r="M525" i="4"/>
  <c r="M692" i="4" s="1"/>
  <c r="M742" i="4" s="1"/>
  <c r="M812" i="4" s="1"/>
  <c r="M816" i="4" s="1"/>
  <c r="M822" i="4" s="1"/>
  <c r="M521" i="4"/>
  <c r="S591" i="4"/>
  <c r="T458" i="4"/>
  <c r="Q684" i="4"/>
  <c r="Q683" i="4" s="1"/>
  <c r="Q518" i="4"/>
  <c r="L525" i="4"/>
  <c r="L692" i="4" s="1"/>
  <c r="L742" i="4" s="1"/>
  <c r="L812" i="4" s="1"/>
  <c r="L816" i="4" s="1"/>
  <c r="L822" i="4" s="1"/>
  <c r="L521" i="4"/>
  <c r="Q589" i="4"/>
  <c r="R446" i="4"/>
  <c r="V738" i="4"/>
  <c r="AJ137" i="4"/>
  <c r="AK137" i="4" s="1"/>
  <c r="AH515" i="4"/>
  <c r="P596" i="4"/>
  <c r="P525" i="4"/>
  <c r="P692" i="4" s="1"/>
  <c r="P742" i="4" s="1"/>
  <c r="P812" i="4" s="1"/>
  <c r="P816" i="4" s="1"/>
  <c r="P822" i="4" s="1"/>
  <c r="P521" i="4"/>
  <c r="Y568" i="4"/>
  <c r="AC684" i="4"/>
  <c r="AC683" i="4" s="1"/>
  <c r="AC518" i="4"/>
  <c r="N525" i="4"/>
  <c r="N692" i="4" s="1"/>
  <c r="N742" i="4" s="1"/>
  <c r="N812" i="4" s="1"/>
  <c r="N816" i="4" s="1"/>
  <c r="N822" i="4" s="1"/>
  <c r="N521" i="4"/>
  <c r="AA522" i="4"/>
  <c r="AA689" i="4" s="1"/>
  <c r="AA529" i="4"/>
  <c r="AA565" i="4" s="1"/>
  <c r="AA559" i="4"/>
  <c r="Y694" i="4"/>
  <c r="W684" i="4"/>
  <c r="W683" i="4" s="1"/>
  <c r="W518" i="4"/>
  <c r="Z579" i="4"/>
  <c r="Z799" i="4" s="1"/>
  <c r="Y684" i="4"/>
  <c r="Y683" i="4" s="1"/>
  <c r="Y518" i="4"/>
  <c r="T684" i="4"/>
  <c r="T683" i="4" s="1"/>
  <c r="T518" i="4"/>
  <c r="AC373" i="4"/>
  <c r="AC365" i="4"/>
  <c r="AC430" i="4"/>
  <c r="AE684" i="4"/>
  <c r="AE683" i="4" s="1"/>
  <c r="AE518" i="4"/>
  <c r="AC353" i="4"/>
  <c r="AF684" i="4"/>
  <c r="AF683" i="4" s="1"/>
  <c r="AF518" i="4"/>
  <c r="Y447" i="4"/>
  <c r="Z447" i="4" s="1"/>
  <c r="Y453" i="4"/>
  <c r="Z453" i="4" s="1"/>
  <c r="Z684" i="4"/>
  <c r="Z683" i="4" s="1"/>
  <c r="Z518" i="4"/>
  <c r="AD684" i="4"/>
  <c r="AD683" i="4" s="1"/>
  <c r="AD518" i="4"/>
  <c r="AL710" i="4"/>
  <c r="AL615" i="4"/>
  <c r="AL626" i="4"/>
  <c r="AA429" i="4"/>
  <c r="AA578" i="4" s="1"/>
  <c r="AA372" i="4"/>
  <c r="AA364" i="4"/>
  <c r="Y483" i="4"/>
  <c r="Z483" i="4" s="1"/>
  <c r="R684" i="4"/>
  <c r="R683" i="4" s="1"/>
  <c r="R518" i="4"/>
  <c r="H42" i="4"/>
  <c r="H83" i="4"/>
  <c r="Q590" i="4"/>
  <c r="R452" i="4"/>
  <c r="AB354" i="4"/>
  <c r="AB532" i="4"/>
  <c r="Y579" i="4"/>
  <c r="Y799" i="4" s="1"/>
  <c r="AA684" i="4"/>
  <c r="AA683" i="4" s="1"/>
  <c r="AA518" i="4"/>
  <c r="R599" i="4"/>
  <c r="R600" i="4" s="1"/>
  <c r="S492" i="4"/>
  <c r="O525" i="4"/>
  <c r="O692" i="4" s="1"/>
  <c r="O742" i="4" s="1"/>
  <c r="O812" i="4" s="1"/>
  <c r="O816" i="4" s="1"/>
  <c r="O822" i="4" s="1"/>
  <c r="O521" i="4"/>
  <c r="I82" i="4"/>
  <c r="I41" i="4"/>
  <c r="S684" i="4"/>
  <c r="S683" i="4" s="1"/>
  <c r="S518" i="4"/>
  <c r="R593" i="4"/>
  <c r="S470" i="4"/>
  <c r="Q706" i="4"/>
  <c r="Q757" i="4"/>
  <c r="Q803" i="4" s="1"/>
  <c r="Q801" i="4" s="1"/>
  <c r="Z695" i="4"/>
  <c r="Z560" i="4"/>
  <c r="Z568" i="4" s="1"/>
  <c r="AB684" i="4"/>
  <c r="AB683" i="4" s="1"/>
  <c r="AB518" i="4"/>
  <c r="X684" i="4"/>
  <c r="X683" i="4" s="1"/>
  <c r="X518" i="4"/>
  <c r="G43" i="4"/>
  <c r="G85" i="4" s="1"/>
  <c r="G84" i="4"/>
  <c r="Q595" i="4"/>
  <c r="R482" i="4"/>
  <c r="AI137" i="4"/>
  <c r="V515" i="4"/>
  <c r="K521" i="4"/>
  <c r="K525" i="4"/>
  <c r="U684" i="4"/>
  <c r="U683" i="4" s="1"/>
  <c r="U518" i="4"/>
  <c r="AL616" i="4" l="1"/>
  <c r="O526" i="4"/>
  <c r="M526" i="4"/>
  <c r="L526" i="4"/>
  <c r="N526" i="4"/>
  <c r="K526" i="4"/>
  <c r="P526" i="4"/>
  <c r="AL822" i="4"/>
  <c r="O798" i="4"/>
  <c r="O806" i="4" s="1"/>
  <c r="Z585" i="4"/>
  <c r="Z767" i="4" s="1"/>
  <c r="Z770" i="4" s="1"/>
  <c r="Y585" i="4"/>
  <c r="Y767" i="4" s="1"/>
  <c r="P743" i="4"/>
  <c r="P761" i="4"/>
  <c r="M743" i="4"/>
  <c r="M761" i="4"/>
  <c r="N743" i="4"/>
  <c r="N761" i="4"/>
  <c r="O743" i="4"/>
  <c r="O761" i="4"/>
  <c r="L743" i="4"/>
  <c r="AL709" i="4"/>
  <c r="AL672" i="4"/>
  <c r="U594" i="4"/>
  <c r="V476" i="4"/>
  <c r="U592" i="4"/>
  <c r="V464" i="4"/>
  <c r="U521" i="4"/>
  <c r="U525" i="4"/>
  <c r="U692" i="4" s="1"/>
  <c r="U742" i="4" s="1"/>
  <c r="U812" i="4" s="1"/>
  <c r="U816" i="4" s="1"/>
  <c r="U822" i="4" s="1"/>
  <c r="AB559" i="4"/>
  <c r="AB529" i="4"/>
  <c r="AB565" i="4" s="1"/>
  <c r="AB700" i="4" s="1"/>
  <c r="AB522" i="4"/>
  <c r="AB689" i="4" s="1"/>
  <c r="AD353" i="4"/>
  <c r="O688" i="4"/>
  <c r="O687" i="4" s="1"/>
  <c r="O693" i="4" s="1"/>
  <c r="O703" i="4" s="1"/>
  <c r="L688" i="4"/>
  <c r="L687" i="4" s="1"/>
  <c r="L693" i="4" s="1"/>
  <c r="L703" i="4" s="1"/>
  <c r="AA573" i="4"/>
  <c r="AC525" i="4"/>
  <c r="AC692" i="4" s="1"/>
  <c r="AC521" i="4"/>
  <c r="I42" i="4"/>
  <c r="I83" i="4"/>
  <c r="Z696" i="4"/>
  <c r="Z694" i="4" s="1"/>
  <c r="AD525" i="4"/>
  <c r="AD692" i="4" s="1"/>
  <c r="AD521" i="4"/>
  <c r="K692" i="4"/>
  <c r="X525" i="4"/>
  <c r="X692" i="4" s="1"/>
  <c r="X521" i="4"/>
  <c r="S593" i="4"/>
  <c r="T470" i="4"/>
  <c r="S599" i="4"/>
  <c r="S600" i="4" s="1"/>
  <c r="T492" i="4"/>
  <c r="AA483" i="4"/>
  <c r="T591" i="4"/>
  <c r="U458" i="4"/>
  <c r="K688" i="4"/>
  <c r="R757" i="4"/>
  <c r="R803" i="4" s="1"/>
  <c r="R801" i="4" s="1"/>
  <c r="R706" i="4"/>
  <c r="H84" i="4"/>
  <c r="H43" i="4"/>
  <c r="H85" i="4" s="1"/>
  <c r="AL627" i="4"/>
  <c r="AM624" i="4" s="1"/>
  <c r="AL611" i="4"/>
  <c r="AA695" i="4"/>
  <c r="AA560" i="4"/>
  <c r="AA696" i="4" s="1"/>
  <c r="R589" i="4"/>
  <c r="S446" i="4"/>
  <c r="P688" i="4"/>
  <c r="P687" i="4" s="1"/>
  <c r="P693" i="4" s="1"/>
  <c r="P703" i="4" s="1"/>
  <c r="AC363" i="4"/>
  <c r="AC428" i="4"/>
  <c r="AC371" i="4"/>
  <c r="Q596" i="4"/>
  <c r="AE355" i="4"/>
  <c r="AB525" i="4"/>
  <c r="AB692" i="4" s="1"/>
  <c r="AB521" i="4"/>
  <c r="AA700" i="4"/>
  <c r="V684" i="4"/>
  <c r="V683" i="4" s="1"/>
  <c r="V518" i="4"/>
  <c r="S525" i="4"/>
  <c r="S692" i="4" s="1"/>
  <c r="S742" i="4" s="1"/>
  <c r="S812" i="4" s="1"/>
  <c r="S816" i="4" s="1"/>
  <c r="S822" i="4" s="1"/>
  <c r="S521" i="4"/>
  <c r="AA525" i="4"/>
  <c r="AA692" i="4" s="1"/>
  <c r="AA521" i="4"/>
  <c r="T525" i="4"/>
  <c r="T692" i="4" s="1"/>
  <c r="T742" i="4" s="1"/>
  <c r="T812" i="4" s="1"/>
  <c r="T816" i="4" s="1"/>
  <c r="T822" i="4" s="1"/>
  <c r="T521" i="4"/>
  <c r="M688" i="4"/>
  <c r="M687" i="4" s="1"/>
  <c r="M693" i="4" s="1"/>
  <c r="M703" i="4" s="1"/>
  <c r="AF521" i="4"/>
  <c r="AF525" i="4"/>
  <c r="AF692" i="4" s="1"/>
  <c r="R595" i="4"/>
  <c r="S482" i="4"/>
  <c r="Y525" i="4"/>
  <c r="Y692" i="4" s="1"/>
  <c r="Y521" i="4"/>
  <c r="P756" i="4"/>
  <c r="P800" i="4" s="1"/>
  <c r="P602" i="4"/>
  <c r="P705" i="4"/>
  <c r="P704" i="4" s="1"/>
  <c r="N688" i="4"/>
  <c r="N687" i="4" s="1"/>
  <c r="N693" i="4" s="1"/>
  <c r="N703" i="4" s="1"/>
  <c r="AD430" i="4"/>
  <c r="AD365" i="4"/>
  <c r="AD373" i="4"/>
  <c r="R525" i="4"/>
  <c r="R692" i="4" s="1"/>
  <c r="R742" i="4" s="1"/>
  <c r="R812" i="4" s="1"/>
  <c r="R816" i="4" s="1"/>
  <c r="R822" i="4" s="1"/>
  <c r="R521" i="4"/>
  <c r="AC354" i="4"/>
  <c r="AC532" i="4"/>
  <c r="W525" i="4"/>
  <c r="W521" i="4"/>
  <c r="AH684" i="4"/>
  <c r="AH683" i="4" s="1"/>
  <c r="AH518" i="4"/>
  <c r="AB150" i="4"/>
  <c r="AB116" i="4"/>
  <c r="AB190" i="4" s="1"/>
  <c r="AB364" i="4"/>
  <c r="AB572" i="4" s="1"/>
  <c r="AB372" i="4"/>
  <c r="AB573" i="4" s="1"/>
  <c r="AB429" i="4"/>
  <c r="AB578" i="4" s="1"/>
  <c r="Z525" i="4"/>
  <c r="Z692" i="4" s="1"/>
  <c r="Z521" i="4"/>
  <c r="AJ515" i="4"/>
  <c r="AL137" i="4"/>
  <c r="AK515" i="4"/>
  <c r="R590" i="4"/>
  <c r="S452" i="4"/>
  <c r="AA572" i="4"/>
  <c r="AE525" i="4"/>
  <c r="AE692" i="4" s="1"/>
  <c r="AE521" i="4"/>
  <c r="W738" i="4"/>
  <c r="Q525" i="4"/>
  <c r="Q692" i="4" s="1"/>
  <c r="Q742" i="4" s="1"/>
  <c r="Q812" i="4" s="1"/>
  <c r="Q816" i="4" s="1"/>
  <c r="Q822" i="4" s="1"/>
  <c r="Q521" i="4"/>
  <c r="AG521" i="4"/>
  <c r="AG525" i="4"/>
  <c r="AG692" i="4" s="1"/>
  <c r="AI515" i="4"/>
  <c r="AL803" i="1" l="1"/>
  <c r="AL117" i="3" s="1"/>
  <c r="R526" i="4"/>
  <c r="Q526" i="4"/>
  <c r="AA526" i="4"/>
  <c r="Z526" i="4"/>
  <c r="AB526" i="4"/>
  <c r="X526" i="4"/>
  <c r="Y526" i="4"/>
  <c r="T526" i="4"/>
  <c r="W526" i="4"/>
  <c r="S526" i="4"/>
  <c r="U526" i="4"/>
  <c r="Y770" i="4"/>
  <c r="P798" i="4"/>
  <c r="P806" i="4" s="1"/>
  <c r="P744" i="4"/>
  <c r="M744" i="4"/>
  <c r="O744" i="4"/>
  <c r="U743" i="4"/>
  <c r="U761" i="4"/>
  <c r="Q743" i="4"/>
  <c r="Q761" i="4"/>
  <c r="T743" i="4"/>
  <c r="T761" i="4"/>
  <c r="R743" i="4"/>
  <c r="R761" i="4"/>
  <c r="N744" i="4"/>
  <c r="S743" i="4"/>
  <c r="S761" i="4"/>
  <c r="K742" i="4"/>
  <c r="K812" i="4" s="1"/>
  <c r="K816" i="4" s="1"/>
  <c r="K822" i="4" s="1"/>
  <c r="W476" i="4"/>
  <c r="V594" i="4"/>
  <c r="AA568" i="4"/>
  <c r="AA694" i="4"/>
  <c r="AB483" i="4"/>
  <c r="W464" i="4"/>
  <c r="V592" i="4"/>
  <c r="N707" i="4"/>
  <c r="N666" i="4"/>
  <c r="U688" i="4"/>
  <c r="U687" i="4" s="1"/>
  <c r="U693" i="4" s="1"/>
  <c r="U703" i="4" s="1"/>
  <c r="AE688" i="4"/>
  <c r="AK684" i="4"/>
  <c r="AK683" i="4" s="1"/>
  <c r="AK518" i="4"/>
  <c r="AL618" i="4"/>
  <c r="AL612" i="4"/>
  <c r="T593" i="4"/>
  <c r="U470" i="4"/>
  <c r="AD688" i="4"/>
  <c r="AD428" i="4"/>
  <c r="AD363" i="4"/>
  <c r="AD371" i="4"/>
  <c r="R688" i="4"/>
  <c r="R687" i="4" s="1"/>
  <c r="R693" i="4" s="1"/>
  <c r="R703" i="4" s="1"/>
  <c r="AM609" i="4"/>
  <c r="AM629" i="4"/>
  <c r="AM626" i="4" s="1"/>
  <c r="Q688" i="4"/>
  <c r="Q687" i="4" s="1"/>
  <c r="Q693" i="4" s="1"/>
  <c r="Q703" i="4" s="1"/>
  <c r="X738" i="4"/>
  <c r="X742" i="4" s="1"/>
  <c r="AC429" i="4"/>
  <c r="AC578" i="4" s="1"/>
  <c r="AC372" i="4"/>
  <c r="AC573" i="4" s="1"/>
  <c r="AC364" i="4"/>
  <c r="M707" i="4"/>
  <c r="M666" i="4"/>
  <c r="AB688" i="4"/>
  <c r="AB687" i="4" s="1"/>
  <c r="AB693" i="4" s="1"/>
  <c r="AM137" i="4"/>
  <c r="AM515" i="4" s="1"/>
  <c r="AL515" i="4"/>
  <c r="AE353" i="4"/>
  <c r="AJ684" i="4"/>
  <c r="AJ683" i="4" s="1"/>
  <c r="AJ518" i="4"/>
  <c r="AC522" i="4"/>
  <c r="AC689" i="4" s="1"/>
  <c r="AC529" i="4"/>
  <c r="AC565" i="4" s="1"/>
  <c r="AC559" i="4"/>
  <c r="AI684" i="4"/>
  <c r="AI683" i="4" s="1"/>
  <c r="AI722" i="4" s="1"/>
  <c r="AI518" i="4"/>
  <c r="AA579" i="4"/>
  <c r="AA799" i="4" s="1"/>
  <c r="AC150" i="4"/>
  <c r="AC116" i="4"/>
  <c r="AC190" i="4" s="1"/>
  <c r="AD354" i="4"/>
  <c r="AD532" i="4"/>
  <c r="AB695" i="4"/>
  <c r="AB560" i="4"/>
  <c r="S688" i="4"/>
  <c r="S687" i="4" s="1"/>
  <c r="S693" i="4" s="1"/>
  <c r="S703" i="4" s="1"/>
  <c r="X688" i="4"/>
  <c r="X687" i="4" s="1"/>
  <c r="X693" i="4" s="1"/>
  <c r="X703" i="4" s="1"/>
  <c r="AC688" i="4"/>
  <c r="S590" i="4"/>
  <c r="T452" i="4"/>
  <c r="AH525" i="4"/>
  <c r="AH692" i="4" s="1"/>
  <c r="AH521" i="4"/>
  <c r="AG688" i="4"/>
  <c r="Z688" i="4"/>
  <c r="Z687" i="4" s="1"/>
  <c r="Z693" i="4" s="1"/>
  <c r="Z703" i="4" s="1"/>
  <c r="Y688" i="4"/>
  <c r="Y687" i="4" s="1"/>
  <c r="Y693" i="4" s="1"/>
  <c r="Y703" i="4" s="1"/>
  <c r="T688" i="4"/>
  <c r="T687" i="4" s="1"/>
  <c r="T693" i="4" s="1"/>
  <c r="T703" i="4" s="1"/>
  <c r="AE430" i="4"/>
  <c r="AE373" i="4"/>
  <c r="AE365" i="4"/>
  <c r="P707" i="4"/>
  <c r="P666" i="4"/>
  <c r="S589" i="4"/>
  <c r="T446" i="4"/>
  <c r="L707" i="4"/>
  <c r="L666" i="4"/>
  <c r="R596" i="4"/>
  <c r="AF688" i="4"/>
  <c r="V521" i="4"/>
  <c r="V525" i="4"/>
  <c r="V692" i="4" s="1"/>
  <c r="V742" i="4" s="1"/>
  <c r="Q705" i="4"/>
  <c r="Q704" i="4" s="1"/>
  <c r="Q602" i="4"/>
  <c r="Q756" i="4"/>
  <c r="Q800" i="4" s="1"/>
  <c r="AF355" i="4"/>
  <c r="AB579" i="4"/>
  <c r="AB799" i="4" s="1"/>
  <c r="W688" i="4"/>
  <c r="S595" i="4"/>
  <c r="T482" i="4"/>
  <c r="AA688" i="4"/>
  <c r="AA687" i="4" s="1"/>
  <c r="AA693" i="4" s="1"/>
  <c r="K687" i="4"/>
  <c r="K693" i="4" s="1"/>
  <c r="K703" i="4" s="1"/>
  <c r="T599" i="4"/>
  <c r="T600" i="4" s="1"/>
  <c r="U492" i="4"/>
  <c r="I84" i="4"/>
  <c r="I43" i="4"/>
  <c r="I85" i="4" s="1"/>
  <c r="W692" i="4"/>
  <c r="W742" i="4" s="1"/>
  <c r="W812" i="4" s="1"/>
  <c r="W816" i="4" s="1"/>
  <c r="W822" i="4" s="1"/>
  <c r="U591" i="4"/>
  <c r="V458" i="4"/>
  <c r="S706" i="4"/>
  <c r="S757" i="4"/>
  <c r="S803" i="4" s="1"/>
  <c r="S801" i="4" s="1"/>
  <c r="AA453" i="4"/>
  <c r="AB453" i="4" s="1"/>
  <c r="AA447" i="4"/>
  <c r="AB447" i="4" s="1"/>
  <c r="O707" i="4"/>
  <c r="O666" i="4"/>
  <c r="AL669" i="4" l="1"/>
  <c r="AL671" i="4"/>
  <c r="AM818" i="4"/>
  <c r="AK722" i="4"/>
  <c r="AJ722" i="4"/>
  <c r="AI521" i="4"/>
  <c r="AI688" i="4" s="1"/>
  <c r="V526" i="4"/>
  <c r="AC526" i="4"/>
  <c r="V812" i="4"/>
  <c r="V816" i="4" s="1"/>
  <c r="V822" i="4" s="1"/>
  <c r="AI742" i="4"/>
  <c r="Q798" i="4"/>
  <c r="Q806" i="4" s="1"/>
  <c r="AA585" i="4"/>
  <c r="AA767" i="4" s="1"/>
  <c r="AB585" i="4"/>
  <c r="AB767" i="4" s="1"/>
  <c r="AB770" i="4" s="1"/>
  <c r="X743" i="4"/>
  <c r="X812" i="4"/>
  <c r="X816" i="4" s="1"/>
  <c r="X822" i="4" s="1"/>
  <c r="U744" i="4"/>
  <c r="X761" i="4"/>
  <c r="R744" i="4"/>
  <c r="T744" i="4"/>
  <c r="K743" i="4"/>
  <c r="L744" i="4" s="1"/>
  <c r="K761" i="4"/>
  <c r="L761" i="4"/>
  <c r="V743" i="4"/>
  <c r="V761" i="4"/>
  <c r="Q744" i="4"/>
  <c r="S744" i="4"/>
  <c r="W743" i="4"/>
  <c r="W761" i="4"/>
  <c r="AC483" i="4"/>
  <c r="W594" i="4"/>
  <c r="X476" i="4"/>
  <c r="AA703" i="4"/>
  <c r="AA666" i="4" s="1"/>
  <c r="AJ525" i="4"/>
  <c r="AJ692" i="4" s="1"/>
  <c r="X464" i="4"/>
  <c r="W592" i="4"/>
  <c r="S666" i="4"/>
  <c r="T666" i="4"/>
  <c r="AB696" i="4"/>
  <c r="AB694" i="4" s="1"/>
  <c r="AB703" i="4" s="1"/>
  <c r="AD522" i="4"/>
  <c r="AD526" i="4" s="1"/>
  <c r="AD559" i="4"/>
  <c r="AD529" i="4"/>
  <c r="AD565" i="4" s="1"/>
  <c r="AD700" i="4" s="1"/>
  <c r="AL684" i="4"/>
  <c r="AL683" i="4" s="1"/>
  <c r="AL722" i="4" s="1"/>
  <c r="AL518" i="4"/>
  <c r="R666" i="4"/>
  <c r="K666" i="4"/>
  <c r="K707" i="4"/>
  <c r="AH688" i="4"/>
  <c r="Y666" i="4"/>
  <c r="AB568" i="4"/>
  <c r="AE354" i="4"/>
  <c r="AE532" i="4"/>
  <c r="AC700" i="4"/>
  <c r="V591" i="4"/>
  <c r="W458" i="4"/>
  <c r="AD429" i="4"/>
  <c r="AD578" i="4" s="1"/>
  <c r="AD372" i="4"/>
  <c r="AD573" i="4" s="1"/>
  <c r="AD364" i="4"/>
  <c r="AD572" i="4" s="1"/>
  <c r="T595" i="4"/>
  <c r="U482" i="4"/>
  <c r="R756" i="4"/>
  <c r="R800" i="4" s="1"/>
  <c r="R705" i="4"/>
  <c r="R704" i="4" s="1"/>
  <c r="R707" i="4" s="1"/>
  <c r="R602" i="4"/>
  <c r="T590" i="4"/>
  <c r="U452" i="4"/>
  <c r="AD150" i="4"/>
  <c r="AD116" i="4"/>
  <c r="AD190" i="4" s="1"/>
  <c r="Y738" i="4"/>
  <c r="Y742" i="4" s="1"/>
  <c r="Y812" i="4" s="1"/>
  <c r="Y816" i="4" s="1"/>
  <c r="Y822" i="4" s="1"/>
  <c r="AI525" i="4"/>
  <c r="AI692" i="4" s="1"/>
  <c r="V688" i="4"/>
  <c r="V687" i="4" s="1"/>
  <c r="V693" i="4" s="1"/>
  <c r="V703" i="4" s="1"/>
  <c r="AM684" i="4"/>
  <c r="AM683" i="4" s="1"/>
  <c r="AM518" i="4"/>
  <c r="O667" i="4"/>
  <c r="O714" i="4"/>
  <c r="AJ521" i="4"/>
  <c r="L714" i="4"/>
  <c r="L667" i="4"/>
  <c r="P714" i="4"/>
  <c r="P667" i="4"/>
  <c r="AC687" i="4"/>
  <c r="AC693" i="4" s="1"/>
  <c r="M714" i="4"/>
  <c r="M667" i="4"/>
  <c r="U666" i="4"/>
  <c r="W687" i="4"/>
  <c r="W693" i="4" s="1"/>
  <c r="W703" i="4" s="1"/>
  <c r="AG355" i="4"/>
  <c r="T589" i="4"/>
  <c r="U446" i="4"/>
  <c r="Q707" i="4"/>
  <c r="Q666" i="4"/>
  <c r="U599" i="4"/>
  <c r="U600" i="4" s="1"/>
  <c r="V492" i="4"/>
  <c r="S596" i="4"/>
  <c r="X666" i="4"/>
  <c r="AE371" i="4"/>
  <c r="AE363" i="4"/>
  <c r="AE428" i="4"/>
  <c r="AM710" i="4"/>
  <c r="AM615" i="4"/>
  <c r="AK525" i="4"/>
  <c r="AK692" i="4" s="1"/>
  <c r="AK521" i="4"/>
  <c r="N714" i="4"/>
  <c r="N667" i="4"/>
  <c r="AC695" i="4"/>
  <c r="AC560" i="4"/>
  <c r="AC696" i="4" s="1"/>
  <c r="Z666" i="4"/>
  <c r="AF353" i="4"/>
  <c r="U593" i="4"/>
  <c r="V470" i="4"/>
  <c r="AF430" i="4"/>
  <c r="AF365" i="4"/>
  <c r="AF373" i="4"/>
  <c r="T757" i="4"/>
  <c r="T803" i="4" s="1"/>
  <c r="T801" i="4" s="1"/>
  <c r="T706" i="4"/>
  <c r="AC572" i="4"/>
  <c r="AM611" i="4"/>
  <c r="AM627" i="4"/>
  <c r="AC453" i="4"/>
  <c r="AC447" i="4"/>
  <c r="AM616" i="4" l="1"/>
  <c r="AM820" i="4"/>
  <c r="AM722" i="4"/>
  <c r="AJ688" i="4"/>
  <c r="AI526" i="4"/>
  <c r="AA770" i="4"/>
  <c r="AI761" i="4"/>
  <c r="AI743" i="4"/>
  <c r="AI812" i="4"/>
  <c r="AI816" i="4" s="1"/>
  <c r="AI822" i="4" s="1"/>
  <c r="AM822" i="4"/>
  <c r="R798" i="4"/>
  <c r="R806" i="4" s="1"/>
  <c r="X744" i="4"/>
  <c r="Y743" i="4"/>
  <c r="Y761" i="4"/>
  <c r="K744" i="4"/>
  <c r="W744" i="4"/>
  <c r="V744" i="4"/>
  <c r="AM709" i="4"/>
  <c r="AM672" i="4"/>
  <c r="AD483" i="4"/>
  <c r="X594" i="4"/>
  <c r="Y476" i="4"/>
  <c r="AI687" i="4"/>
  <c r="AI723" i="4" s="1"/>
  <c r="T596" i="4"/>
  <c r="T756" i="4" s="1"/>
  <c r="T800" i="4" s="1"/>
  <c r="AC568" i="4"/>
  <c r="X592" i="4"/>
  <c r="Y464" i="4"/>
  <c r="K667" i="4"/>
  <c r="K714" i="4"/>
  <c r="AF428" i="4"/>
  <c r="AF363" i="4"/>
  <c r="AF371" i="4"/>
  <c r="AK688" i="4"/>
  <c r="V599" i="4"/>
  <c r="V600" i="4" s="1"/>
  <c r="W492" i="4"/>
  <c r="AM525" i="4"/>
  <c r="AM692" i="4" s="1"/>
  <c r="AM521" i="4"/>
  <c r="Z738" i="4"/>
  <c r="Z742" i="4" s="1"/>
  <c r="Z812" i="4" s="1"/>
  <c r="Z816" i="4" s="1"/>
  <c r="Z822" i="4" s="1"/>
  <c r="U757" i="4"/>
  <c r="U803" i="4" s="1"/>
  <c r="U801" i="4" s="1"/>
  <c r="U706" i="4"/>
  <c r="O715" i="4"/>
  <c r="U595" i="4"/>
  <c r="V482" i="4"/>
  <c r="AE522" i="4"/>
  <c r="AE526" i="4" s="1"/>
  <c r="AE559" i="4"/>
  <c r="AE529" i="4"/>
  <c r="AE565" i="4" s="1"/>
  <c r="Q714" i="4"/>
  <c r="Q667" i="4"/>
  <c r="AE150" i="4"/>
  <c r="AE116" i="4"/>
  <c r="AE190" i="4" s="1"/>
  <c r="AD579" i="4"/>
  <c r="AD799" i="4" s="1"/>
  <c r="AF354" i="4"/>
  <c r="AF532" i="4"/>
  <c r="R714" i="4"/>
  <c r="R667" i="4"/>
  <c r="AE429" i="4"/>
  <c r="AE578" i="4" s="1"/>
  <c r="AE372" i="4"/>
  <c r="AE573" i="4" s="1"/>
  <c r="AE364" i="4"/>
  <c r="AM618" i="4"/>
  <c r="U589" i="4"/>
  <c r="V446" i="4"/>
  <c r="AB666" i="4"/>
  <c r="AD447" i="4"/>
  <c r="AD453" i="4"/>
  <c r="AL521" i="4"/>
  <c r="AL525" i="4"/>
  <c r="AL692" i="4" s="1"/>
  <c r="M715" i="4"/>
  <c r="AC579" i="4"/>
  <c r="AC799" i="4" s="1"/>
  <c r="AC694" i="4"/>
  <c r="AC703" i="4" s="1"/>
  <c r="AH355" i="4"/>
  <c r="AM612" i="4"/>
  <c r="AG373" i="4"/>
  <c r="AG365" i="4"/>
  <c r="AG430" i="4"/>
  <c r="U590" i="4"/>
  <c r="V452" i="4"/>
  <c r="W591" i="4"/>
  <c r="X458" i="4"/>
  <c r="AD695" i="4"/>
  <c r="AD560" i="4"/>
  <c r="AD696" i="4" s="1"/>
  <c r="AG353" i="4"/>
  <c r="N715" i="4"/>
  <c r="P715" i="4"/>
  <c r="AD689" i="4"/>
  <c r="AD687" i="4" s="1"/>
  <c r="AD693" i="4" s="1"/>
  <c r="V593" i="4"/>
  <c r="W470" i="4"/>
  <c r="V666" i="4"/>
  <c r="W666" i="4"/>
  <c r="S756" i="4"/>
  <c r="S800" i="4" s="1"/>
  <c r="S705" i="4"/>
  <c r="S704" i="4" s="1"/>
  <c r="S707" i="4" s="1"/>
  <c r="S602" i="4"/>
  <c r="L715" i="4"/>
  <c r="AM669" i="4" l="1"/>
  <c r="AM671" i="4"/>
  <c r="AM803" i="1"/>
  <c r="AM117" i="3" s="1"/>
  <c r="S798" i="4"/>
  <c r="T798" i="4" s="1"/>
  <c r="AD585" i="4"/>
  <c r="AD767" i="4" s="1"/>
  <c r="AD770" i="4" s="1"/>
  <c r="AC585" i="4"/>
  <c r="AC767" i="4" s="1"/>
  <c r="Z743" i="4"/>
  <c r="Z744" i="4" s="1"/>
  <c r="Z761" i="4"/>
  <c r="Y744" i="4"/>
  <c r="AM761" i="4"/>
  <c r="AL761" i="4"/>
  <c r="M716" i="4"/>
  <c r="P716" i="4"/>
  <c r="N716" i="4"/>
  <c r="L716" i="4"/>
  <c r="O716" i="4"/>
  <c r="AE483" i="4"/>
  <c r="Y594" i="4"/>
  <c r="Z476" i="4"/>
  <c r="AI693" i="4"/>
  <c r="T602" i="4"/>
  <c r="T705" i="4"/>
  <c r="T704" i="4" s="1"/>
  <c r="T707" i="4" s="1"/>
  <c r="T714" i="4" s="1"/>
  <c r="Y592" i="4"/>
  <c r="Z464" i="4"/>
  <c r="AD694" i="4"/>
  <c r="AD703" i="4" s="1"/>
  <c r="AC666" i="4"/>
  <c r="X591" i="4"/>
  <c r="Y458" i="4"/>
  <c r="AL688" i="4"/>
  <c r="Q715" i="4"/>
  <c r="V757" i="4"/>
  <c r="V706" i="4"/>
  <c r="R715" i="4"/>
  <c r="AE700" i="4"/>
  <c r="W599" i="4"/>
  <c r="W600" i="4" s="1"/>
  <c r="X492" i="4"/>
  <c r="AF522" i="4"/>
  <c r="AF526" i="4" s="1"/>
  <c r="AF559" i="4"/>
  <c r="AF529" i="4"/>
  <c r="AF565" i="4" s="1"/>
  <c r="AF700" i="4" s="1"/>
  <c r="AE695" i="4"/>
  <c r="AE560" i="4"/>
  <c r="AE696" i="4" s="1"/>
  <c r="V590" i="4"/>
  <c r="W452" i="4"/>
  <c r="AE689" i="4"/>
  <c r="AE687" i="4" s="1"/>
  <c r="AE693" i="4" s="1"/>
  <c r="AF364" i="4"/>
  <c r="AF572" i="4" s="1"/>
  <c r="AF372" i="4"/>
  <c r="AF573" i="4" s="1"/>
  <c r="AF429" i="4"/>
  <c r="AF578" i="4" s="1"/>
  <c r="AG354" i="4"/>
  <c r="AG532" i="4"/>
  <c r="V595" i="4"/>
  <c r="W482" i="4"/>
  <c r="AA738" i="4"/>
  <c r="AA742" i="4" s="1"/>
  <c r="AA812" i="4" s="1"/>
  <c r="AA816" i="4" s="1"/>
  <c r="AA822" i="4" s="1"/>
  <c r="S714" i="4"/>
  <c r="S667" i="4"/>
  <c r="U596" i="4"/>
  <c r="V589" i="4"/>
  <c r="W446" i="4"/>
  <c r="AH353" i="4"/>
  <c r="AF150" i="4"/>
  <c r="AF116" i="4"/>
  <c r="AF190" i="4" s="1"/>
  <c r="W593" i="4"/>
  <c r="X470" i="4"/>
  <c r="AG363" i="4"/>
  <c r="AG428" i="4"/>
  <c r="AG371" i="4"/>
  <c r="AM688" i="4"/>
  <c r="K715" i="4"/>
  <c r="AJ355" i="4"/>
  <c r="AK355" i="4" s="1"/>
  <c r="AH365" i="4"/>
  <c r="AJ365" i="4" s="1"/>
  <c r="AH373" i="4"/>
  <c r="AJ373" i="4" s="1"/>
  <c r="AM373" i="4" s="1"/>
  <c r="AH430" i="4"/>
  <c r="AJ430" i="4" s="1"/>
  <c r="AE572" i="4"/>
  <c r="AD568" i="4"/>
  <c r="AE447" i="4"/>
  <c r="AE453" i="4"/>
  <c r="P718" i="4" l="1"/>
  <c r="P777" i="4" s="1"/>
  <c r="L754" i="4"/>
  <c r="L764" i="4" s="1"/>
  <c r="AI703" i="4"/>
  <c r="AI725" i="4" s="1"/>
  <c r="AI724" i="4"/>
  <c r="AC770" i="4"/>
  <c r="V803" i="4"/>
  <c r="V801" i="4" s="1"/>
  <c r="AI757" i="4"/>
  <c r="AI803" i="4" s="1"/>
  <c r="AI801" i="4" s="1"/>
  <c r="S806" i="4"/>
  <c r="T806" i="4"/>
  <c r="AA743" i="4"/>
  <c r="AA744" i="4" s="1"/>
  <c r="AA761" i="4"/>
  <c r="N754" i="4"/>
  <c r="L718" i="4"/>
  <c r="L777" i="4" s="1"/>
  <c r="L170" i="3" s="1"/>
  <c r="P754" i="4"/>
  <c r="M754" i="4"/>
  <c r="M718" i="4"/>
  <c r="M777" i="4" s="1"/>
  <c r="M170" i="3" s="1"/>
  <c r="O754" i="4"/>
  <c r="Q716" i="4"/>
  <c r="O718" i="4"/>
  <c r="O777" i="4" s="1"/>
  <c r="O170" i="3" s="1"/>
  <c r="R716" i="4"/>
  <c r="N718" i="4"/>
  <c r="N777" i="4" s="1"/>
  <c r="N170" i="3" s="1"/>
  <c r="K716" i="4"/>
  <c r="AF483" i="4"/>
  <c r="T667" i="4"/>
  <c r="Z594" i="4"/>
  <c r="AA476" i="4"/>
  <c r="Z592" i="4"/>
  <c r="AA464" i="4"/>
  <c r="AF453" i="4"/>
  <c r="AF447" i="4"/>
  <c r="AE568" i="4"/>
  <c r="AK365" i="4"/>
  <c r="AL355" i="4"/>
  <c r="AK373" i="4"/>
  <c r="S715" i="4"/>
  <c r="T715" i="4"/>
  <c r="AE694" i="4"/>
  <c r="AE703" i="4" s="1"/>
  <c r="AF695" i="4"/>
  <c r="AF560" i="4"/>
  <c r="AF696" i="4" s="1"/>
  <c r="AF579" i="4"/>
  <c r="AF799" i="4" s="1"/>
  <c r="AF689" i="4"/>
  <c r="AF687" i="4" s="1"/>
  <c r="AF693" i="4" s="1"/>
  <c r="W595" i="4"/>
  <c r="X482" i="4"/>
  <c r="AD666" i="4"/>
  <c r="X599" i="4"/>
  <c r="X600" i="4" s="1"/>
  <c r="Y492" i="4"/>
  <c r="Y591" i="4"/>
  <c r="Z458" i="4"/>
  <c r="X593" i="4"/>
  <c r="Y470" i="4"/>
  <c r="AG116" i="4"/>
  <c r="AG190" i="4" s="1"/>
  <c r="AG150" i="4"/>
  <c r="AG522" i="4"/>
  <c r="AG526" i="4" s="1"/>
  <c r="AG559" i="4"/>
  <c r="AG529" i="4"/>
  <c r="AG565" i="4" s="1"/>
  <c r="AG700" i="4" s="1"/>
  <c r="W706" i="4"/>
  <c r="W757" i="4"/>
  <c r="U756" i="4"/>
  <c r="U800" i="4" s="1"/>
  <c r="U798" i="4" s="1"/>
  <c r="U705" i="4"/>
  <c r="U704" i="4" s="1"/>
  <c r="U707" i="4" s="1"/>
  <c r="U602" i="4"/>
  <c r="AB738" i="4"/>
  <c r="AB742" i="4" s="1"/>
  <c r="AB812" i="4" s="1"/>
  <c r="AB816" i="4" s="1"/>
  <c r="AB822" i="4" s="1"/>
  <c r="AE579" i="4"/>
  <c r="AE799" i="4" s="1"/>
  <c r="AG429" i="4"/>
  <c r="AG578" i="4" s="1"/>
  <c r="AG372" i="4"/>
  <c r="AG573" i="4" s="1"/>
  <c r="AG364" i="4"/>
  <c r="AG572" i="4" s="1"/>
  <c r="AH371" i="4"/>
  <c r="AJ371" i="4" s="1"/>
  <c r="AM371" i="4" s="1"/>
  <c r="AH363" i="4"/>
  <c r="AJ363" i="4" s="1"/>
  <c r="AJ353" i="4"/>
  <c r="AK353" i="4" s="1"/>
  <c r="AH428" i="4"/>
  <c r="AJ428" i="4" s="1"/>
  <c r="W589" i="4"/>
  <c r="X446" i="4"/>
  <c r="AK430" i="4"/>
  <c r="V596" i="4"/>
  <c r="AH532" i="4"/>
  <c r="AH354" i="4"/>
  <c r="W590" i="4"/>
  <c r="X452" i="4"/>
  <c r="P781" i="4" l="1"/>
  <c r="P170" i="3"/>
  <c r="P826" i="4"/>
  <c r="AI666" i="4"/>
  <c r="Q718" i="4"/>
  <c r="Q777" i="4" s="1"/>
  <c r="L825" i="4"/>
  <c r="W803" i="4"/>
  <c r="W801" i="4" s="1"/>
  <c r="AF585" i="4"/>
  <c r="AF767" i="4" s="1"/>
  <c r="AF770" i="4" s="1"/>
  <c r="AE585" i="4"/>
  <c r="AE767" i="4" s="1"/>
  <c r="U806" i="4"/>
  <c r="M764" i="4"/>
  <c r="M825" i="4"/>
  <c r="O781" i="4"/>
  <c r="O826" i="4"/>
  <c r="M781" i="4"/>
  <c r="M826" i="4"/>
  <c r="O764" i="4"/>
  <c r="O825" i="4"/>
  <c r="P764" i="4"/>
  <c r="P825" i="4"/>
  <c r="L781" i="4"/>
  <c r="L783" i="4" s="1"/>
  <c r="L826" i="4"/>
  <c r="N781" i="4"/>
  <c r="N826" i="4"/>
  <c r="N764" i="4"/>
  <c r="N825" i="4"/>
  <c r="AB743" i="4"/>
  <c r="AB744" i="4" s="1"/>
  <c r="AB761" i="4"/>
  <c r="Q754" i="4"/>
  <c r="R718" i="4"/>
  <c r="R777" i="4" s="1"/>
  <c r="R170" i="3" s="1"/>
  <c r="R754" i="4"/>
  <c r="S716" i="4"/>
  <c r="K718" i="4"/>
  <c r="K777" i="4" s="1"/>
  <c r="K170" i="3" s="1"/>
  <c r="T716" i="4"/>
  <c r="K754" i="4"/>
  <c r="AG483" i="4"/>
  <c r="AA594" i="4"/>
  <c r="AB476" i="4"/>
  <c r="AG579" i="4"/>
  <c r="AG799" i="4" s="1"/>
  <c r="AA592" i="4"/>
  <c r="AB464" i="4"/>
  <c r="AJ532" i="4"/>
  <c r="AH522" i="4"/>
  <c r="AH526" i="4" s="1"/>
  <c r="AH529" i="4"/>
  <c r="AH559" i="4"/>
  <c r="AF568" i="4"/>
  <c r="U714" i="4"/>
  <c r="U667" i="4"/>
  <c r="AF694" i="4"/>
  <c r="AF703" i="4" s="1"/>
  <c r="AM355" i="4"/>
  <c r="AM365" i="4" s="1"/>
  <c r="AL365" i="4"/>
  <c r="X595" i="4"/>
  <c r="Y482" i="4"/>
  <c r="AK363" i="4"/>
  <c r="AK371" i="4"/>
  <c r="AL353" i="4"/>
  <c r="AC738" i="4"/>
  <c r="AC742" i="4" s="1"/>
  <c r="AC812" i="4" s="1"/>
  <c r="AC816" i="4" s="1"/>
  <c r="AC822" i="4" s="1"/>
  <c r="Z591" i="4"/>
  <c r="AA458" i="4"/>
  <c r="AH150" i="4"/>
  <c r="AH116" i="4"/>
  <c r="AH190" i="4" s="1"/>
  <c r="AJ104" i="4"/>
  <c r="Y593" i="4"/>
  <c r="Z470" i="4"/>
  <c r="AL430" i="4"/>
  <c r="AM430" i="4" s="1"/>
  <c r="AE666" i="4"/>
  <c r="Y599" i="4"/>
  <c r="Y600" i="4" s="1"/>
  <c r="Z492" i="4"/>
  <c r="AH372" i="4"/>
  <c r="AH429" i="4"/>
  <c r="AH364" i="4"/>
  <c r="AJ354" i="4"/>
  <c r="AK354" i="4" s="1"/>
  <c r="V756" i="4"/>
  <c r="V705" i="4"/>
  <c r="V704" i="4" s="1"/>
  <c r="V707" i="4" s="1"/>
  <c r="V602" i="4"/>
  <c r="AG695" i="4"/>
  <c r="AG560" i="4"/>
  <c r="AG696" i="4" s="1"/>
  <c r="X706" i="4"/>
  <c r="X757" i="4"/>
  <c r="X803" i="4" s="1"/>
  <c r="X590" i="4"/>
  <c r="Y452" i="4"/>
  <c r="AG689" i="4"/>
  <c r="AG687" i="4" s="1"/>
  <c r="AG693" i="4" s="1"/>
  <c r="AG453" i="4"/>
  <c r="AG447" i="4"/>
  <c r="X589" i="4"/>
  <c r="Y446" i="4"/>
  <c r="W596" i="4"/>
  <c r="AK428" i="4"/>
  <c r="AL428" i="4" s="1"/>
  <c r="K762" i="1"/>
  <c r="K764" i="1"/>
  <c r="C807" i="1"/>
  <c r="C806" i="1"/>
  <c r="C805" i="1"/>
  <c r="P783" i="4" l="1"/>
  <c r="Q826" i="4"/>
  <c r="Q170" i="3"/>
  <c r="Q781" i="4"/>
  <c r="S718" i="4"/>
  <c r="S777" i="4" s="1"/>
  <c r="X801" i="4"/>
  <c r="AE770" i="4"/>
  <c r="V800" i="4"/>
  <c r="V798" i="4" s="1"/>
  <c r="V806" i="4" s="1"/>
  <c r="AI756" i="4"/>
  <c r="N783" i="4"/>
  <c r="M783" i="4"/>
  <c r="AG585" i="4"/>
  <c r="AG767" i="4" s="1"/>
  <c r="AG770" i="4" s="1"/>
  <c r="O783" i="4"/>
  <c r="R781" i="4"/>
  <c r="R826" i="4"/>
  <c r="Q764" i="4"/>
  <c r="Q825" i="4"/>
  <c r="K764" i="4"/>
  <c r="K825" i="4"/>
  <c r="R764" i="4"/>
  <c r="R825" i="4"/>
  <c r="K781" i="4"/>
  <c r="K826" i="4"/>
  <c r="AC743" i="4"/>
  <c r="AC744" i="4" s="1"/>
  <c r="AC761" i="4"/>
  <c r="S754" i="4"/>
  <c r="T718" i="4"/>
  <c r="T777" i="4" s="1"/>
  <c r="T170" i="3" s="1"/>
  <c r="T754" i="4"/>
  <c r="AC476" i="4"/>
  <c r="AB594" i="4"/>
  <c r="AC464" i="4"/>
  <c r="AB592" i="4"/>
  <c r="AJ529" i="4"/>
  <c r="AH565" i="4"/>
  <c r="AH689" i="4"/>
  <c r="AH687" i="4" s="1"/>
  <c r="AH693" i="4" s="1"/>
  <c r="AJ522" i="4"/>
  <c r="Z593" i="4"/>
  <c r="AA470" i="4"/>
  <c r="AJ150" i="4"/>
  <c r="AK104" i="4"/>
  <c r="AJ116" i="4"/>
  <c r="AJ190" i="4" s="1"/>
  <c r="AF666" i="4"/>
  <c r="Y590" i="4"/>
  <c r="Z452" i="4"/>
  <c r="AK532" i="4"/>
  <c r="Y595" i="4"/>
  <c r="Z482" i="4"/>
  <c r="AH695" i="4"/>
  <c r="AH560" i="4"/>
  <c r="AJ559" i="4"/>
  <c r="AH573" i="4"/>
  <c r="AJ372" i="4"/>
  <c r="AM372" i="4" s="1"/>
  <c r="AM573" i="4" s="1"/>
  <c r="Y589" i="4"/>
  <c r="Z446" i="4"/>
  <c r="AL354" i="4"/>
  <c r="AK372" i="4"/>
  <c r="AK573" i="4" s="1"/>
  <c r="AK364" i="4"/>
  <c r="AK572" i="4" s="1"/>
  <c r="AH572" i="4"/>
  <c r="AJ364" i="4"/>
  <c r="AH578" i="4"/>
  <c r="AJ429" i="4"/>
  <c r="W756" i="4"/>
  <c r="W705" i="4"/>
  <c r="W704" i="4" s="1"/>
  <c r="W707" i="4" s="1"/>
  <c r="W602" i="4"/>
  <c r="X596" i="4"/>
  <c r="Y757" i="4"/>
  <c r="Y803" i="4" s="1"/>
  <c r="Y706" i="4"/>
  <c r="AA591" i="4"/>
  <c r="AB458" i="4"/>
  <c r="AG568" i="4"/>
  <c r="AM353" i="4"/>
  <c r="AM363" i="4" s="1"/>
  <c r="AL363" i="4"/>
  <c r="AG694" i="4"/>
  <c r="AG703" i="4" s="1"/>
  <c r="AD738" i="4"/>
  <c r="AD742" i="4" s="1"/>
  <c r="AD812" i="4" s="1"/>
  <c r="AD816" i="4" s="1"/>
  <c r="AD822" i="4" s="1"/>
  <c r="AM428" i="4"/>
  <c r="Z599" i="4"/>
  <c r="Z600" i="4" s="1"/>
  <c r="AA492" i="4"/>
  <c r="V714" i="4"/>
  <c r="V667" i="4"/>
  <c r="U715" i="4"/>
  <c r="C801" i="1"/>
  <c r="C852" i="1" s="1"/>
  <c r="C800" i="1"/>
  <c r="C851" i="1" s="1"/>
  <c r="C790" i="1"/>
  <c r="C776" i="1"/>
  <c r="C777" i="1"/>
  <c r="C778" i="1"/>
  <c r="S781" i="4" l="1"/>
  <c r="S170" i="3"/>
  <c r="Q783" i="4"/>
  <c r="S826" i="4"/>
  <c r="AJ689" i="4"/>
  <c r="AJ687" i="4" s="1"/>
  <c r="AJ723" i="4" s="1"/>
  <c r="AJ526" i="4"/>
  <c r="Y801" i="4"/>
  <c r="W800" i="4"/>
  <c r="W798" i="4" s="1"/>
  <c r="W806" i="4" s="1"/>
  <c r="K783" i="4"/>
  <c r="K785" i="4" s="1"/>
  <c r="K668" i="4" s="1"/>
  <c r="K670" i="4" s="1"/>
  <c r="R783" i="4"/>
  <c r="T781" i="4"/>
  <c r="T826" i="4"/>
  <c r="K828" i="4"/>
  <c r="K830" i="4" s="1"/>
  <c r="L827" i="4"/>
  <c r="T764" i="4"/>
  <c r="T825" i="4"/>
  <c r="S764" i="4"/>
  <c r="S825" i="4"/>
  <c r="AD743" i="4"/>
  <c r="AD744" i="4" s="1"/>
  <c r="AD761" i="4"/>
  <c r="U716" i="4"/>
  <c r="AH568" i="4"/>
  <c r="AC594" i="4"/>
  <c r="AD476" i="4"/>
  <c r="Y596" i="4"/>
  <c r="Y602" i="4" s="1"/>
  <c r="AC592" i="4"/>
  <c r="AD464" i="4"/>
  <c r="AG666" i="4"/>
  <c r="AK150" i="4"/>
  <c r="AK116" i="4"/>
  <c r="AK190" i="4" s="1"/>
  <c r="AL104" i="4"/>
  <c r="AH579" i="4"/>
  <c r="AH799" i="4" s="1"/>
  <c r="AJ572" i="4"/>
  <c r="AA593" i="4"/>
  <c r="AB470" i="4"/>
  <c r="AK429" i="4"/>
  <c r="Z595" i="4"/>
  <c r="AA482" i="4"/>
  <c r="AH696" i="4"/>
  <c r="AJ560" i="4"/>
  <c r="AJ696" i="4" s="1"/>
  <c r="AL364" i="4"/>
  <c r="AL572" i="4" s="1"/>
  <c r="AM354" i="4"/>
  <c r="AM364" i="4" s="1"/>
  <c r="AM572" i="4" s="1"/>
  <c r="V715" i="4"/>
  <c r="AB591" i="4"/>
  <c r="AC458" i="4"/>
  <c r="Z757" i="4"/>
  <c r="Z803" i="4" s="1"/>
  <c r="Z706" i="4"/>
  <c r="AE738" i="4"/>
  <c r="AE742" i="4" s="1"/>
  <c r="AE812" i="4" s="1"/>
  <c r="AE816" i="4" s="1"/>
  <c r="AE822" i="4" s="1"/>
  <c r="Z589" i="4"/>
  <c r="AA446" i="4"/>
  <c r="AM532" i="4"/>
  <c r="AL532" i="4"/>
  <c r="AA599" i="4"/>
  <c r="AA600" i="4" s="1"/>
  <c r="AB492" i="4"/>
  <c r="X705" i="4"/>
  <c r="X704" i="4" s="1"/>
  <c r="X707" i="4" s="1"/>
  <c r="X756" i="4"/>
  <c r="X800" i="4" s="1"/>
  <c r="X602" i="4"/>
  <c r="AK522" i="4"/>
  <c r="AK526" i="4" s="1"/>
  <c r="AK559" i="4"/>
  <c r="AK529" i="4"/>
  <c r="AK565" i="4" s="1"/>
  <c r="AK700" i="4" s="1"/>
  <c r="AJ695" i="4"/>
  <c r="Z590" i="4"/>
  <c r="AA452" i="4"/>
  <c r="AH700" i="4"/>
  <c r="AJ565" i="4"/>
  <c r="AJ700" i="4" s="1"/>
  <c r="AH483" i="4"/>
  <c r="AJ578" i="4"/>
  <c r="W667" i="4"/>
  <c r="W714" i="4"/>
  <c r="AH453" i="4"/>
  <c r="AH447" i="4"/>
  <c r="AJ573" i="4"/>
  <c r="I452" i="4" s="1" a="1"/>
  <c r="C754" i="1"/>
  <c r="AI747" i="1"/>
  <c r="AI746" i="1"/>
  <c r="AI744" i="1"/>
  <c r="AI748" i="1" s="1"/>
  <c r="S783" i="4" l="1"/>
  <c r="U718" i="4"/>
  <c r="U777" i="4" s="1"/>
  <c r="AJ693" i="4"/>
  <c r="AJ724" i="4" s="1"/>
  <c r="Z801" i="4"/>
  <c r="X798" i="4"/>
  <c r="X806" i="4" s="1"/>
  <c r="T783" i="4"/>
  <c r="K792" i="4"/>
  <c r="L792" i="4" s="1"/>
  <c r="AH585" i="4"/>
  <c r="AH767" i="4" s="1"/>
  <c r="L751" i="4"/>
  <c r="L785" i="4" s="1"/>
  <c r="M751" i="4" s="1"/>
  <c r="M785" i="4" s="1"/>
  <c r="M668" i="4" s="1"/>
  <c r="M670" i="4" s="1"/>
  <c r="L828" i="4"/>
  <c r="L830" i="4" s="1"/>
  <c r="M827" i="4"/>
  <c r="AE743" i="4"/>
  <c r="AE744" i="4" s="1"/>
  <c r="AE761" i="4"/>
  <c r="U754" i="4"/>
  <c r="V716" i="4"/>
  <c r="AH694" i="4"/>
  <c r="AH703" i="4" s="1"/>
  <c r="AH666" i="4" s="1"/>
  <c r="AD594" i="4"/>
  <c r="AE476" i="4"/>
  <c r="Y756" i="4"/>
  <c r="Y800" i="4" s="1"/>
  <c r="Y705" i="4"/>
  <c r="Y704" i="4" s="1"/>
  <c r="Y707" i="4" s="1"/>
  <c r="Y714" i="4" s="1"/>
  <c r="AD592" i="4"/>
  <c r="AE464" i="4"/>
  <c r="AL116" i="4"/>
  <c r="AL190" i="4" s="1"/>
  <c r="AL150" i="4"/>
  <c r="AM104" i="4"/>
  <c r="AJ579" i="4"/>
  <c r="I446" i="4" a="1"/>
  <c r="X714" i="4"/>
  <c r="X667" i="4"/>
  <c r="I454" i="4"/>
  <c r="I456" i="4"/>
  <c r="AM456" i="4" s="1"/>
  <c r="I455" i="4"/>
  <c r="I453" i="4"/>
  <c r="I452" i="4"/>
  <c r="AB599" i="4"/>
  <c r="AB600" i="4" s="1"/>
  <c r="AC492" i="4"/>
  <c r="AA595" i="4"/>
  <c r="AB482" i="4"/>
  <c r="AJ568" i="4"/>
  <c r="AJ694" i="4"/>
  <c r="AA706" i="4"/>
  <c r="AA757" i="4"/>
  <c r="AA803" i="4" s="1"/>
  <c r="AA590" i="4"/>
  <c r="AB452" i="4"/>
  <c r="W715" i="4"/>
  <c r="AC591" i="4"/>
  <c r="AD458" i="4"/>
  <c r="AK578" i="4"/>
  <c r="AK579" i="4" s="1"/>
  <c r="AL429" i="4"/>
  <c r="AL578" i="4" s="1"/>
  <c r="AL579" i="4" s="1"/>
  <c r="AL522" i="4"/>
  <c r="AL526" i="4" s="1"/>
  <c r="AL529" i="4"/>
  <c r="AL565" i="4" s="1"/>
  <c r="AL700" i="4" s="1"/>
  <c r="AL559" i="4"/>
  <c r="AB593" i="4"/>
  <c r="AC470" i="4"/>
  <c r="AF738" i="4"/>
  <c r="AF742" i="4" s="1"/>
  <c r="AF812" i="4" s="1"/>
  <c r="AF816" i="4" s="1"/>
  <c r="AF822" i="4" s="1"/>
  <c r="AK689" i="4"/>
  <c r="AK687" i="4" s="1"/>
  <c r="AK723" i="4" s="1"/>
  <c r="AM522" i="4"/>
  <c r="AM526" i="4" s="1"/>
  <c r="AM559" i="4"/>
  <c r="AM529" i="4"/>
  <c r="AM565" i="4" s="1"/>
  <c r="AM700" i="4" s="1"/>
  <c r="AA589" i="4"/>
  <c r="AB446" i="4"/>
  <c r="AK695" i="4"/>
  <c r="AK560" i="4"/>
  <c r="AK696" i="4" s="1"/>
  <c r="Z596" i="4"/>
  <c r="AI745" i="1"/>
  <c r="U781" i="4" l="1"/>
  <c r="U170" i="3"/>
  <c r="U826" i="4"/>
  <c r="AJ703" i="4"/>
  <c r="AJ725" i="4" s="1"/>
  <c r="AA801" i="4"/>
  <c r="Y798" i="4"/>
  <c r="Y806" i="4" s="1"/>
  <c r="AH770" i="4"/>
  <c r="AJ767" i="4"/>
  <c r="AJ770" i="4" s="1"/>
  <c r="L668" i="4"/>
  <c r="L670" i="4" s="1"/>
  <c r="K796" i="4"/>
  <c r="K808" i="4" s="1"/>
  <c r="K833" i="4" s="1"/>
  <c r="AL585" i="4"/>
  <c r="AL767" i="4" s="1"/>
  <c r="AL770" i="4" s="1"/>
  <c r="AL799" i="4"/>
  <c r="AJ585" i="4"/>
  <c r="AJ799" i="4"/>
  <c r="AK585" i="4"/>
  <c r="AK767" i="4" s="1"/>
  <c r="AK770" i="4" s="1"/>
  <c r="AK799" i="4"/>
  <c r="N751" i="4"/>
  <c r="N785" i="4" s="1"/>
  <c r="O751" i="4" s="1"/>
  <c r="O785" i="4" s="1"/>
  <c r="O668" i="4" s="1"/>
  <c r="O670" i="4" s="1"/>
  <c r="M828" i="4"/>
  <c r="M830" i="4" s="1"/>
  <c r="N827" i="4"/>
  <c r="U764" i="4"/>
  <c r="U825" i="4"/>
  <c r="L796" i="4"/>
  <c r="L808" i="4" s="1"/>
  <c r="L833" i="4" s="1"/>
  <c r="M792" i="4"/>
  <c r="AF743" i="4"/>
  <c r="AF744" i="4" s="1"/>
  <c r="AF761" i="4"/>
  <c r="V718" i="4"/>
  <c r="V777" i="4" s="1"/>
  <c r="V170" i="3" s="1"/>
  <c r="V754" i="4"/>
  <c r="AI754" i="4" s="1"/>
  <c r="W716" i="4"/>
  <c r="AF476" i="4"/>
  <c r="AE594" i="4"/>
  <c r="AA596" i="4"/>
  <c r="AA756" i="4" s="1"/>
  <c r="AA800" i="4" s="1"/>
  <c r="Y667" i="4"/>
  <c r="AF464" i="4"/>
  <c r="AE592" i="4"/>
  <c r="AC593" i="4"/>
  <c r="AD470" i="4"/>
  <c r="X715" i="4"/>
  <c r="I447" i="4"/>
  <c r="I450" i="4"/>
  <c r="AM450" i="4" s="1"/>
  <c r="I449" i="4"/>
  <c r="I448" i="4"/>
  <c r="I446" i="4"/>
  <c r="AM695" i="4"/>
  <c r="AM560" i="4"/>
  <c r="AM696" i="4" s="1"/>
  <c r="AL695" i="4"/>
  <c r="AL560" i="4"/>
  <c r="AL696" i="4" s="1"/>
  <c r="AB595" i="4"/>
  <c r="AC482" i="4"/>
  <c r="AM116" i="4"/>
  <c r="AM190" i="4" s="1"/>
  <c r="AM150" i="4"/>
  <c r="AL689" i="4"/>
  <c r="AL687" i="4" s="1"/>
  <c r="AL723" i="4" s="1"/>
  <c r="AB590" i="4"/>
  <c r="AC452" i="4"/>
  <c r="AC599" i="4"/>
  <c r="AC600" i="4" s="1"/>
  <c r="AD492" i="4"/>
  <c r="AB757" i="4"/>
  <c r="AB803" i="4" s="1"/>
  <c r="AB706" i="4"/>
  <c r="AK693" i="4"/>
  <c r="AK724" i="4" s="1"/>
  <c r="AK568" i="4"/>
  <c r="AI452" i="4"/>
  <c r="AI590" i="4" s="1"/>
  <c r="AJ452" i="4"/>
  <c r="AK452" i="4"/>
  <c r="Z756" i="4"/>
  <c r="Z800" i="4" s="1"/>
  <c r="Z705" i="4"/>
  <c r="Z704" i="4" s="1"/>
  <c r="Z707" i="4" s="1"/>
  <c r="Z602" i="4"/>
  <c r="AL453" i="4"/>
  <c r="AJ453" i="4"/>
  <c r="AK453" i="4"/>
  <c r="AM689" i="4"/>
  <c r="AM687" i="4" s="1"/>
  <c r="AM723" i="4" s="1"/>
  <c r="AK694" i="4"/>
  <c r="AM429" i="4"/>
  <c r="AM578" i="4" s="1"/>
  <c r="AM455" i="4"/>
  <c r="AL455" i="4"/>
  <c r="AG738" i="4"/>
  <c r="AG742" i="4" s="1"/>
  <c r="AG812" i="4" s="1"/>
  <c r="AG816" i="4" s="1"/>
  <c r="AG822" i="4" s="1"/>
  <c r="Y715" i="4"/>
  <c r="AB589" i="4"/>
  <c r="AC446" i="4"/>
  <c r="AD591" i="4"/>
  <c r="AE458" i="4"/>
  <c r="AK454" i="4"/>
  <c r="AM454" i="4"/>
  <c r="AL454" i="4"/>
  <c r="AI751" i="1"/>
  <c r="AJ666" i="4" l="1"/>
  <c r="W754" i="4"/>
  <c r="W764" i="4" s="1"/>
  <c r="AB801" i="4"/>
  <c r="Z798" i="4"/>
  <c r="AA798" i="4" s="1"/>
  <c r="U783" i="4"/>
  <c r="N668" i="4"/>
  <c r="N670" i="4" s="1"/>
  <c r="P751" i="4"/>
  <c r="P785" i="4" s="1"/>
  <c r="P668" i="4" s="1"/>
  <c r="P670" i="4" s="1"/>
  <c r="N792" i="4"/>
  <c r="M796" i="4"/>
  <c r="M808" i="4" s="1"/>
  <c r="M833" i="4" s="1"/>
  <c r="V764" i="4"/>
  <c r="AI764" i="4" s="1"/>
  <c r="V825" i="4"/>
  <c r="V781" i="4"/>
  <c r="V826" i="4"/>
  <c r="O827" i="4"/>
  <c r="N828" i="4"/>
  <c r="N830" i="4" s="1"/>
  <c r="AG743" i="4"/>
  <c r="AG744" i="4" s="1"/>
  <c r="AG761" i="4"/>
  <c r="W718" i="4"/>
  <c r="W777" i="4" s="1"/>
  <c r="W170" i="3" s="1"/>
  <c r="X716" i="4"/>
  <c r="Y716" i="4"/>
  <c r="AJ590" i="4"/>
  <c r="AF594" i="4"/>
  <c r="AG476" i="4"/>
  <c r="AA602" i="4"/>
  <c r="AK590" i="4"/>
  <c r="AA705" i="4"/>
  <c r="AA704" i="4" s="1"/>
  <c r="AA707" i="4" s="1"/>
  <c r="AA714" i="4" s="1"/>
  <c r="AM590" i="4"/>
  <c r="AF592" i="4"/>
  <c r="AG464" i="4"/>
  <c r="AL568" i="4"/>
  <c r="AH738" i="4"/>
  <c r="AH742" i="4" s="1"/>
  <c r="AM568" i="4"/>
  <c r="AM579" i="4"/>
  <c r="I482" i="4" a="1"/>
  <c r="AM693" i="4"/>
  <c r="AM724" i="4" s="1"/>
  <c r="AL693" i="4"/>
  <c r="AL724" i="4" s="1"/>
  <c r="AM694" i="4"/>
  <c r="AC757" i="4"/>
  <c r="AC803" i="4" s="1"/>
  <c r="AC706" i="4"/>
  <c r="AI446" i="4"/>
  <c r="AI589" i="4" s="1"/>
  <c r="AK446" i="4"/>
  <c r="AJ446" i="4"/>
  <c r="AM446" i="4"/>
  <c r="AL446" i="4"/>
  <c r="AE591" i="4"/>
  <c r="AF458" i="4"/>
  <c r="AK448" i="4"/>
  <c r="AL448" i="4"/>
  <c r="AM448" i="4"/>
  <c r="AD593" i="4"/>
  <c r="AE470" i="4"/>
  <c r="Z667" i="4"/>
  <c r="Z714" i="4"/>
  <c r="AC590" i="4"/>
  <c r="AD452" i="4"/>
  <c r="AD599" i="4"/>
  <c r="AD600" i="4" s="1"/>
  <c r="AE492" i="4"/>
  <c r="AL694" i="4"/>
  <c r="AL590" i="4"/>
  <c r="AC589" i="4"/>
  <c r="AD446" i="4"/>
  <c r="AB596" i="4"/>
  <c r="AC595" i="4"/>
  <c r="AD482" i="4"/>
  <c r="AJ447" i="4"/>
  <c r="AL447" i="4"/>
  <c r="AM447" i="4"/>
  <c r="AK447" i="4"/>
  <c r="AK703" i="4"/>
  <c r="AK725" i="4" s="1"/>
  <c r="AM449" i="4"/>
  <c r="AL449" i="4"/>
  <c r="W825" i="4" l="1"/>
  <c r="X754" i="4"/>
  <c r="X764" i="4" s="1"/>
  <c r="AC801" i="4"/>
  <c r="Z806" i="4"/>
  <c r="AH812" i="4"/>
  <c r="AH816" i="4" s="1"/>
  <c r="AH822" i="4" s="1"/>
  <c r="AJ742" i="4"/>
  <c r="Q751" i="4"/>
  <c r="Q785" i="4" s="1"/>
  <c r="R751" i="4" s="1"/>
  <c r="R785" i="4" s="1"/>
  <c r="V783" i="4"/>
  <c r="AM585" i="4"/>
  <c r="AM767" i="4" s="1"/>
  <c r="AM770" i="4" s="1"/>
  <c r="AM799" i="4"/>
  <c r="P827" i="4"/>
  <c r="O828" i="4"/>
  <c r="O830" i="4" s="1"/>
  <c r="W781" i="4"/>
  <c r="W783" i="4" s="1"/>
  <c r="W826" i="4"/>
  <c r="O792" i="4"/>
  <c r="N796" i="4"/>
  <c r="N808" i="4" s="1"/>
  <c r="N833" i="4" s="1"/>
  <c r="AA806" i="4"/>
  <c r="AH743" i="4"/>
  <c r="AH761" i="4"/>
  <c r="AJ761" i="4" s="1"/>
  <c r="X718" i="4"/>
  <c r="X777" i="4" s="1"/>
  <c r="X170" i="3" s="1"/>
  <c r="Y754" i="4"/>
  <c r="Y718" i="4"/>
  <c r="Y777" i="4" s="1"/>
  <c r="Y170" i="3" s="1"/>
  <c r="AA667" i="4"/>
  <c r="AG594" i="4"/>
  <c r="AH476" i="4"/>
  <c r="AH594" i="4" s="1"/>
  <c r="AG592" i="4"/>
  <c r="AH464" i="4"/>
  <c r="AH592" i="4" s="1"/>
  <c r="AM703" i="4"/>
  <c r="AM725" i="4" s="1"/>
  <c r="I482" i="4"/>
  <c r="I483" i="4"/>
  <c r="I486" i="4"/>
  <c r="AM486" i="4" s="1"/>
  <c r="I485" i="4"/>
  <c r="I484" i="4"/>
  <c r="AE599" i="4"/>
  <c r="AE600" i="4" s="1"/>
  <c r="AF492" i="4"/>
  <c r="AF591" i="4"/>
  <c r="AG458" i="4"/>
  <c r="AM589" i="4"/>
  <c r="AL589" i="4"/>
  <c r="AJ589" i="4"/>
  <c r="AK589" i="4"/>
  <c r="AI738" i="4"/>
  <c r="AD706" i="4"/>
  <c r="AD757" i="4"/>
  <c r="AD803" i="4" s="1"/>
  <c r="Z715" i="4"/>
  <c r="AE593" i="4"/>
  <c r="AF470" i="4"/>
  <c r="AC596" i="4"/>
  <c r="AA715" i="4"/>
  <c r="AD590" i="4"/>
  <c r="AE452" i="4"/>
  <c r="AD595" i="4"/>
  <c r="AE482" i="4"/>
  <c r="AK666" i="4"/>
  <c r="AD589" i="4"/>
  <c r="AE446" i="4"/>
  <c r="AB756" i="4"/>
  <c r="AB705" i="4"/>
  <c r="AB704" i="4" s="1"/>
  <c r="AB707" i="4" s="1"/>
  <c r="AB602" i="4"/>
  <c r="AL703" i="4"/>
  <c r="AL725" i="4" s="1"/>
  <c r="X825" i="4" l="1"/>
  <c r="AD801" i="4"/>
  <c r="AJ812" i="4"/>
  <c r="AJ816" i="4" s="1"/>
  <c r="AJ822" i="4" s="1"/>
  <c r="AK761" i="4"/>
  <c r="AH744" i="4"/>
  <c r="AJ743" i="4"/>
  <c r="AB800" i="4"/>
  <c r="AB798" i="4" s="1"/>
  <c r="AB806" i="4" s="1"/>
  <c r="Q668" i="4"/>
  <c r="Q670" i="4" s="1"/>
  <c r="P792" i="4"/>
  <c r="O796" i="4"/>
  <c r="O808" i="4" s="1"/>
  <c r="O833" i="4" s="1"/>
  <c r="X781" i="4"/>
  <c r="X783" i="4" s="1"/>
  <c r="X826" i="4"/>
  <c r="Y764" i="4"/>
  <c r="Y825" i="4"/>
  <c r="P828" i="4"/>
  <c r="P830" i="4" s="1"/>
  <c r="Q827" i="4"/>
  <c r="Y781" i="4"/>
  <c r="Y826" i="4"/>
  <c r="AA716" i="4"/>
  <c r="Z716" i="4"/>
  <c r="AB714" i="4"/>
  <c r="AB667" i="4"/>
  <c r="AK484" i="4"/>
  <c r="AL484" i="4"/>
  <c r="AG591" i="4"/>
  <c r="AH458" i="4"/>
  <c r="AH591" i="4" s="1"/>
  <c r="AL666" i="4"/>
  <c r="AF599" i="4"/>
  <c r="AF600" i="4" s="1"/>
  <c r="AG492" i="4"/>
  <c r="AE706" i="4"/>
  <c r="AE757" i="4"/>
  <c r="AE803" i="4" s="1"/>
  <c r="S751" i="4"/>
  <c r="S785" i="4" s="1"/>
  <c r="R668" i="4"/>
  <c r="R670" i="4" s="1"/>
  <c r="AL485" i="4"/>
  <c r="AM485" i="4"/>
  <c r="AM595" i="4" s="1"/>
  <c r="AM596" i="4" s="1"/>
  <c r="AC756" i="4"/>
  <c r="AC800" i="4" s="1"/>
  <c r="AC705" i="4"/>
  <c r="AC704" i="4" s="1"/>
  <c r="AC707" i="4" s="1"/>
  <c r="AC602" i="4"/>
  <c r="AD596" i="4"/>
  <c r="AI482" i="4"/>
  <c r="AI595" i="4" s="1"/>
  <c r="AI596" i="4" s="1"/>
  <c r="AJ482" i="4"/>
  <c r="AE590" i="4"/>
  <c r="AF452" i="4"/>
  <c r="AE589" i="4"/>
  <c r="AF446" i="4"/>
  <c r="AM666" i="4"/>
  <c r="AE595" i="4"/>
  <c r="AF482" i="4"/>
  <c r="AJ738" i="4"/>
  <c r="AF593" i="4"/>
  <c r="AG470" i="4"/>
  <c r="AJ483" i="4"/>
  <c r="AK483" i="4"/>
  <c r="Z754" i="4" l="1"/>
  <c r="Z764" i="4" s="1"/>
  <c r="AA754" i="4"/>
  <c r="AA764" i="4" s="1"/>
  <c r="AE801" i="4"/>
  <c r="AC798" i="4"/>
  <c r="AC806" i="4" s="1"/>
  <c r="Y783" i="4"/>
  <c r="Q792" i="4"/>
  <c r="P796" i="4"/>
  <c r="P808" i="4" s="1"/>
  <c r="P833" i="4" s="1"/>
  <c r="R827" i="4"/>
  <c r="Q828" i="4"/>
  <c r="Q830" i="4" s="1"/>
  <c r="Z718" i="4"/>
  <c r="Z777" i="4" s="1"/>
  <c r="Z170" i="3" s="1"/>
  <c r="AA718" i="4"/>
  <c r="AA777" i="4" s="1"/>
  <c r="AA170" i="3" s="1"/>
  <c r="AL595" i="4"/>
  <c r="AL596" i="4" s="1"/>
  <c r="AL602" i="4" s="1"/>
  <c r="AJ595" i="4"/>
  <c r="AJ596" i="4" s="1"/>
  <c r="AJ705" i="4" s="1"/>
  <c r="AJ704" i="4" s="1"/>
  <c r="AJ707" i="4" s="1"/>
  <c r="AJ726" i="4" s="1"/>
  <c r="AM756" i="4"/>
  <c r="AM800" i="4" s="1"/>
  <c r="AM602" i="4"/>
  <c r="AM705" i="4"/>
  <c r="AM704" i="4" s="1"/>
  <c r="AM707" i="4" s="1"/>
  <c r="AM726" i="4" s="1"/>
  <c r="AK738" i="4"/>
  <c r="AF595" i="4"/>
  <c r="AG482" i="4"/>
  <c r="T751" i="4"/>
  <c r="T785" i="4" s="1"/>
  <c r="S668" i="4"/>
  <c r="S670" i="4" s="1"/>
  <c r="AB715" i="4"/>
  <c r="AF757" i="4"/>
  <c r="AF803" i="4" s="1"/>
  <c r="AF706" i="4"/>
  <c r="AF590" i="4"/>
  <c r="AG452" i="4"/>
  <c r="AK595" i="4"/>
  <c r="AK596" i="4" s="1"/>
  <c r="AI800" i="4"/>
  <c r="AI798" i="4" s="1"/>
  <c r="AI705" i="4"/>
  <c r="AI704" i="4" s="1"/>
  <c r="AI707" i="4" s="1"/>
  <c r="AI726" i="4" s="1"/>
  <c r="AI602" i="4"/>
  <c r="AD756" i="4"/>
  <c r="AD800" i="4" s="1"/>
  <c r="AD602" i="4"/>
  <c r="AD705" i="4"/>
  <c r="AD704" i="4" s="1"/>
  <c r="AD707" i="4" s="1"/>
  <c r="AG593" i="4"/>
  <c r="AH470" i="4"/>
  <c r="AH593" i="4" s="1"/>
  <c r="AF589" i="4"/>
  <c r="AG446" i="4"/>
  <c r="AC714" i="4"/>
  <c r="AC667" i="4"/>
  <c r="AG599" i="4"/>
  <c r="AG600" i="4" s="1"/>
  <c r="AH492" i="4"/>
  <c r="AH599" i="4" s="1"/>
  <c r="AH600" i="4" s="1"/>
  <c r="AE596" i="4"/>
  <c r="AA825" i="4" l="1"/>
  <c r="Z825" i="4"/>
  <c r="AF801" i="4"/>
  <c r="AD798" i="4"/>
  <c r="AD806" i="4" s="1"/>
  <c r="AI806" i="4"/>
  <c r="Q796" i="4"/>
  <c r="Q808" i="4" s="1"/>
  <c r="Q833" i="4" s="1"/>
  <c r="R792" i="4"/>
  <c r="S827" i="4"/>
  <c r="R828" i="4"/>
  <c r="R830" i="4" s="1"/>
  <c r="AA781" i="4"/>
  <c r="AA783" i="4" s="1"/>
  <c r="AA826" i="4"/>
  <c r="Z781" i="4"/>
  <c r="Z783" i="4" s="1"/>
  <c r="Z826" i="4"/>
  <c r="AB716" i="4"/>
  <c r="AJ602" i="4"/>
  <c r="AL756" i="4"/>
  <c r="AL800" i="4" s="1"/>
  <c r="AL705" i="4"/>
  <c r="AL704" i="4" s="1"/>
  <c r="AL707" i="4" s="1"/>
  <c r="AL726" i="4" s="1"/>
  <c r="AL738" i="4"/>
  <c r="AG590" i="4"/>
  <c r="AH452" i="4"/>
  <c r="AH590" i="4" s="1"/>
  <c r="AF596" i="4"/>
  <c r="AJ714" i="4"/>
  <c r="AJ667" i="4"/>
  <c r="AC715" i="4"/>
  <c r="AE756" i="4"/>
  <c r="AE800" i="4" s="1"/>
  <c r="AE705" i="4"/>
  <c r="AE704" i="4" s="1"/>
  <c r="AE707" i="4" s="1"/>
  <c r="AE602" i="4"/>
  <c r="AM714" i="4"/>
  <c r="AM667" i="4"/>
  <c r="AG589" i="4"/>
  <c r="AH446" i="4"/>
  <c r="AH589" i="4" s="1"/>
  <c r="AD714" i="4"/>
  <c r="AD667" i="4"/>
  <c r="AH757" i="4"/>
  <c r="AH706" i="4"/>
  <c r="AI714" i="4"/>
  <c r="AI667" i="4"/>
  <c r="U751" i="4"/>
  <c r="U785" i="4" s="1"/>
  <c r="T668" i="4"/>
  <c r="T670" i="4" s="1"/>
  <c r="AK705" i="4"/>
  <c r="AK704" i="4" s="1"/>
  <c r="AK707" i="4" s="1"/>
  <c r="AK726" i="4" s="1"/>
  <c r="AK602" i="4"/>
  <c r="AK756" i="4"/>
  <c r="AK800" i="4" s="1"/>
  <c r="AG706" i="4"/>
  <c r="AG757" i="4"/>
  <c r="AG803" i="4" s="1"/>
  <c r="AG595" i="4"/>
  <c r="AH482" i="4"/>
  <c r="AH595" i="4" s="1"/>
  <c r="AG801" i="4" l="1"/>
  <c r="AE798" i="4"/>
  <c r="AE806" i="4" s="1"/>
  <c r="AH803" i="4"/>
  <c r="AJ757" i="4"/>
  <c r="AJ803" i="4" s="1"/>
  <c r="AJ801" i="4" s="1"/>
  <c r="AK801" i="4" s="1"/>
  <c r="AL801" i="4" s="1"/>
  <c r="AM801" i="4" s="1"/>
  <c r="S828" i="4"/>
  <c r="S830" i="4" s="1"/>
  <c r="T827" i="4"/>
  <c r="R796" i="4"/>
  <c r="R808" i="4" s="1"/>
  <c r="R833" i="4" s="1"/>
  <c r="S792" i="4"/>
  <c r="AB718" i="4"/>
  <c r="AB777" i="4" s="1"/>
  <c r="AB170" i="3" s="1"/>
  <c r="AB754" i="4"/>
  <c r="AC716" i="4"/>
  <c r="AL714" i="4"/>
  <c r="AL667" i="4"/>
  <c r="AL674" i="4" s="1"/>
  <c r="AH596" i="4"/>
  <c r="AH602" i="4" s="1"/>
  <c r="AG596" i="4"/>
  <c r="AG705" i="4" s="1"/>
  <c r="AG704" i="4" s="1"/>
  <c r="AG707" i="4" s="1"/>
  <c r="AJ674" i="4"/>
  <c r="AJ673" i="4"/>
  <c r="V751" i="4"/>
  <c r="V785" i="4" s="1"/>
  <c r="U668" i="4"/>
  <c r="U670" i="4" s="1"/>
  <c r="AI674" i="4"/>
  <c r="AI673" i="4"/>
  <c r="AM715" i="4"/>
  <c r="AM738" i="4"/>
  <c r="AK667" i="4"/>
  <c r="AK714" i="4"/>
  <c r="AJ715" i="4"/>
  <c r="AE714" i="4"/>
  <c r="AE667" i="4"/>
  <c r="AF756" i="4"/>
  <c r="AF800" i="4" s="1"/>
  <c r="AF705" i="4"/>
  <c r="AF704" i="4" s="1"/>
  <c r="AF707" i="4" s="1"/>
  <c r="AF602" i="4"/>
  <c r="AI715" i="4"/>
  <c r="AM673" i="4"/>
  <c r="AM674" i="4"/>
  <c r="AD715" i="4"/>
  <c r="AC754" i="4" l="1"/>
  <c r="AC764" i="4" s="1"/>
  <c r="AH801" i="4"/>
  <c r="AF798" i="4"/>
  <c r="AF806" i="4" s="1"/>
  <c r="S796" i="4"/>
  <c r="S808" i="4" s="1"/>
  <c r="S833" i="4" s="1"/>
  <c r="T792" i="4"/>
  <c r="AB764" i="4"/>
  <c r="AB825" i="4"/>
  <c r="T828" i="4"/>
  <c r="T830" i="4" s="1"/>
  <c r="U827" i="4"/>
  <c r="AB781" i="4"/>
  <c r="AB826" i="4"/>
  <c r="AC718" i="4"/>
  <c r="AC777" i="4" s="1"/>
  <c r="AC170" i="3" s="1"/>
  <c r="AI716" i="4"/>
  <c r="AJ716" i="4"/>
  <c r="AD716" i="4"/>
  <c r="AM716" i="4"/>
  <c r="AL715" i="4"/>
  <c r="AG602" i="4"/>
  <c r="AL673" i="4"/>
  <c r="AG756" i="4"/>
  <c r="AG800" i="4" s="1"/>
  <c r="AH705" i="4"/>
  <c r="AH704" i="4" s="1"/>
  <c r="AH707" i="4" s="1"/>
  <c r="AH714" i="4" s="1"/>
  <c r="AH756" i="4"/>
  <c r="AK715" i="4"/>
  <c r="W751" i="4"/>
  <c r="W785" i="4" s="1"/>
  <c r="V668" i="4"/>
  <c r="V670" i="4" s="1"/>
  <c r="AK673" i="4"/>
  <c r="AK674" i="4"/>
  <c r="AE715" i="4"/>
  <c r="AG714" i="4"/>
  <c r="AG667" i="4"/>
  <c r="AF714" i="4"/>
  <c r="AF667" i="4"/>
  <c r="AC825" i="4" l="1"/>
  <c r="AJ727" i="4"/>
  <c r="AM727" i="4"/>
  <c r="AI727" i="4"/>
  <c r="AG798" i="4"/>
  <c r="AG806" i="4" s="1"/>
  <c r="AH800" i="4"/>
  <c r="AJ756" i="4"/>
  <c r="AJ800" i="4" s="1"/>
  <c r="AJ798" i="4" s="1"/>
  <c r="AB783" i="4"/>
  <c r="T796" i="4"/>
  <c r="T808" i="4" s="1"/>
  <c r="T833" i="4" s="1"/>
  <c r="U792" i="4"/>
  <c r="U828" i="4"/>
  <c r="U830" i="4" s="1"/>
  <c r="V827" i="4"/>
  <c r="AC781" i="4"/>
  <c r="AC783" i="4" s="1"/>
  <c r="AC826" i="4"/>
  <c r="AI825" i="4"/>
  <c r="AI718" i="4"/>
  <c r="AI777" i="4" s="1"/>
  <c r="AI170" i="3" s="1"/>
  <c r="AD754" i="4"/>
  <c r="AD718" i="4"/>
  <c r="AD777" i="4" s="1"/>
  <c r="AD170" i="3" s="1"/>
  <c r="AJ718" i="4"/>
  <c r="AJ777" i="4" s="1"/>
  <c r="AJ170" i="3" s="1"/>
  <c r="AL716" i="4"/>
  <c r="AK716" i="4"/>
  <c r="AM754" i="4"/>
  <c r="AE716" i="4"/>
  <c r="AM718" i="4"/>
  <c r="AM777" i="4" s="1"/>
  <c r="AM170" i="3" s="1"/>
  <c r="AH667" i="4"/>
  <c r="AF715" i="4"/>
  <c r="AG715" i="4"/>
  <c r="AH715" i="4"/>
  <c r="X751" i="4"/>
  <c r="X785" i="4" s="1"/>
  <c r="W668" i="4"/>
  <c r="W670" i="4" s="1"/>
  <c r="AK727" i="4" l="1"/>
  <c r="AL727" i="4"/>
  <c r="AH798" i="4"/>
  <c r="AH806" i="4" s="1"/>
  <c r="AJ806" i="4"/>
  <c r="AK798" i="4"/>
  <c r="AJ781" i="4"/>
  <c r="AJ826" i="4"/>
  <c r="AD764" i="4"/>
  <c r="AD825" i="4"/>
  <c r="W827" i="4"/>
  <c r="V828" i="4"/>
  <c r="V830" i="4" s="1"/>
  <c r="U796" i="4"/>
  <c r="U808" i="4" s="1"/>
  <c r="U833" i="4" s="1"/>
  <c r="V792" i="4"/>
  <c r="AM781" i="4"/>
  <c r="AM826" i="4"/>
  <c r="AI781" i="4"/>
  <c r="AI783" i="4" s="1"/>
  <c r="AI826" i="4"/>
  <c r="AI828" i="4" s="1"/>
  <c r="AI830" i="4" s="1"/>
  <c r="AM764" i="4"/>
  <c r="AM825" i="4"/>
  <c r="AD781" i="4"/>
  <c r="AD826" i="4"/>
  <c r="AK718" i="4"/>
  <c r="AK777" i="4" s="1"/>
  <c r="AK170" i="3" s="1"/>
  <c r="AK754" i="4"/>
  <c r="AF716" i="4"/>
  <c r="AE718" i="4"/>
  <c r="AE777" i="4" s="1"/>
  <c r="AE170" i="3" s="1"/>
  <c r="AE754" i="4"/>
  <c r="AH716" i="4"/>
  <c r="AG716" i="4"/>
  <c r="AL718" i="4"/>
  <c r="AL777" i="4" s="1"/>
  <c r="AL170" i="3" s="1"/>
  <c r="AL754" i="4"/>
  <c r="Y751" i="4"/>
  <c r="Y785" i="4" s="1"/>
  <c r="X668" i="4"/>
  <c r="X670" i="4" s="1"/>
  <c r="AL798" i="4" l="1"/>
  <c r="AK806" i="4"/>
  <c r="AD783" i="4"/>
  <c r="AJ827" i="4"/>
  <c r="AM783" i="4"/>
  <c r="AE764" i="4"/>
  <c r="AE825" i="4"/>
  <c r="AE781" i="4"/>
  <c r="AE826" i="4"/>
  <c r="W828" i="4"/>
  <c r="W830" i="4" s="1"/>
  <c r="X827" i="4"/>
  <c r="AL764" i="4"/>
  <c r="AL825" i="4"/>
  <c r="AI785" i="4"/>
  <c r="AJ751" i="4" s="1"/>
  <c r="AI792" i="4"/>
  <c r="AK764" i="4"/>
  <c r="AK825" i="4"/>
  <c r="AK781" i="4"/>
  <c r="AK826" i="4"/>
  <c r="AL781" i="4"/>
  <c r="AL826" i="4"/>
  <c r="V796" i="4"/>
  <c r="V808" i="4" s="1"/>
  <c r="V833" i="4" s="1"/>
  <c r="W792" i="4"/>
  <c r="AF754" i="4"/>
  <c r="AF718" i="4"/>
  <c r="AF777" i="4" s="1"/>
  <c r="AF170" i="3" s="1"/>
  <c r="AH718" i="4"/>
  <c r="AH777" i="4" s="1"/>
  <c r="AH170" i="3" s="1"/>
  <c r="AH754" i="4"/>
  <c r="AG718" i="4"/>
  <c r="AG777" i="4" s="1"/>
  <c r="AG170" i="3" s="1"/>
  <c r="AG754" i="4"/>
  <c r="Z751" i="4"/>
  <c r="Z785" i="4" s="1"/>
  <c r="Y668" i="4"/>
  <c r="Y670" i="4" s="1"/>
  <c r="AJ754" i="4" l="1"/>
  <c r="AM798" i="4"/>
  <c r="AM806" i="4" s="1"/>
  <c r="AL806" i="4"/>
  <c r="AE783" i="4"/>
  <c r="AL783" i="4"/>
  <c r="AK783" i="4"/>
  <c r="AG781" i="4"/>
  <c r="AG826" i="4"/>
  <c r="X828" i="4"/>
  <c r="X830" i="4" s="1"/>
  <c r="Y827" i="4"/>
  <c r="AH764" i="4"/>
  <c r="AH825" i="4"/>
  <c r="AF781" i="4"/>
  <c r="AF826" i="4"/>
  <c r="W796" i="4"/>
  <c r="W808" i="4" s="1"/>
  <c r="W833" i="4" s="1"/>
  <c r="X792" i="4"/>
  <c r="AF764" i="4"/>
  <c r="AF825" i="4"/>
  <c r="AI668" i="4"/>
  <c r="AI670" i="4" s="1"/>
  <c r="AI675" i="4" s="1"/>
  <c r="AG764" i="4"/>
  <c r="AG825" i="4"/>
  <c r="AH781" i="4"/>
  <c r="AH826" i="4"/>
  <c r="AI796" i="4"/>
  <c r="AI808" i="4" s="1"/>
  <c r="AI833" i="4" s="1"/>
  <c r="AA751" i="4"/>
  <c r="AA785" i="4" s="1"/>
  <c r="Z668" i="4"/>
  <c r="Z670" i="4" s="1"/>
  <c r="AG783" i="4" l="1"/>
  <c r="AJ764" i="4"/>
  <c r="AJ783" i="4" s="1"/>
  <c r="AJ825" i="4"/>
  <c r="AF783" i="4"/>
  <c r="AH783" i="4"/>
  <c r="X796" i="4"/>
  <c r="X808" i="4" s="1"/>
  <c r="X833" i="4" s="1"/>
  <c r="Y792" i="4"/>
  <c r="Z827" i="4"/>
  <c r="Y828" i="4"/>
  <c r="Y830" i="4" s="1"/>
  <c r="AB751" i="4"/>
  <c r="AB785" i="4" s="1"/>
  <c r="AA668" i="4"/>
  <c r="AA670" i="4" s="1"/>
  <c r="AJ828" i="4" l="1"/>
  <c r="AJ830" i="4" s="1"/>
  <c r="AK827" i="4"/>
  <c r="AJ792" i="4"/>
  <c r="AJ785" i="4"/>
  <c r="AA827" i="4"/>
  <c r="Z828" i="4"/>
  <c r="Z830" i="4" s="1"/>
  <c r="Z792" i="4"/>
  <c r="Y796" i="4"/>
  <c r="Y808" i="4" s="1"/>
  <c r="Y833" i="4" s="1"/>
  <c r="AB668" i="4"/>
  <c r="AB670" i="4" s="1"/>
  <c r="AC751" i="4"/>
  <c r="AC785" i="4" s="1"/>
  <c r="AK792" i="4" l="1"/>
  <c r="AJ796" i="4"/>
  <c r="AJ808" i="4" s="1"/>
  <c r="AJ833" i="4" s="1"/>
  <c r="AK828" i="4"/>
  <c r="AK830" i="4" s="1"/>
  <c r="AL827" i="4"/>
  <c r="AJ668" i="4"/>
  <c r="AJ670" i="4" s="1"/>
  <c r="AJ675" i="4" s="1"/>
  <c r="AK751" i="4"/>
  <c r="AK785" i="4" s="1"/>
  <c r="AA792" i="4"/>
  <c r="AB792" i="4" s="1"/>
  <c r="Z796" i="4"/>
  <c r="Z808" i="4" s="1"/>
  <c r="Z833" i="4" s="1"/>
  <c r="AB827" i="4"/>
  <c r="AA828" i="4"/>
  <c r="AA830" i="4" s="1"/>
  <c r="AD751" i="4"/>
  <c r="AD785" i="4" s="1"/>
  <c r="AC668" i="4"/>
  <c r="AC670" i="4" s="1"/>
  <c r="AL751" i="4" l="1"/>
  <c r="AL785" i="4" s="1"/>
  <c r="AK668" i="4"/>
  <c r="AK670" i="4" s="1"/>
  <c r="AK675" i="4" s="1"/>
  <c r="AL828" i="4"/>
  <c r="AL830" i="4" s="1"/>
  <c r="AM827" i="4"/>
  <c r="AM828" i="4" s="1"/>
  <c r="AM830" i="4" s="1"/>
  <c r="AK796" i="4"/>
  <c r="AK808" i="4" s="1"/>
  <c r="AK833" i="4" s="1"/>
  <c r="AL792" i="4"/>
  <c r="AC827" i="4"/>
  <c r="AB828" i="4"/>
  <c r="AB830" i="4" s="1"/>
  <c r="AA796" i="4"/>
  <c r="AA808" i="4" s="1"/>
  <c r="AA833" i="4" s="1"/>
  <c r="AE751" i="4"/>
  <c r="AE785" i="4" s="1"/>
  <c r="AD668" i="4"/>
  <c r="AD670" i="4" s="1"/>
  <c r="AM792" i="4" l="1"/>
  <c r="AM796" i="4" s="1"/>
  <c r="AM808" i="4" s="1"/>
  <c r="AM833" i="4" s="1"/>
  <c r="AL796" i="4"/>
  <c r="AL808" i="4" s="1"/>
  <c r="AL833" i="4" s="1"/>
  <c r="AM751" i="4"/>
  <c r="AM785" i="4" s="1"/>
  <c r="AM668" i="4" s="1"/>
  <c r="AM670" i="4" s="1"/>
  <c r="AM675" i="4" s="1"/>
  <c r="AL668" i="4"/>
  <c r="AL670" i="4" s="1"/>
  <c r="AL675" i="4" s="1"/>
  <c r="AC792" i="4"/>
  <c r="AB796" i="4"/>
  <c r="AB808" i="4" s="1"/>
  <c r="AB833" i="4" s="1"/>
  <c r="AD827" i="4"/>
  <c r="AC828" i="4"/>
  <c r="AC830" i="4" s="1"/>
  <c r="AF751" i="4"/>
  <c r="AF785" i="4" s="1"/>
  <c r="AE668" i="4"/>
  <c r="AE670" i="4" s="1"/>
  <c r="C739" i="1"/>
  <c r="AI732" i="1"/>
  <c r="AI731" i="1"/>
  <c r="AI729" i="1"/>
  <c r="AI717" i="1"/>
  <c r="AI716" i="1"/>
  <c r="AI714" i="1"/>
  <c r="C724" i="1"/>
  <c r="AD828" i="4" l="1"/>
  <c r="AD830" i="4" s="1"/>
  <c r="AE827" i="4"/>
  <c r="AC796" i="4"/>
  <c r="AC808" i="4" s="1"/>
  <c r="AC833" i="4" s="1"/>
  <c r="AD792" i="4"/>
  <c r="AI730" i="1"/>
  <c r="AI736" i="1" s="1"/>
  <c r="AI733" i="1"/>
  <c r="AI737" i="1" s="1"/>
  <c r="AG751" i="4"/>
  <c r="AG785" i="4" s="1"/>
  <c r="AF668" i="4"/>
  <c r="AF670" i="4" s="1"/>
  <c r="AI715" i="1"/>
  <c r="AI721" i="1" s="1"/>
  <c r="AI753" i="1"/>
  <c r="AI755" i="1" s="1"/>
  <c r="AI752" i="1"/>
  <c r="AI718" i="1"/>
  <c r="AI702" i="1"/>
  <c r="AI230" i="3" s="1"/>
  <c r="AD796" i="4" l="1"/>
  <c r="AD808" i="4" s="1"/>
  <c r="AD833" i="4" s="1"/>
  <c r="AE792" i="4"/>
  <c r="AE828" i="4"/>
  <c r="AE830" i="4" s="1"/>
  <c r="AF827" i="4"/>
  <c r="AI703" i="1"/>
  <c r="AI231" i="3" s="1"/>
  <c r="AI734" i="1"/>
  <c r="AI735" i="1" s="1"/>
  <c r="AJ732" i="1" s="1"/>
  <c r="AI738" i="1"/>
  <c r="AI740" i="1" s="1"/>
  <c r="AH751" i="4"/>
  <c r="AH785" i="4" s="1"/>
  <c r="AH668" i="4" s="1"/>
  <c r="AH670" i="4" s="1"/>
  <c r="AG668" i="4"/>
  <c r="AG670" i="4" s="1"/>
  <c r="AI807" i="1"/>
  <c r="AI121" i="3" s="1"/>
  <c r="AI749" i="1"/>
  <c r="AI750" i="1" s="1"/>
  <c r="AJ747" i="1" s="1"/>
  <c r="AI722" i="1"/>
  <c r="AI708" i="1" s="1"/>
  <c r="AI236" i="3" s="1"/>
  <c r="AI723" i="1"/>
  <c r="AI868" i="1" l="1"/>
  <c r="AE796" i="4"/>
  <c r="AE808" i="4" s="1"/>
  <c r="AE833" i="4" s="1"/>
  <c r="AF792" i="4"/>
  <c r="AF828" i="4"/>
  <c r="AF830" i="4" s="1"/>
  <c r="AG827" i="4"/>
  <c r="AI707" i="1"/>
  <c r="AI235" i="3" s="1"/>
  <c r="AI806" i="1"/>
  <c r="AI120" i="3" s="1"/>
  <c r="AI805" i="1"/>
  <c r="AI119" i="3" s="1"/>
  <c r="AI719" i="1"/>
  <c r="AI725" i="1"/>
  <c r="AI165" i="3" l="1"/>
  <c r="AI709" i="1"/>
  <c r="AI237" i="3" s="1"/>
  <c r="AG828" i="4"/>
  <c r="AG830" i="4" s="1"/>
  <c r="AH827" i="4"/>
  <c r="AH828" i="4" s="1"/>
  <c r="AH830" i="4" s="1"/>
  <c r="AF796" i="4"/>
  <c r="AF808" i="4" s="1"/>
  <c r="AF833" i="4" s="1"/>
  <c r="AG792" i="4"/>
  <c r="AI804" i="1"/>
  <c r="AI118" i="3" s="1"/>
  <c r="AI720" i="1"/>
  <c r="AJ717" i="1" s="1"/>
  <c r="AJ702" i="1" s="1"/>
  <c r="AJ230" i="3" s="1"/>
  <c r="AI704" i="1"/>
  <c r="AI232" i="3" s="1"/>
  <c r="AI248" i="3" l="1"/>
  <c r="AI765" i="1"/>
  <c r="AG796" i="4"/>
  <c r="AG808" i="4" s="1"/>
  <c r="AG833" i="4" s="1"/>
  <c r="AH792" i="4"/>
  <c r="AH796" i="4" s="1"/>
  <c r="AH808" i="4" s="1"/>
  <c r="AH833" i="4" s="1"/>
  <c r="AI869" i="1"/>
  <c r="AI166" i="3" s="1"/>
  <c r="AI705" i="1"/>
  <c r="AI233" i="3" s="1"/>
  <c r="AI711" i="1"/>
  <c r="AI764" i="1" l="1"/>
  <c r="AI239" i="3"/>
  <c r="AI247" i="3" s="1"/>
  <c r="AI762" i="1"/>
  <c r="AI913" i="1"/>
  <c r="AI209" i="3" s="1"/>
  <c r="B605" i="1"/>
  <c r="B602" i="1"/>
  <c r="C783" i="1" s="1"/>
  <c r="B601" i="1"/>
  <c r="C782" i="1" s="1"/>
  <c r="B600" i="1"/>
  <c r="C781" i="1" s="1"/>
  <c r="B603" i="1"/>
  <c r="C784" i="1" s="1"/>
  <c r="B604" i="1"/>
  <c r="AJ195" i="1"/>
  <c r="AK195" i="1" s="1"/>
  <c r="AL195" i="1" s="1"/>
  <c r="AM195" i="1" s="1"/>
  <c r="AI195" i="1"/>
  <c r="AJ194" i="1"/>
  <c r="AK194" i="1" s="1"/>
  <c r="AL194" i="1" s="1"/>
  <c r="AM194" i="1" s="1"/>
  <c r="AI194" i="1"/>
  <c r="AJ193" i="1"/>
  <c r="AK193" i="1" s="1"/>
  <c r="AL193" i="1" s="1"/>
  <c r="AM193" i="1" s="1"/>
  <c r="AI193" i="1"/>
  <c r="B673" i="1"/>
  <c r="O673" i="1" s="1"/>
  <c r="B563" i="1"/>
  <c r="AJ505" i="1"/>
  <c r="AK505" i="1" s="1"/>
  <c r="AL505" i="1" s="1"/>
  <c r="AM505" i="1" s="1"/>
  <c r="AI505" i="1"/>
  <c r="AJ504" i="1"/>
  <c r="AK504" i="1" s="1"/>
  <c r="AL504" i="1" s="1"/>
  <c r="AM504" i="1" s="1"/>
  <c r="AI504" i="1"/>
  <c r="AJ503" i="1"/>
  <c r="AK503" i="1" s="1"/>
  <c r="AL503" i="1" s="1"/>
  <c r="AM503" i="1" s="1"/>
  <c r="AI503" i="1"/>
  <c r="O675" i="1" l="1"/>
  <c r="O72" i="3" s="1"/>
  <c r="AI312" i="3"/>
  <c r="AI245" i="3"/>
  <c r="AI915" i="1"/>
  <c r="AI211" i="3" s="1"/>
  <c r="V604" i="1"/>
  <c r="V785" i="1" s="1"/>
  <c r="V99" i="3" s="1"/>
  <c r="C785" i="1"/>
  <c r="AE605" i="1"/>
  <c r="AE786" i="1" s="1"/>
  <c r="AE100" i="3" s="1"/>
  <c r="C786" i="1"/>
  <c r="O604" i="1"/>
  <c r="O785" i="1" s="1"/>
  <c r="O99" i="3" s="1"/>
  <c r="U604" i="1"/>
  <c r="U785" i="1" s="1"/>
  <c r="U99" i="3" s="1"/>
  <c r="T604" i="1"/>
  <c r="T785" i="1" s="1"/>
  <c r="T99" i="3" s="1"/>
  <c r="AK605" i="1"/>
  <c r="AK786" i="1" s="1"/>
  <c r="AK100" i="3" s="1"/>
  <c r="AC605" i="1"/>
  <c r="AC786" i="1" s="1"/>
  <c r="AC100" i="3" s="1"/>
  <c r="AB605" i="1"/>
  <c r="AB786" i="1" s="1"/>
  <c r="AB100" i="3" s="1"/>
  <c r="AA605" i="1"/>
  <c r="AA786" i="1" s="1"/>
  <c r="AA100" i="3" s="1"/>
  <c r="U605" i="1"/>
  <c r="U786" i="1" s="1"/>
  <c r="U100" i="3" s="1"/>
  <c r="O605" i="1"/>
  <c r="O786" i="1" s="1"/>
  <c r="O100" i="3" s="1"/>
  <c r="N605" i="1"/>
  <c r="N786" i="1" s="1"/>
  <c r="N100" i="3" s="1"/>
  <c r="Y605" i="1"/>
  <c r="Y786" i="1" s="1"/>
  <c r="Y100" i="3" s="1"/>
  <c r="V605" i="1"/>
  <c r="V786" i="1" s="1"/>
  <c r="V100" i="3" s="1"/>
  <c r="M605" i="1"/>
  <c r="M786" i="1" s="1"/>
  <c r="M100" i="3" s="1"/>
  <c r="AE604" i="1"/>
  <c r="AE785" i="1" s="1"/>
  <c r="AE99" i="3" s="1"/>
  <c r="N604" i="1"/>
  <c r="N785" i="1" s="1"/>
  <c r="N99" i="3" s="1"/>
  <c r="L604" i="1"/>
  <c r="L785" i="1" s="1"/>
  <c r="L99" i="3" s="1"/>
  <c r="AH605" i="1"/>
  <c r="AH786" i="1" s="1"/>
  <c r="AH100" i="3" s="1"/>
  <c r="Z604" i="1"/>
  <c r="Z785" i="1" s="1"/>
  <c r="Z99" i="3" s="1"/>
  <c r="AG605" i="1"/>
  <c r="AG786" i="1" s="1"/>
  <c r="AG100" i="3" s="1"/>
  <c r="Q605" i="1"/>
  <c r="Q786" i="1" s="1"/>
  <c r="Q100" i="3" s="1"/>
  <c r="Y604" i="1"/>
  <c r="Y785" i="1" s="1"/>
  <c r="Y99" i="3" s="1"/>
  <c r="AD604" i="1"/>
  <c r="AD785" i="1" s="1"/>
  <c r="AD99" i="3" s="1"/>
  <c r="AB604" i="1"/>
  <c r="AB785" i="1" s="1"/>
  <c r="AB99" i="3" s="1"/>
  <c r="M604" i="1"/>
  <c r="M785" i="1" s="1"/>
  <c r="M99" i="3" s="1"/>
  <c r="T605" i="1"/>
  <c r="T786" i="1" s="1"/>
  <c r="T100" i="3" s="1"/>
  <c r="S605" i="1"/>
  <c r="S786" i="1" s="1"/>
  <c r="S100" i="3" s="1"/>
  <c r="AF605" i="1"/>
  <c r="AF786" i="1" s="1"/>
  <c r="AF100" i="3" s="1"/>
  <c r="P605" i="1"/>
  <c r="P786" i="1" s="1"/>
  <c r="P100" i="3" s="1"/>
  <c r="X604" i="1"/>
  <c r="X785" i="1" s="1"/>
  <c r="X99" i="3" s="1"/>
  <c r="S604" i="1"/>
  <c r="S785" i="1" s="1"/>
  <c r="S99" i="3" s="1"/>
  <c r="AG604" i="1"/>
  <c r="AG785" i="1" s="1"/>
  <c r="AG99" i="3" s="1"/>
  <c r="R604" i="1"/>
  <c r="R785" i="1" s="1"/>
  <c r="R99" i="3" s="1"/>
  <c r="Z605" i="1"/>
  <c r="Z786" i="1" s="1"/>
  <c r="Z100" i="3" s="1"/>
  <c r="AF604" i="1"/>
  <c r="AF785" i="1" s="1"/>
  <c r="AF99" i="3" s="1"/>
  <c r="P604" i="1"/>
  <c r="P785" i="1" s="1"/>
  <c r="P99" i="3" s="1"/>
  <c r="K604" i="1"/>
  <c r="K785" i="1" s="1"/>
  <c r="K99" i="3" s="1"/>
  <c r="AA604" i="1"/>
  <c r="AA785" i="1" s="1"/>
  <c r="AA99" i="3" s="1"/>
  <c r="AL605" i="1"/>
  <c r="AL786" i="1" s="1"/>
  <c r="AL100" i="3" s="1"/>
  <c r="AM605" i="1"/>
  <c r="AM786" i="1" s="1"/>
  <c r="AM100" i="3" s="1"/>
  <c r="AD605" i="1"/>
  <c r="AD786" i="1" s="1"/>
  <c r="AD100" i="3" s="1"/>
  <c r="R605" i="1"/>
  <c r="R786" i="1" s="1"/>
  <c r="R100" i="3" s="1"/>
  <c r="AC604" i="1"/>
  <c r="AC785" i="1" s="1"/>
  <c r="AC99" i="3" s="1"/>
  <c r="Q604" i="1"/>
  <c r="Q785" i="1" s="1"/>
  <c r="Q99" i="3" s="1"/>
  <c r="X605" i="1"/>
  <c r="X786" i="1" s="1"/>
  <c r="X100" i="3" s="1"/>
  <c r="L605" i="1"/>
  <c r="L786" i="1" s="1"/>
  <c r="L100" i="3" s="1"/>
  <c r="W604" i="1"/>
  <c r="W785" i="1" s="1"/>
  <c r="W99" i="3" s="1"/>
  <c r="K605" i="1"/>
  <c r="K786" i="1" s="1"/>
  <c r="K100" i="3" s="1"/>
  <c r="W605" i="1"/>
  <c r="W786" i="1" s="1"/>
  <c r="W100" i="3" s="1"/>
  <c r="AH604" i="1"/>
  <c r="AH785" i="1" s="1"/>
  <c r="AH99" i="3" s="1"/>
  <c r="Z673" i="1"/>
  <c r="N673" i="1"/>
  <c r="B691" i="1"/>
  <c r="L673" i="1"/>
  <c r="W673" i="1"/>
  <c r="W675" i="1" s="1"/>
  <c r="V673" i="1"/>
  <c r="AG673" i="1"/>
  <c r="U673" i="1"/>
  <c r="Y673" i="1"/>
  <c r="M673" i="1"/>
  <c r="X673" i="1"/>
  <c r="K673" i="1"/>
  <c r="K675" i="1" s="1"/>
  <c r="AH673" i="1"/>
  <c r="AF673" i="1"/>
  <c r="T673" i="1"/>
  <c r="S673" i="1"/>
  <c r="AD673" i="1"/>
  <c r="AM673" i="1"/>
  <c r="AB673" i="1"/>
  <c r="P673" i="1"/>
  <c r="AE673" i="1"/>
  <c r="R673" i="1"/>
  <c r="AC673" i="1"/>
  <c r="Q673" i="1"/>
  <c r="AA673" i="1"/>
  <c r="AK673" i="1"/>
  <c r="AL673" i="1"/>
  <c r="AH675" i="1" l="1"/>
  <c r="AH72" i="3" s="1"/>
  <c r="M675" i="1"/>
  <c r="M72" i="3" s="1"/>
  <c r="AE675" i="1"/>
  <c r="AE72" i="3" s="1"/>
  <c r="Y675" i="1"/>
  <c r="Y897" i="1" s="1"/>
  <c r="Y193" i="3" s="1"/>
  <c r="P675" i="1"/>
  <c r="P897" i="1" s="1"/>
  <c r="P193" i="3" s="1"/>
  <c r="U675" i="1"/>
  <c r="U72" i="3" s="1"/>
  <c r="X675" i="1"/>
  <c r="X72" i="3" s="1"/>
  <c r="AG675" i="1"/>
  <c r="AG72" i="3" s="1"/>
  <c r="AA675" i="1"/>
  <c r="AA72" i="3" s="1"/>
  <c r="Q675" i="1"/>
  <c r="Q897" i="1" s="1"/>
  <c r="Q193" i="3" s="1"/>
  <c r="AM675" i="1"/>
  <c r="AM897" i="1" s="1"/>
  <c r="AM193" i="3" s="1"/>
  <c r="V675" i="1"/>
  <c r="V897" i="1" s="1"/>
  <c r="V193" i="3" s="1"/>
  <c r="AD675" i="1"/>
  <c r="AD72" i="3" s="1"/>
  <c r="Z675" i="1"/>
  <c r="Z72" i="3" s="1"/>
  <c r="AC675" i="1"/>
  <c r="AC72" i="3" s="1"/>
  <c r="AB675" i="1"/>
  <c r="AB72" i="3" s="1"/>
  <c r="S675" i="1"/>
  <c r="S897" i="1" s="1"/>
  <c r="S193" i="3" s="1"/>
  <c r="L675" i="1"/>
  <c r="L897" i="1" s="1"/>
  <c r="L193" i="3" s="1"/>
  <c r="O897" i="1"/>
  <c r="O193" i="3" s="1"/>
  <c r="AL675" i="1"/>
  <c r="AL72" i="3" s="1"/>
  <c r="T675" i="1"/>
  <c r="T72" i="3" s="1"/>
  <c r="R675" i="1"/>
  <c r="R897" i="1" s="1"/>
  <c r="R193" i="3" s="1"/>
  <c r="AK675" i="1"/>
  <c r="AK72" i="3" s="1"/>
  <c r="AF675" i="1"/>
  <c r="AF72" i="3" s="1"/>
  <c r="N675" i="1"/>
  <c r="N72" i="3" s="1"/>
  <c r="W565" i="1"/>
  <c r="X565" i="1" s="1"/>
  <c r="Y565" i="1" s="1"/>
  <c r="Z565" i="1" s="1"/>
  <c r="AA565" i="1" s="1"/>
  <c r="AB565" i="1" s="1"/>
  <c r="AC565" i="1" s="1"/>
  <c r="AD565" i="1" s="1"/>
  <c r="AE565" i="1" s="1"/>
  <c r="AF565" i="1" s="1"/>
  <c r="AG565" i="1" s="1"/>
  <c r="AH565" i="1" s="1"/>
  <c r="W72" i="3"/>
  <c r="K564" i="1"/>
  <c r="K72" i="3"/>
  <c r="AJ604" i="1"/>
  <c r="AJ785" i="1" s="1"/>
  <c r="AJ99" i="3" s="1"/>
  <c r="AI604" i="1"/>
  <c r="AI785" i="1" s="1"/>
  <c r="AI99" i="3" s="1"/>
  <c r="AJ605" i="1"/>
  <c r="AJ786" i="1" s="1"/>
  <c r="AJ100" i="3" s="1"/>
  <c r="AI605" i="1"/>
  <c r="AI786" i="1" s="1"/>
  <c r="AI100" i="3" s="1"/>
  <c r="AJ673" i="1"/>
  <c r="AI673" i="1"/>
  <c r="K691" i="1" l="1"/>
  <c r="AE897" i="1"/>
  <c r="AE193" i="3" s="1"/>
  <c r="N897" i="1"/>
  <c r="N193" i="3" s="1"/>
  <c r="AD897" i="1"/>
  <c r="AD193" i="3" s="1"/>
  <c r="AB897" i="1"/>
  <c r="AB193" i="3" s="1"/>
  <c r="AC897" i="1"/>
  <c r="AC193" i="3" s="1"/>
  <c r="AH897" i="1"/>
  <c r="AH193" i="3" s="1"/>
  <c r="Z897" i="1"/>
  <c r="Z193" i="3" s="1"/>
  <c r="X897" i="1"/>
  <c r="X193" i="3" s="1"/>
  <c r="M897" i="1"/>
  <c r="M193" i="3" s="1"/>
  <c r="AG897" i="1"/>
  <c r="AG193" i="3" s="1"/>
  <c r="AA897" i="1"/>
  <c r="AA193" i="3" s="1"/>
  <c r="AL897" i="1"/>
  <c r="AL193" i="3" s="1"/>
  <c r="AK897" i="1"/>
  <c r="AK193" i="3" s="1"/>
  <c r="T897" i="1"/>
  <c r="T193" i="3" s="1"/>
  <c r="AI675" i="1"/>
  <c r="AI72" i="3" s="1"/>
  <c r="L72" i="3"/>
  <c r="U897" i="1"/>
  <c r="U193" i="3" s="1"/>
  <c r="AF897" i="1"/>
  <c r="AF193" i="3" s="1"/>
  <c r="S72" i="3"/>
  <c r="P72" i="3"/>
  <c r="Q72" i="3"/>
  <c r="Y72" i="3"/>
  <c r="R72" i="3"/>
  <c r="V72" i="3"/>
  <c r="AJ675" i="1"/>
  <c r="AJ72" i="3" s="1"/>
  <c r="AM72" i="3"/>
  <c r="K897" i="1"/>
  <c r="K193" i="3" s="1"/>
  <c r="W897" i="1"/>
  <c r="W193" i="3" s="1"/>
  <c r="L564" i="1"/>
  <c r="M564" i="1" s="1"/>
  <c r="I564" i="1" a="1"/>
  <c r="I567" i="1" s="1"/>
  <c r="K693" i="1" l="1"/>
  <c r="K81" i="3" s="1"/>
  <c r="AJ897" i="1"/>
  <c r="AJ193" i="3" s="1"/>
  <c r="AI897" i="1"/>
  <c r="AI193" i="3" s="1"/>
  <c r="L691" i="1"/>
  <c r="N564" i="1"/>
  <c r="M691" i="1"/>
  <c r="I568" i="1"/>
  <c r="I566" i="1"/>
  <c r="I565" i="1"/>
  <c r="I564" i="1"/>
  <c r="AI564" i="1" s="1"/>
  <c r="K801" i="1" l="1"/>
  <c r="K115" i="3" s="1"/>
  <c r="K852" i="1"/>
  <c r="K149" i="3" s="1"/>
  <c r="L693" i="1"/>
  <c r="L81" i="3" s="1"/>
  <c r="M693" i="1"/>
  <c r="M81" i="3" s="1"/>
  <c r="O564" i="1"/>
  <c r="N691" i="1"/>
  <c r="K898" i="1" l="1"/>
  <c r="K194" i="3" s="1"/>
  <c r="M852" i="1"/>
  <c r="M149" i="3" s="1"/>
  <c r="M801" i="1"/>
  <c r="M115" i="3" s="1"/>
  <c r="L852" i="1"/>
  <c r="L149" i="3" s="1"/>
  <c r="L801" i="1"/>
  <c r="L115" i="3" s="1"/>
  <c r="N693" i="1"/>
  <c r="N81" i="3" s="1"/>
  <c r="P564" i="1"/>
  <c r="O691" i="1"/>
  <c r="K896" i="1" l="1"/>
  <c r="K192" i="3" s="1"/>
  <c r="N852" i="1"/>
  <c r="N149" i="3" s="1"/>
  <c r="N801" i="1"/>
  <c r="N115" i="3" s="1"/>
  <c r="M898" i="1"/>
  <c r="M194" i="3" s="1"/>
  <c r="L898" i="1"/>
  <c r="L194" i="3" s="1"/>
  <c r="O693" i="1"/>
  <c r="O81" i="3" s="1"/>
  <c r="Q564" i="1"/>
  <c r="P691" i="1"/>
  <c r="N898" i="1" l="1"/>
  <c r="N194" i="3" s="1"/>
  <c r="O801" i="1"/>
  <c r="O115" i="3" s="1"/>
  <c r="O852" i="1"/>
  <c r="O149" i="3" s="1"/>
  <c r="L896" i="1"/>
  <c r="L192" i="3" s="1"/>
  <c r="P693" i="1"/>
  <c r="P81" i="3" s="1"/>
  <c r="R564" i="1"/>
  <c r="Q691" i="1"/>
  <c r="O898" i="1" l="1"/>
  <c r="O194" i="3" s="1"/>
  <c r="P852" i="1"/>
  <c r="P149" i="3" s="1"/>
  <c r="P801" i="1"/>
  <c r="P115" i="3" s="1"/>
  <c r="M896" i="1"/>
  <c r="M192" i="3" s="1"/>
  <c r="Q693" i="1"/>
  <c r="Q81" i="3" s="1"/>
  <c r="S564" i="1"/>
  <c r="R691" i="1"/>
  <c r="P898" i="1" l="1"/>
  <c r="P194" i="3" s="1"/>
  <c r="N896" i="1"/>
  <c r="N192" i="3" s="1"/>
  <c r="Q852" i="1"/>
  <c r="Q149" i="3" s="1"/>
  <c r="Q801" i="1"/>
  <c r="Q115" i="3" s="1"/>
  <c r="R693" i="1"/>
  <c r="R81" i="3" s="1"/>
  <c r="T564" i="1"/>
  <c r="S691" i="1"/>
  <c r="R852" i="1" l="1"/>
  <c r="R149" i="3" s="1"/>
  <c r="O896" i="1"/>
  <c r="O192" i="3" s="1"/>
  <c r="R801" i="1"/>
  <c r="R115" i="3" s="1"/>
  <c r="Q898" i="1"/>
  <c r="Q194" i="3" s="1"/>
  <c r="S693" i="1"/>
  <c r="S81" i="3" s="1"/>
  <c r="U564" i="1"/>
  <c r="T691" i="1"/>
  <c r="R898" i="1" l="1"/>
  <c r="R194" i="3" s="1"/>
  <c r="S852" i="1"/>
  <c r="S149" i="3" s="1"/>
  <c r="S801" i="1"/>
  <c r="S115" i="3" s="1"/>
  <c r="P896" i="1"/>
  <c r="P192" i="3" s="1"/>
  <c r="T693" i="1"/>
  <c r="T81" i="3" s="1"/>
  <c r="V564" i="1"/>
  <c r="U691" i="1"/>
  <c r="S898" i="1" l="1"/>
  <c r="S194" i="3" s="1"/>
  <c r="T852" i="1"/>
  <c r="T149" i="3" s="1"/>
  <c r="Q896" i="1"/>
  <c r="Q192" i="3" s="1"/>
  <c r="T801" i="1"/>
  <c r="T115" i="3" s="1"/>
  <c r="U693" i="1"/>
  <c r="U81" i="3" s="1"/>
  <c r="AI691" i="1"/>
  <c r="AI693" i="1" s="1"/>
  <c r="W564" i="1"/>
  <c r="V691" i="1"/>
  <c r="R896" i="1" l="1"/>
  <c r="R192" i="3" s="1"/>
  <c r="T898" i="1"/>
  <c r="T194" i="3" s="1"/>
  <c r="U852" i="1"/>
  <c r="U149" i="3" s="1"/>
  <c r="U801" i="1"/>
  <c r="U115" i="3" s="1"/>
  <c r="V693" i="1"/>
  <c r="V81" i="3" s="1"/>
  <c r="AI801" i="1"/>
  <c r="AI115" i="3" s="1"/>
  <c r="AI81" i="3"/>
  <c r="X564" i="1"/>
  <c r="W691" i="1"/>
  <c r="S896" i="1" l="1"/>
  <c r="S192" i="3" s="1"/>
  <c r="U898" i="1"/>
  <c r="U194" i="3" s="1"/>
  <c r="V801" i="1"/>
  <c r="V115" i="3" s="1"/>
  <c r="V852" i="1"/>
  <c r="V149" i="3" s="1"/>
  <c r="W693" i="1"/>
  <c r="W81" i="3" s="1"/>
  <c r="Y564" i="1"/>
  <c r="X691" i="1"/>
  <c r="T896" i="1" l="1"/>
  <c r="T192" i="3" s="1"/>
  <c r="V898" i="1"/>
  <c r="V194" i="3" s="1"/>
  <c r="AI852" i="1"/>
  <c r="AI149" i="3" s="1"/>
  <c r="W801" i="1"/>
  <c r="W115" i="3" s="1"/>
  <c r="W852" i="1"/>
  <c r="W149" i="3" s="1"/>
  <c r="X693" i="1"/>
  <c r="X81" i="3" s="1"/>
  <c r="Z564" i="1"/>
  <c r="Y691" i="1"/>
  <c r="U896" i="1" l="1"/>
  <c r="U192" i="3" s="1"/>
  <c r="AI898" i="1"/>
  <c r="AI896" i="1" s="1"/>
  <c r="AI192" i="3" s="1"/>
  <c r="W898" i="1"/>
  <c r="W194" i="3" s="1"/>
  <c r="X801" i="1"/>
  <c r="X115" i="3" s="1"/>
  <c r="X852" i="1"/>
  <c r="X149" i="3" s="1"/>
  <c r="Y693" i="1"/>
  <c r="Y81" i="3" s="1"/>
  <c r="AA564" i="1"/>
  <c r="Z691" i="1"/>
  <c r="V896" i="1" l="1"/>
  <c r="W896" i="1" s="1"/>
  <c r="W192" i="3" s="1"/>
  <c r="AI194" i="3"/>
  <c r="Y801" i="1"/>
  <c r="Y115" i="3" s="1"/>
  <c r="Y852" i="1"/>
  <c r="Y149" i="3" s="1"/>
  <c r="X898" i="1"/>
  <c r="X194" i="3" s="1"/>
  <c r="Z693" i="1"/>
  <c r="Z81" i="3" s="1"/>
  <c r="AB564" i="1"/>
  <c r="AA691" i="1"/>
  <c r="V192" i="3" l="1"/>
  <c r="Y898" i="1"/>
  <c r="Y194" i="3" s="1"/>
  <c r="Z801" i="1"/>
  <c r="Z115" i="3" s="1"/>
  <c r="Z852" i="1"/>
  <c r="Z149" i="3" s="1"/>
  <c r="AA693" i="1"/>
  <c r="AA81" i="3" s="1"/>
  <c r="X896" i="1"/>
  <c r="X192" i="3" s="1"/>
  <c r="AC564" i="1"/>
  <c r="AB691" i="1"/>
  <c r="AA852" i="1" l="1"/>
  <c r="AA149" i="3" s="1"/>
  <c r="AA801" i="1"/>
  <c r="AA115" i="3" s="1"/>
  <c r="Z898" i="1"/>
  <c r="Z194" i="3" s="1"/>
  <c r="AB693" i="1"/>
  <c r="AB81" i="3" s="1"/>
  <c r="Y896" i="1"/>
  <c r="Y192" i="3" s="1"/>
  <c r="AD564" i="1"/>
  <c r="AC691" i="1"/>
  <c r="AB801" i="1" l="1"/>
  <c r="AB115" i="3" s="1"/>
  <c r="AB852" i="1"/>
  <c r="AB149" i="3" s="1"/>
  <c r="AA898" i="1"/>
  <c r="AA194" i="3" s="1"/>
  <c r="AC693" i="1"/>
  <c r="AC81" i="3" s="1"/>
  <c r="Z896" i="1"/>
  <c r="Z192" i="3" s="1"/>
  <c r="AE564" i="1"/>
  <c r="AD691" i="1"/>
  <c r="AB898" i="1" l="1"/>
  <c r="AB194" i="3" s="1"/>
  <c r="AC852" i="1"/>
  <c r="AC149" i="3" s="1"/>
  <c r="AC801" i="1"/>
  <c r="AC115" i="3" s="1"/>
  <c r="AD693" i="1"/>
  <c r="AD81" i="3" s="1"/>
  <c r="AA896" i="1"/>
  <c r="AA192" i="3" s="1"/>
  <c r="AF564" i="1"/>
  <c r="AE691" i="1"/>
  <c r="AD801" i="1" l="1"/>
  <c r="AD115" i="3" s="1"/>
  <c r="AD852" i="1"/>
  <c r="AD149" i="3" s="1"/>
  <c r="AC898" i="1"/>
  <c r="AC194" i="3" s="1"/>
  <c r="AE693" i="1"/>
  <c r="AE81" i="3" s="1"/>
  <c r="AB896" i="1"/>
  <c r="AB192" i="3" s="1"/>
  <c r="AG564" i="1"/>
  <c r="AF691" i="1"/>
  <c r="AD898" i="1" l="1"/>
  <c r="AD194" i="3" s="1"/>
  <c r="AE801" i="1"/>
  <c r="AE115" i="3" s="1"/>
  <c r="AE852" i="1"/>
  <c r="AE149" i="3" s="1"/>
  <c r="AF693" i="1"/>
  <c r="AF81" i="3" s="1"/>
  <c r="AC896" i="1"/>
  <c r="AC192" i="3" s="1"/>
  <c r="AH564" i="1"/>
  <c r="AH691" i="1" s="1"/>
  <c r="AG691" i="1"/>
  <c r="AF801" i="1" l="1"/>
  <c r="AF115" i="3" s="1"/>
  <c r="AF852" i="1"/>
  <c r="AF149" i="3" s="1"/>
  <c r="AE898" i="1"/>
  <c r="AE194" i="3" s="1"/>
  <c r="AH693" i="1"/>
  <c r="AH81" i="3" s="1"/>
  <c r="AG693" i="1"/>
  <c r="AG81" i="3" s="1"/>
  <c r="AD896" i="1"/>
  <c r="AD192" i="3" s="1"/>
  <c r="AL667" i="1"/>
  <c r="AM667" i="1"/>
  <c r="AK667" i="1"/>
  <c r="AJ482" i="1"/>
  <c r="AK482" i="1" s="1"/>
  <c r="AL482" i="1" s="1"/>
  <c r="AM482" i="1" s="1"/>
  <c r="AI482" i="1"/>
  <c r="AJ481" i="1"/>
  <c r="AK481" i="1" s="1"/>
  <c r="AL481" i="1" s="1"/>
  <c r="AM481" i="1" s="1"/>
  <c r="AI481" i="1"/>
  <c r="AJ480" i="1"/>
  <c r="AK480" i="1" s="1"/>
  <c r="AL480" i="1" s="1"/>
  <c r="AM480" i="1" s="1"/>
  <c r="AI480" i="1"/>
  <c r="AJ494" i="1"/>
  <c r="AK494" i="1" s="1"/>
  <c r="AL494" i="1" s="1"/>
  <c r="AM494" i="1" s="1"/>
  <c r="AI494" i="1"/>
  <c r="AJ493" i="1"/>
  <c r="AK493" i="1" s="1"/>
  <c r="AL493" i="1" s="1"/>
  <c r="AM493" i="1" s="1"/>
  <c r="AI493" i="1"/>
  <c r="AJ492" i="1"/>
  <c r="AK492" i="1" s="1"/>
  <c r="AL492" i="1" s="1"/>
  <c r="AM492" i="1" s="1"/>
  <c r="AI492" i="1"/>
  <c r="AJ490" i="1"/>
  <c r="AK490" i="1" s="1"/>
  <c r="AL490" i="1" s="1"/>
  <c r="AM490" i="1" s="1"/>
  <c r="AI490" i="1"/>
  <c r="AJ489" i="1"/>
  <c r="AK489" i="1" s="1"/>
  <c r="AL489" i="1" s="1"/>
  <c r="AM489" i="1" s="1"/>
  <c r="AI489" i="1"/>
  <c r="AJ488" i="1"/>
  <c r="AK488" i="1" s="1"/>
  <c r="AL488" i="1" s="1"/>
  <c r="AM488" i="1" s="1"/>
  <c r="AI488" i="1"/>
  <c r="AJ478" i="1"/>
  <c r="AK478" i="1" s="1"/>
  <c r="AI478" i="1"/>
  <c r="AJ477" i="1"/>
  <c r="AK477" i="1" s="1"/>
  <c r="AI477" i="1"/>
  <c r="AJ476" i="1"/>
  <c r="AK476" i="1" s="1"/>
  <c r="AI476" i="1"/>
  <c r="AJ461" i="1"/>
  <c r="AI461" i="1"/>
  <c r="AM461" i="1" s="1"/>
  <c r="AJ460" i="1"/>
  <c r="AI460" i="1"/>
  <c r="AM460" i="1" s="1"/>
  <c r="AJ459" i="1"/>
  <c r="AI459" i="1"/>
  <c r="AM459" i="1" s="1"/>
  <c r="AJ457" i="1"/>
  <c r="AK457" i="1" s="1"/>
  <c r="AL457" i="1" s="1"/>
  <c r="AM457" i="1" s="1"/>
  <c r="AI457" i="1"/>
  <c r="AJ456" i="1"/>
  <c r="AK456" i="1" s="1"/>
  <c r="AI456" i="1"/>
  <c r="AJ455" i="1"/>
  <c r="AK455" i="1" s="1"/>
  <c r="AL455" i="1" s="1"/>
  <c r="AM455" i="1" s="1"/>
  <c r="AI455" i="1"/>
  <c r="AI443" i="1"/>
  <c r="AJ443" i="1"/>
  <c r="AK443" i="1" s="1"/>
  <c r="AK451" i="1" s="1"/>
  <c r="AI444" i="1"/>
  <c r="AJ444" i="1"/>
  <c r="AK444" i="1" s="1"/>
  <c r="AK452" i="1" s="1"/>
  <c r="AI445" i="1"/>
  <c r="AJ445" i="1"/>
  <c r="AK445" i="1" s="1"/>
  <c r="AK453" i="1" s="1"/>
  <c r="AK665" i="1" s="1"/>
  <c r="AI447" i="1"/>
  <c r="AM447" i="1" s="1"/>
  <c r="AJ447" i="1"/>
  <c r="AI448" i="1"/>
  <c r="AM448" i="1" s="1"/>
  <c r="AJ448" i="1"/>
  <c r="AI449" i="1"/>
  <c r="AM449" i="1" s="1"/>
  <c r="AJ449" i="1"/>
  <c r="AJ437" i="1"/>
  <c r="AK437" i="1" s="1"/>
  <c r="AL437" i="1" s="1"/>
  <c r="AM437" i="1" s="1"/>
  <c r="AI437" i="1"/>
  <c r="AJ436" i="1"/>
  <c r="AK436" i="1" s="1"/>
  <c r="AL436" i="1" s="1"/>
  <c r="AM436" i="1" s="1"/>
  <c r="AI436" i="1"/>
  <c r="AJ435" i="1"/>
  <c r="AK435" i="1" s="1"/>
  <c r="AL435" i="1" s="1"/>
  <c r="AM435" i="1" s="1"/>
  <c r="AI435" i="1"/>
  <c r="AJ427" i="1"/>
  <c r="AK427" i="1" s="1"/>
  <c r="AL427" i="1" s="1"/>
  <c r="AM427" i="1" s="1"/>
  <c r="AJ428" i="1"/>
  <c r="AK428" i="1" s="1"/>
  <c r="AL428" i="1" s="1"/>
  <c r="AM428" i="1" s="1"/>
  <c r="AJ429" i="1"/>
  <c r="AK429" i="1" s="1"/>
  <c r="AL429" i="1" s="1"/>
  <c r="AM429" i="1" s="1"/>
  <c r="AI427" i="1"/>
  <c r="AI428" i="1"/>
  <c r="AI429" i="1"/>
  <c r="AK387" i="1"/>
  <c r="AL387" i="1" s="1"/>
  <c r="AM387" i="1" s="1"/>
  <c r="AK386" i="1"/>
  <c r="AL386" i="1" s="1"/>
  <c r="AM386" i="1" s="1"/>
  <c r="AK385" i="1"/>
  <c r="AL385" i="1" s="1"/>
  <c r="AM385" i="1" s="1"/>
  <c r="AI377" i="1"/>
  <c r="AJ377" i="1" s="1"/>
  <c r="AK377" i="1" s="1"/>
  <c r="AL377" i="1" s="1"/>
  <c r="AM377" i="1" s="1"/>
  <c r="AJ357" i="1"/>
  <c r="AK357" i="1" s="1"/>
  <c r="AL357" i="1" s="1"/>
  <c r="AM357" i="1" s="1"/>
  <c r="AI357" i="1"/>
  <c r="AJ356" i="1"/>
  <c r="AK356" i="1" s="1"/>
  <c r="AI356" i="1"/>
  <c r="AJ355" i="1"/>
  <c r="AK355" i="1" s="1"/>
  <c r="AL355" i="1" s="1"/>
  <c r="AM355" i="1" s="1"/>
  <c r="AI355" i="1"/>
  <c r="AJ361" i="1"/>
  <c r="AK361" i="1" s="1"/>
  <c r="AL361" i="1" s="1"/>
  <c r="AM361" i="1" s="1"/>
  <c r="AI361" i="1"/>
  <c r="AJ360" i="1"/>
  <c r="AK360" i="1" s="1"/>
  <c r="AI360" i="1"/>
  <c r="AJ359" i="1"/>
  <c r="AK359" i="1" s="1"/>
  <c r="AL359" i="1" s="1"/>
  <c r="AM359" i="1" s="1"/>
  <c r="AI359" i="1"/>
  <c r="AJ365" i="1"/>
  <c r="AK365" i="1" s="1"/>
  <c r="AL365" i="1" s="1"/>
  <c r="AM365" i="1" s="1"/>
  <c r="AI365" i="1"/>
  <c r="AJ364" i="1"/>
  <c r="AK364" i="1" s="1"/>
  <c r="AL364" i="1" s="1"/>
  <c r="AM364" i="1" s="1"/>
  <c r="AI364" i="1"/>
  <c r="AJ363" i="1"/>
  <c r="AK363" i="1" s="1"/>
  <c r="AL363" i="1" s="1"/>
  <c r="AM363" i="1" s="1"/>
  <c r="AI363" i="1"/>
  <c r="AJ369" i="1"/>
  <c r="AK369" i="1" s="1"/>
  <c r="AL369" i="1" s="1"/>
  <c r="AM369" i="1" s="1"/>
  <c r="AI369" i="1"/>
  <c r="AJ368" i="1"/>
  <c r="AK368" i="1" s="1"/>
  <c r="AI368" i="1"/>
  <c r="AJ367" i="1"/>
  <c r="AK367" i="1" s="1"/>
  <c r="AL367" i="1" s="1"/>
  <c r="AM367" i="1" s="1"/>
  <c r="AI367" i="1"/>
  <c r="AI372" i="1"/>
  <c r="AJ372" i="1"/>
  <c r="AK372" i="1" s="1"/>
  <c r="AL372" i="1" s="1"/>
  <c r="AM372" i="1" s="1"/>
  <c r="AI373" i="1"/>
  <c r="AJ373" i="1"/>
  <c r="AK373" i="1" s="1"/>
  <c r="AL373" i="1" s="1"/>
  <c r="AM373" i="1" s="1"/>
  <c r="AJ371" i="1"/>
  <c r="AK371" i="1" s="1"/>
  <c r="AL371" i="1" s="1"/>
  <c r="AM371" i="1" s="1"/>
  <c r="AI371" i="1"/>
  <c r="AJ353" i="1"/>
  <c r="AK353" i="1" s="1"/>
  <c r="AL353" i="1" s="1"/>
  <c r="AM353" i="1" s="1"/>
  <c r="AI353" i="1"/>
  <c r="AJ352" i="1"/>
  <c r="AK352" i="1" s="1"/>
  <c r="AL352" i="1" s="1"/>
  <c r="AM352" i="1" s="1"/>
  <c r="AI352" i="1"/>
  <c r="AJ351" i="1"/>
  <c r="AK351" i="1" s="1"/>
  <c r="AL351" i="1" s="1"/>
  <c r="AM351" i="1" s="1"/>
  <c r="AI351" i="1"/>
  <c r="AJ349" i="1"/>
  <c r="AK349" i="1" s="1"/>
  <c r="AL349" i="1" s="1"/>
  <c r="AM349" i="1" s="1"/>
  <c r="AI349" i="1"/>
  <c r="AJ348" i="1"/>
  <c r="AK348" i="1" s="1"/>
  <c r="AI348" i="1"/>
  <c r="AJ347" i="1"/>
  <c r="AK347" i="1" s="1"/>
  <c r="AL347" i="1" s="1"/>
  <c r="AM347" i="1" s="1"/>
  <c r="AI347" i="1"/>
  <c r="AJ345" i="1"/>
  <c r="AK345" i="1" s="1"/>
  <c r="AL345" i="1" s="1"/>
  <c r="AM345" i="1" s="1"/>
  <c r="AI345" i="1"/>
  <c r="AJ344" i="1"/>
  <c r="AK344" i="1" s="1"/>
  <c r="AI344" i="1"/>
  <c r="AJ343" i="1"/>
  <c r="AK343" i="1" s="1"/>
  <c r="AL343" i="1" s="1"/>
  <c r="AM343" i="1" s="1"/>
  <c r="AI343" i="1"/>
  <c r="AJ341" i="1"/>
  <c r="AK341" i="1" s="1"/>
  <c r="AL341" i="1" s="1"/>
  <c r="AM341" i="1" s="1"/>
  <c r="AI341" i="1"/>
  <c r="AJ340" i="1"/>
  <c r="AK340" i="1" s="1"/>
  <c r="AL340" i="1" s="1"/>
  <c r="AI340" i="1"/>
  <c r="AJ339" i="1"/>
  <c r="AK339" i="1" s="1"/>
  <c r="AL339" i="1" s="1"/>
  <c r="AM339" i="1" s="1"/>
  <c r="AI339" i="1"/>
  <c r="AJ337" i="1"/>
  <c r="AK337" i="1" s="1"/>
  <c r="AL337" i="1" s="1"/>
  <c r="AM337" i="1" s="1"/>
  <c r="AI337" i="1"/>
  <c r="AJ336" i="1"/>
  <c r="AK336" i="1" s="1"/>
  <c r="AI336" i="1"/>
  <c r="AJ335" i="1"/>
  <c r="AK335" i="1" s="1"/>
  <c r="AL335" i="1" s="1"/>
  <c r="AM335" i="1" s="1"/>
  <c r="AI335" i="1"/>
  <c r="AJ333" i="1"/>
  <c r="AK333" i="1" s="1"/>
  <c r="AL333" i="1" s="1"/>
  <c r="AM333" i="1" s="1"/>
  <c r="AI333" i="1"/>
  <c r="AJ332" i="1"/>
  <c r="AK332" i="1" s="1"/>
  <c r="AL332" i="1" s="1"/>
  <c r="AM332" i="1" s="1"/>
  <c r="AI332" i="1"/>
  <c r="AJ331" i="1"/>
  <c r="AK331" i="1" s="1"/>
  <c r="AL331" i="1" s="1"/>
  <c r="AM331" i="1" s="1"/>
  <c r="AI331" i="1"/>
  <c r="AJ328" i="1"/>
  <c r="AK328" i="1" s="1"/>
  <c r="AL328" i="1" s="1"/>
  <c r="AM328" i="1" s="1"/>
  <c r="AI328" i="1"/>
  <c r="AJ327" i="1"/>
  <c r="AK327" i="1" s="1"/>
  <c r="AI327" i="1"/>
  <c r="AJ326" i="1"/>
  <c r="AK326" i="1" s="1"/>
  <c r="AL326" i="1" s="1"/>
  <c r="AM326" i="1" s="1"/>
  <c r="AI326" i="1"/>
  <c r="AJ324" i="1"/>
  <c r="AK324" i="1" s="1"/>
  <c r="AL324" i="1" s="1"/>
  <c r="AM324" i="1" s="1"/>
  <c r="AI324" i="1"/>
  <c r="AJ323" i="1"/>
  <c r="AK323" i="1" s="1"/>
  <c r="AI323" i="1"/>
  <c r="AJ322" i="1"/>
  <c r="AK322" i="1" s="1"/>
  <c r="AL322" i="1" s="1"/>
  <c r="AM322" i="1" s="1"/>
  <c r="AI322" i="1"/>
  <c r="AJ320" i="1"/>
  <c r="AK320" i="1" s="1"/>
  <c r="AL320" i="1" s="1"/>
  <c r="AM320" i="1" s="1"/>
  <c r="AI320" i="1"/>
  <c r="AJ319" i="1"/>
  <c r="AK319" i="1" s="1"/>
  <c r="AI319" i="1"/>
  <c r="AJ318" i="1"/>
  <c r="AK318" i="1" s="1"/>
  <c r="AL318" i="1" s="1"/>
  <c r="AM318" i="1" s="1"/>
  <c r="AI318" i="1"/>
  <c r="AJ316" i="1"/>
  <c r="AK316" i="1" s="1"/>
  <c r="AL316" i="1" s="1"/>
  <c r="AM316" i="1" s="1"/>
  <c r="AI316" i="1"/>
  <c r="AJ315" i="1"/>
  <c r="AK315" i="1" s="1"/>
  <c r="AI315" i="1"/>
  <c r="AJ314" i="1"/>
  <c r="AK314" i="1" s="1"/>
  <c r="AL314" i="1" s="1"/>
  <c r="AM314" i="1" s="1"/>
  <c r="AI314" i="1"/>
  <c r="AJ312" i="1"/>
  <c r="AK312" i="1" s="1"/>
  <c r="AL312" i="1" s="1"/>
  <c r="AM312" i="1" s="1"/>
  <c r="AI312" i="1"/>
  <c r="AJ311" i="1"/>
  <c r="AK311" i="1" s="1"/>
  <c r="AI311" i="1"/>
  <c r="AJ310" i="1"/>
  <c r="AK310" i="1" s="1"/>
  <c r="AL310" i="1" s="1"/>
  <c r="AM310" i="1" s="1"/>
  <c r="AI310" i="1"/>
  <c r="AJ308" i="1"/>
  <c r="AK308" i="1" s="1"/>
  <c r="AL308" i="1" s="1"/>
  <c r="AM308" i="1" s="1"/>
  <c r="AI308" i="1"/>
  <c r="AJ307" i="1"/>
  <c r="AK307" i="1" s="1"/>
  <c r="AL307" i="1" s="1"/>
  <c r="AM307" i="1" s="1"/>
  <c r="AI307" i="1"/>
  <c r="AJ306" i="1"/>
  <c r="AK306" i="1" s="1"/>
  <c r="AL306" i="1" s="1"/>
  <c r="AM306" i="1" s="1"/>
  <c r="AI306" i="1"/>
  <c r="AJ187" i="1"/>
  <c r="AK187" i="1" s="1"/>
  <c r="AL187" i="1" s="1"/>
  <c r="AM187" i="1" s="1"/>
  <c r="AI187" i="1"/>
  <c r="AJ186" i="1"/>
  <c r="AK186" i="1" s="1"/>
  <c r="AI186" i="1"/>
  <c r="AJ185" i="1"/>
  <c r="AK185" i="1" s="1"/>
  <c r="AL185" i="1" s="1"/>
  <c r="AM185" i="1" s="1"/>
  <c r="AI185" i="1"/>
  <c r="AJ304" i="1"/>
  <c r="AK304" i="1" s="1"/>
  <c r="AL304" i="1" s="1"/>
  <c r="AM304" i="1" s="1"/>
  <c r="AI304" i="1"/>
  <c r="AJ303" i="1"/>
  <c r="AK303" i="1" s="1"/>
  <c r="AI303" i="1"/>
  <c r="AJ302" i="1"/>
  <c r="AK302" i="1" s="1"/>
  <c r="AL302" i="1" s="1"/>
  <c r="AM302" i="1" s="1"/>
  <c r="AI302" i="1"/>
  <c r="AJ300" i="1"/>
  <c r="AK300" i="1" s="1"/>
  <c r="AL300" i="1" s="1"/>
  <c r="AM300" i="1" s="1"/>
  <c r="AI300" i="1"/>
  <c r="AJ299" i="1"/>
  <c r="AK299" i="1" s="1"/>
  <c r="AL299" i="1" s="1"/>
  <c r="AM299" i="1" s="1"/>
  <c r="AI299" i="1"/>
  <c r="AJ298" i="1"/>
  <c r="AK298" i="1" s="1"/>
  <c r="AL298" i="1" s="1"/>
  <c r="AM298" i="1" s="1"/>
  <c r="AI298" i="1"/>
  <c r="AJ295" i="1"/>
  <c r="AK295" i="1" s="1"/>
  <c r="AJ296" i="1"/>
  <c r="AK296" i="1" s="1"/>
  <c r="AL296" i="1" s="1"/>
  <c r="AM296" i="1" s="1"/>
  <c r="AJ294" i="1"/>
  <c r="AK294" i="1" s="1"/>
  <c r="AL294" i="1" s="1"/>
  <c r="AM294" i="1" s="1"/>
  <c r="AI294" i="1"/>
  <c r="AI295" i="1"/>
  <c r="AI296" i="1"/>
  <c r="AJ290" i="1"/>
  <c r="AK290" i="1" s="1"/>
  <c r="AL290" i="1" s="1"/>
  <c r="AM290" i="1" s="1"/>
  <c r="AI290" i="1"/>
  <c r="AJ289" i="1"/>
  <c r="AK289" i="1" s="1"/>
  <c r="AL289" i="1" s="1"/>
  <c r="AM289" i="1" s="1"/>
  <c r="AI289" i="1"/>
  <c r="AJ288" i="1"/>
  <c r="AK288" i="1" s="1"/>
  <c r="AL288" i="1" s="1"/>
  <c r="AM288" i="1" s="1"/>
  <c r="AI288" i="1"/>
  <c r="AJ286" i="1"/>
  <c r="AK286" i="1" s="1"/>
  <c r="AL286" i="1" s="1"/>
  <c r="AM286" i="1" s="1"/>
  <c r="AI286" i="1"/>
  <c r="AJ285" i="1"/>
  <c r="AK285" i="1" s="1"/>
  <c r="AI285" i="1"/>
  <c r="AJ284" i="1"/>
  <c r="AK284" i="1" s="1"/>
  <c r="AL284" i="1" s="1"/>
  <c r="AM284" i="1" s="1"/>
  <c r="AI284" i="1"/>
  <c r="AJ282" i="1"/>
  <c r="AK282" i="1" s="1"/>
  <c r="AL282" i="1" s="1"/>
  <c r="AM282" i="1" s="1"/>
  <c r="AI282" i="1"/>
  <c r="AJ281" i="1"/>
  <c r="AK281" i="1" s="1"/>
  <c r="AL281" i="1" s="1"/>
  <c r="AM281" i="1" s="1"/>
  <c r="AI281" i="1"/>
  <c r="AJ280" i="1"/>
  <c r="AK280" i="1" s="1"/>
  <c r="AL280" i="1" s="1"/>
  <c r="AM280" i="1" s="1"/>
  <c r="AI280" i="1"/>
  <c r="AJ278" i="1"/>
  <c r="AK278" i="1" s="1"/>
  <c r="AL278" i="1" s="1"/>
  <c r="AM278" i="1" s="1"/>
  <c r="AI278" i="1"/>
  <c r="AJ277" i="1"/>
  <c r="AK277" i="1" s="1"/>
  <c r="AL277" i="1" s="1"/>
  <c r="AM277" i="1" s="1"/>
  <c r="AI277" i="1"/>
  <c r="AJ276" i="1"/>
  <c r="AK276" i="1" s="1"/>
  <c r="AL276" i="1" s="1"/>
  <c r="AM276" i="1" s="1"/>
  <c r="AI276" i="1"/>
  <c r="AJ274" i="1"/>
  <c r="AK274" i="1" s="1"/>
  <c r="AL274" i="1" s="1"/>
  <c r="AM274" i="1" s="1"/>
  <c r="AI274" i="1"/>
  <c r="AJ273" i="1"/>
  <c r="AK273" i="1" s="1"/>
  <c r="AI273" i="1"/>
  <c r="AJ272" i="1"/>
  <c r="AK272" i="1" s="1"/>
  <c r="AL272" i="1" s="1"/>
  <c r="AM272" i="1" s="1"/>
  <c r="AI272" i="1"/>
  <c r="AJ270" i="1"/>
  <c r="AK270" i="1" s="1"/>
  <c r="AL270" i="1" s="1"/>
  <c r="AM270" i="1" s="1"/>
  <c r="AI270" i="1"/>
  <c r="AJ269" i="1"/>
  <c r="AK269" i="1" s="1"/>
  <c r="AL269" i="1" s="1"/>
  <c r="AM269" i="1" s="1"/>
  <c r="AI269" i="1"/>
  <c r="AJ268" i="1"/>
  <c r="AK268" i="1" s="1"/>
  <c r="AL268" i="1" s="1"/>
  <c r="AM268" i="1" s="1"/>
  <c r="AI268" i="1"/>
  <c r="AJ266" i="1"/>
  <c r="AK266" i="1" s="1"/>
  <c r="AL266" i="1" s="1"/>
  <c r="AM266" i="1" s="1"/>
  <c r="AI266" i="1"/>
  <c r="AJ265" i="1"/>
  <c r="AK265" i="1" s="1"/>
  <c r="AL265" i="1" s="1"/>
  <c r="AM265" i="1" s="1"/>
  <c r="AI265" i="1"/>
  <c r="AJ264" i="1"/>
  <c r="AK264" i="1" s="1"/>
  <c r="AL264" i="1" s="1"/>
  <c r="AM264" i="1" s="1"/>
  <c r="AI264" i="1"/>
  <c r="AJ262" i="1"/>
  <c r="AK262" i="1" s="1"/>
  <c r="AL262" i="1" s="1"/>
  <c r="AM262" i="1" s="1"/>
  <c r="AI262" i="1"/>
  <c r="AJ261" i="1"/>
  <c r="AK261" i="1" s="1"/>
  <c r="AL261" i="1" s="1"/>
  <c r="AM261" i="1" s="1"/>
  <c r="AI261" i="1"/>
  <c r="AJ260" i="1"/>
  <c r="AK260" i="1" s="1"/>
  <c r="AL260" i="1" s="1"/>
  <c r="AM260" i="1" s="1"/>
  <c r="AI260" i="1"/>
  <c r="AJ258" i="1"/>
  <c r="AK258" i="1" s="1"/>
  <c r="AL258" i="1" s="1"/>
  <c r="AM258" i="1" s="1"/>
  <c r="AI258" i="1"/>
  <c r="AJ257" i="1"/>
  <c r="AK257" i="1" s="1"/>
  <c r="AL257" i="1" s="1"/>
  <c r="AM257" i="1" s="1"/>
  <c r="AI257" i="1"/>
  <c r="AJ256" i="1"/>
  <c r="AK256" i="1" s="1"/>
  <c r="AL256" i="1" s="1"/>
  <c r="AM256" i="1" s="1"/>
  <c r="AI256" i="1"/>
  <c r="AJ254" i="1"/>
  <c r="AK254" i="1" s="1"/>
  <c r="AL254" i="1" s="1"/>
  <c r="AM254" i="1" s="1"/>
  <c r="AI254" i="1"/>
  <c r="AJ253" i="1"/>
  <c r="AK253" i="1" s="1"/>
  <c r="AL253" i="1" s="1"/>
  <c r="AM253" i="1" s="1"/>
  <c r="AI253" i="1"/>
  <c r="AJ252" i="1"/>
  <c r="AK252" i="1" s="1"/>
  <c r="AL252" i="1" s="1"/>
  <c r="AM252" i="1" s="1"/>
  <c r="AI252" i="1"/>
  <c r="AJ249" i="1"/>
  <c r="AK249" i="1" s="1"/>
  <c r="AL249" i="1" s="1"/>
  <c r="AM249" i="1" s="1"/>
  <c r="AI249" i="1"/>
  <c r="AJ248" i="1"/>
  <c r="AK248" i="1" s="1"/>
  <c r="AL248" i="1" s="1"/>
  <c r="AM248" i="1" s="1"/>
  <c r="AI248" i="1"/>
  <c r="AJ247" i="1"/>
  <c r="AK247" i="1" s="1"/>
  <c r="AL247" i="1" s="1"/>
  <c r="AM247" i="1" s="1"/>
  <c r="AI247" i="1"/>
  <c r="AJ245" i="1"/>
  <c r="AK245" i="1" s="1"/>
  <c r="AL245" i="1" s="1"/>
  <c r="AM245" i="1" s="1"/>
  <c r="AI245" i="1"/>
  <c r="AJ244" i="1"/>
  <c r="AK244" i="1" s="1"/>
  <c r="AL244" i="1" s="1"/>
  <c r="AM244" i="1" s="1"/>
  <c r="AI244" i="1"/>
  <c r="AJ243" i="1"/>
  <c r="AK243" i="1" s="1"/>
  <c r="AL243" i="1" s="1"/>
  <c r="AM243" i="1" s="1"/>
  <c r="AI243" i="1"/>
  <c r="AJ241" i="1"/>
  <c r="AK241" i="1" s="1"/>
  <c r="AL241" i="1" s="1"/>
  <c r="AM241" i="1" s="1"/>
  <c r="AI241" i="1"/>
  <c r="AJ240" i="1"/>
  <c r="AK240" i="1" s="1"/>
  <c r="AL240" i="1" s="1"/>
  <c r="AM240" i="1" s="1"/>
  <c r="AI240" i="1"/>
  <c r="AJ239" i="1"/>
  <c r="AK239" i="1" s="1"/>
  <c r="AL239" i="1" s="1"/>
  <c r="AM239" i="1" s="1"/>
  <c r="AI239" i="1"/>
  <c r="AJ237" i="1"/>
  <c r="AK237" i="1" s="1"/>
  <c r="AL237" i="1" s="1"/>
  <c r="AM237" i="1" s="1"/>
  <c r="AI237" i="1"/>
  <c r="AJ236" i="1"/>
  <c r="AK236" i="1" s="1"/>
  <c r="AI236" i="1"/>
  <c r="AJ235" i="1"/>
  <c r="AK235" i="1" s="1"/>
  <c r="AL235" i="1" s="1"/>
  <c r="AM235" i="1" s="1"/>
  <c r="AI235" i="1"/>
  <c r="AJ233" i="1"/>
  <c r="AK233" i="1" s="1"/>
  <c r="AL233" i="1" s="1"/>
  <c r="AM233" i="1" s="1"/>
  <c r="AI233" i="1"/>
  <c r="AJ232" i="1"/>
  <c r="AK232" i="1" s="1"/>
  <c r="AL232" i="1" s="1"/>
  <c r="AM232" i="1" s="1"/>
  <c r="AI232" i="1"/>
  <c r="AJ231" i="1"/>
  <c r="AK231" i="1" s="1"/>
  <c r="AL231" i="1" s="1"/>
  <c r="AM231" i="1" s="1"/>
  <c r="AI231" i="1"/>
  <c r="AJ229" i="1"/>
  <c r="AK229" i="1" s="1"/>
  <c r="AL229" i="1" s="1"/>
  <c r="AM229" i="1" s="1"/>
  <c r="AI229" i="1"/>
  <c r="AJ228" i="1"/>
  <c r="AK228" i="1" s="1"/>
  <c r="AL228" i="1" s="1"/>
  <c r="AM228" i="1" s="1"/>
  <c r="AI228" i="1"/>
  <c r="AJ227" i="1"/>
  <c r="AK227" i="1" s="1"/>
  <c r="AL227" i="1" s="1"/>
  <c r="AM227" i="1" s="1"/>
  <c r="AI227" i="1"/>
  <c r="AJ221" i="1"/>
  <c r="AK221" i="1" s="1"/>
  <c r="AL221" i="1" s="1"/>
  <c r="AM221" i="1" s="1"/>
  <c r="AI221" i="1"/>
  <c r="AJ220" i="1"/>
  <c r="AK220" i="1" s="1"/>
  <c r="AI220" i="1"/>
  <c r="AJ219" i="1"/>
  <c r="AK219" i="1" s="1"/>
  <c r="AL219" i="1" s="1"/>
  <c r="AM219" i="1" s="1"/>
  <c r="AI219" i="1"/>
  <c r="AJ216" i="1"/>
  <c r="AJ217" i="1"/>
  <c r="AJ215" i="1"/>
  <c r="AI215" i="1"/>
  <c r="AI216" i="1"/>
  <c r="AI217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L153" i="1"/>
  <c r="O153" i="1"/>
  <c r="P153" i="1"/>
  <c r="Q153" i="1"/>
  <c r="Q154" i="1"/>
  <c r="R154" i="1"/>
  <c r="S154" i="1"/>
  <c r="T154" i="1"/>
  <c r="U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L155" i="1"/>
  <c r="M155" i="1"/>
  <c r="N155" i="1"/>
  <c r="O155" i="1"/>
  <c r="P155" i="1"/>
  <c r="Q155" i="1"/>
  <c r="R155" i="1"/>
  <c r="S155" i="1"/>
  <c r="T155" i="1"/>
  <c r="U155" i="1"/>
  <c r="W155" i="1"/>
  <c r="X155" i="1"/>
  <c r="Y155" i="1"/>
  <c r="Z155" i="1"/>
  <c r="AA155" i="1"/>
  <c r="AB155" i="1"/>
  <c r="AC155" i="1"/>
  <c r="AD155" i="1"/>
  <c r="AE155" i="1"/>
  <c r="K154" i="1"/>
  <c r="K155" i="1"/>
  <c r="K153" i="1"/>
  <c r="AJ127" i="1"/>
  <c r="AK127" i="1" s="1"/>
  <c r="AL127" i="1" s="1"/>
  <c r="AM127" i="1" s="1"/>
  <c r="AI127" i="1"/>
  <c r="AJ126" i="1"/>
  <c r="AK126" i="1" s="1"/>
  <c r="AL126" i="1" s="1"/>
  <c r="AM126" i="1" s="1"/>
  <c r="AI126" i="1"/>
  <c r="AJ125" i="1"/>
  <c r="AK125" i="1" s="1"/>
  <c r="AL125" i="1" s="1"/>
  <c r="AM125" i="1" s="1"/>
  <c r="AI125" i="1"/>
  <c r="AJ131" i="1"/>
  <c r="AK131" i="1" s="1"/>
  <c r="AL131" i="1" s="1"/>
  <c r="AM131" i="1" s="1"/>
  <c r="AI131" i="1"/>
  <c r="AJ130" i="1"/>
  <c r="AK130" i="1" s="1"/>
  <c r="AL130" i="1" s="1"/>
  <c r="AM130" i="1" s="1"/>
  <c r="AI130" i="1"/>
  <c r="AJ129" i="1"/>
  <c r="AK129" i="1" s="1"/>
  <c r="AL129" i="1" s="1"/>
  <c r="AM129" i="1" s="1"/>
  <c r="AI129" i="1"/>
  <c r="AJ135" i="1"/>
  <c r="AK135" i="1" s="1"/>
  <c r="AL135" i="1" s="1"/>
  <c r="AM135" i="1" s="1"/>
  <c r="AI135" i="1"/>
  <c r="AJ134" i="1"/>
  <c r="AK134" i="1" s="1"/>
  <c r="AL134" i="1" s="1"/>
  <c r="AM134" i="1" s="1"/>
  <c r="AI134" i="1"/>
  <c r="AJ133" i="1"/>
  <c r="AK133" i="1" s="1"/>
  <c r="AL133" i="1" s="1"/>
  <c r="AM133" i="1" s="1"/>
  <c r="AI133" i="1"/>
  <c r="AJ113" i="1"/>
  <c r="AK113" i="1" s="1"/>
  <c r="AL113" i="1" s="1"/>
  <c r="AM113" i="1" s="1"/>
  <c r="AJ108" i="1"/>
  <c r="AK108" i="1" s="1"/>
  <c r="AL108" i="1" s="1"/>
  <c r="AM108" i="1" s="1"/>
  <c r="AI117" i="1"/>
  <c r="AI116" i="1"/>
  <c r="AH115" i="1" s="1"/>
  <c r="AI115" i="1"/>
  <c r="AI113" i="1"/>
  <c r="AI112" i="1"/>
  <c r="AH111" i="1" s="1"/>
  <c r="AI111" i="1"/>
  <c r="AJ199" i="1"/>
  <c r="AK199" i="1" s="1"/>
  <c r="AL199" i="1" s="1"/>
  <c r="AM199" i="1" s="1"/>
  <c r="AI199" i="1"/>
  <c r="AJ198" i="1"/>
  <c r="AK198" i="1" s="1"/>
  <c r="AL198" i="1" s="1"/>
  <c r="AM198" i="1" s="1"/>
  <c r="AI198" i="1"/>
  <c r="AJ197" i="1"/>
  <c r="AK197" i="1" s="1"/>
  <c r="AL197" i="1" s="1"/>
  <c r="AM197" i="1" s="1"/>
  <c r="AI197" i="1"/>
  <c r="AJ183" i="1"/>
  <c r="AK183" i="1" s="1"/>
  <c r="AL183" i="1" s="1"/>
  <c r="AM183" i="1" s="1"/>
  <c r="AI183" i="1"/>
  <c r="AJ182" i="1"/>
  <c r="AK182" i="1" s="1"/>
  <c r="AL182" i="1" s="1"/>
  <c r="AM182" i="1" s="1"/>
  <c r="AI182" i="1"/>
  <c r="AJ181" i="1"/>
  <c r="AK181" i="1" s="1"/>
  <c r="AL181" i="1" s="1"/>
  <c r="AM181" i="1" s="1"/>
  <c r="AI181" i="1"/>
  <c r="AJ179" i="1"/>
  <c r="AK179" i="1" s="1"/>
  <c r="AL179" i="1" s="1"/>
  <c r="AM179" i="1" s="1"/>
  <c r="AI179" i="1"/>
  <c r="AJ178" i="1"/>
  <c r="AK178" i="1" s="1"/>
  <c r="AL178" i="1" s="1"/>
  <c r="AM178" i="1" s="1"/>
  <c r="AI178" i="1"/>
  <c r="AJ177" i="1"/>
  <c r="AK177" i="1" s="1"/>
  <c r="AL177" i="1" s="1"/>
  <c r="AM177" i="1" s="1"/>
  <c r="AI177" i="1"/>
  <c r="AJ175" i="1"/>
  <c r="AK175" i="1" s="1"/>
  <c r="AL175" i="1" s="1"/>
  <c r="AM175" i="1" s="1"/>
  <c r="AI175" i="1"/>
  <c r="AJ174" i="1"/>
  <c r="AK174" i="1" s="1"/>
  <c r="AL174" i="1" s="1"/>
  <c r="AM174" i="1" s="1"/>
  <c r="AI174" i="1"/>
  <c r="AJ173" i="1"/>
  <c r="AK173" i="1" s="1"/>
  <c r="AL173" i="1" s="1"/>
  <c r="AM173" i="1" s="1"/>
  <c r="AI173" i="1"/>
  <c r="AJ169" i="1"/>
  <c r="AK169" i="1" s="1"/>
  <c r="AL169" i="1" s="1"/>
  <c r="AM169" i="1" s="1"/>
  <c r="AJ170" i="1"/>
  <c r="AK170" i="1" s="1"/>
  <c r="AL170" i="1" s="1"/>
  <c r="AM170" i="1" s="1"/>
  <c r="AJ171" i="1"/>
  <c r="AK171" i="1" s="1"/>
  <c r="AL171" i="1" s="1"/>
  <c r="AM171" i="1" s="1"/>
  <c r="AI169" i="1"/>
  <c r="AI170" i="1"/>
  <c r="AI171" i="1"/>
  <c r="AJ473" i="1"/>
  <c r="AJ472" i="1"/>
  <c r="AJ471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W543" i="1" s="1"/>
  <c r="X667" i="1"/>
  <c r="Y667" i="1"/>
  <c r="Z667" i="1"/>
  <c r="AA667" i="1"/>
  <c r="AB667" i="1"/>
  <c r="AC667" i="1"/>
  <c r="AD667" i="1"/>
  <c r="AE667" i="1"/>
  <c r="AF667" i="1"/>
  <c r="AG667" i="1"/>
  <c r="AH667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AH485" i="1"/>
  <c r="AH668" i="1" s="1"/>
  <c r="AG485" i="1"/>
  <c r="AG668" i="1" s="1"/>
  <c r="AF485" i="1"/>
  <c r="AF668" i="1" s="1"/>
  <c r="AE485" i="1"/>
  <c r="AE668" i="1" s="1"/>
  <c r="AD485" i="1"/>
  <c r="AD668" i="1" s="1"/>
  <c r="AC485" i="1"/>
  <c r="AC668" i="1" s="1"/>
  <c r="AB485" i="1"/>
  <c r="AB668" i="1" s="1"/>
  <c r="AA485" i="1"/>
  <c r="AA668" i="1" s="1"/>
  <c r="Z485" i="1"/>
  <c r="Z668" i="1" s="1"/>
  <c r="Y485" i="1"/>
  <c r="Y668" i="1" s="1"/>
  <c r="X485" i="1"/>
  <c r="X668" i="1" s="1"/>
  <c r="W485" i="1"/>
  <c r="W668" i="1" s="1"/>
  <c r="W549" i="1" s="1"/>
  <c r="V485" i="1"/>
  <c r="V668" i="1" s="1"/>
  <c r="U485" i="1"/>
  <c r="U668" i="1" s="1"/>
  <c r="T485" i="1"/>
  <c r="T668" i="1" s="1"/>
  <c r="S485" i="1"/>
  <c r="S668" i="1" s="1"/>
  <c r="R485" i="1"/>
  <c r="R668" i="1" s="1"/>
  <c r="Q485" i="1"/>
  <c r="P485" i="1"/>
  <c r="P668" i="1" s="1"/>
  <c r="O485" i="1"/>
  <c r="O668" i="1" s="1"/>
  <c r="N485" i="1"/>
  <c r="N668" i="1" s="1"/>
  <c r="M485" i="1"/>
  <c r="M668" i="1" s="1"/>
  <c r="L485" i="1"/>
  <c r="L668" i="1" s="1"/>
  <c r="K485" i="1"/>
  <c r="K668" i="1" s="1"/>
  <c r="K548" i="1" s="1"/>
  <c r="AH484" i="1"/>
  <c r="AG484" i="1"/>
  <c r="AF484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AH464" i="1"/>
  <c r="AH666" i="1" s="1"/>
  <c r="AG464" i="1"/>
  <c r="AG666" i="1" s="1"/>
  <c r="AF464" i="1"/>
  <c r="AF666" i="1" s="1"/>
  <c r="AE464" i="1"/>
  <c r="AE666" i="1" s="1"/>
  <c r="AD464" i="1"/>
  <c r="AD666" i="1" s="1"/>
  <c r="AC464" i="1"/>
  <c r="AC666" i="1" s="1"/>
  <c r="AB464" i="1"/>
  <c r="AB666" i="1" s="1"/>
  <c r="AA464" i="1"/>
  <c r="AA666" i="1" s="1"/>
  <c r="Z464" i="1"/>
  <c r="Z666" i="1" s="1"/>
  <c r="Y464" i="1"/>
  <c r="Y666" i="1" s="1"/>
  <c r="X464" i="1"/>
  <c r="X666" i="1" s="1"/>
  <c r="W464" i="1"/>
  <c r="W666" i="1" s="1"/>
  <c r="W537" i="1" s="1"/>
  <c r="V464" i="1"/>
  <c r="V666" i="1" s="1"/>
  <c r="U464" i="1"/>
  <c r="U666" i="1" s="1"/>
  <c r="T464" i="1"/>
  <c r="T666" i="1" s="1"/>
  <c r="S464" i="1"/>
  <c r="S666" i="1" s="1"/>
  <c r="R464" i="1"/>
  <c r="R666" i="1" s="1"/>
  <c r="Q464" i="1"/>
  <c r="Q666" i="1" s="1"/>
  <c r="P464" i="1"/>
  <c r="P666" i="1" s="1"/>
  <c r="O464" i="1"/>
  <c r="O666" i="1" s="1"/>
  <c r="N464" i="1"/>
  <c r="N666" i="1" s="1"/>
  <c r="M464" i="1"/>
  <c r="M666" i="1" s="1"/>
  <c r="L464" i="1"/>
  <c r="L666" i="1" s="1"/>
  <c r="K464" i="1"/>
  <c r="K666" i="1" s="1"/>
  <c r="K536" i="1" s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L453" i="1"/>
  <c r="L665" i="1" s="1"/>
  <c r="M453" i="1"/>
  <c r="M665" i="1" s="1"/>
  <c r="N453" i="1"/>
  <c r="N665" i="1" s="1"/>
  <c r="O453" i="1"/>
  <c r="O665" i="1" s="1"/>
  <c r="P453" i="1"/>
  <c r="P665" i="1" s="1"/>
  <c r="Q453" i="1"/>
  <c r="Q665" i="1" s="1"/>
  <c r="R453" i="1"/>
  <c r="R665" i="1" s="1"/>
  <c r="S453" i="1"/>
  <c r="S665" i="1" s="1"/>
  <c r="T453" i="1"/>
  <c r="T665" i="1" s="1"/>
  <c r="U453" i="1"/>
  <c r="U665" i="1" s="1"/>
  <c r="V453" i="1"/>
  <c r="V665" i="1" s="1"/>
  <c r="W453" i="1"/>
  <c r="W665" i="1" s="1"/>
  <c r="W531" i="1" s="1"/>
  <c r="X453" i="1"/>
  <c r="X665" i="1" s="1"/>
  <c r="Y453" i="1"/>
  <c r="Y665" i="1" s="1"/>
  <c r="Z453" i="1"/>
  <c r="Z665" i="1" s="1"/>
  <c r="AA453" i="1"/>
  <c r="AA665" i="1" s="1"/>
  <c r="AB453" i="1"/>
  <c r="AB665" i="1" s="1"/>
  <c r="AC453" i="1"/>
  <c r="AC665" i="1" s="1"/>
  <c r="AD453" i="1"/>
  <c r="AD665" i="1" s="1"/>
  <c r="AE453" i="1"/>
  <c r="AE665" i="1" s="1"/>
  <c r="AF453" i="1"/>
  <c r="AF665" i="1" s="1"/>
  <c r="AG453" i="1"/>
  <c r="AG665" i="1" s="1"/>
  <c r="AH453" i="1"/>
  <c r="AH665" i="1" s="1"/>
  <c r="K452" i="1"/>
  <c r="K453" i="1"/>
  <c r="K665" i="1" s="1"/>
  <c r="K530" i="1" s="1"/>
  <c r="K451" i="1"/>
  <c r="C658" i="1"/>
  <c r="C656" i="1"/>
  <c r="C795" i="1" s="1"/>
  <c r="C657" i="1"/>
  <c r="C654" i="1"/>
  <c r="C793" i="1" s="1"/>
  <c r="C655" i="1"/>
  <c r="C653" i="1"/>
  <c r="C792" i="1" s="1"/>
  <c r="C648" i="1"/>
  <c r="K648" i="1" s="1"/>
  <c r="C649" i="1"/>
  <c r="K649" i="1" s="1"/>
  <c r="B651" i="1"/>
  <c r="C791" i="1" s="1"/>
  <c r="C646" i="1"/>
  <c r="K646" i="1" s="1"/>
  <c r="C647" i="1"/>
  <c r="K647" i="1" s="1"/>
  <c r="C645" i="1"/>
  <c r="K645" i="1" s="1"/>
  <c r="C641" i="1"/>
  <c r="K641" i="1" s="1"/>
  <c r="C642" i="1"/>
  <c r="K642" i="1" s="1"/>
  <c r="C643" i="1"/>
  <c r="K643" i="1" s="1"/>
  <c r="C644" i="1"/>
  <c r="K644" i="1" s="1"/>
  <c r="C640" i="1"/>
  <c r="K640" i="1" s="1"/>
  <c r="C637" i="1"/>
  <c r="K637" i="1" s="1"/>
  <c r="C638" i="1"/>
  <c r="K638" i="1" s="1"/>
  <c r="C639" i="1"/>
  <c r="K639" i="1" s="1"/>
  <c r="C634" i="1"/>
  <c r="K634" i="1" s="1"/>
  <c r="C635" i="1"/>
  <c r="K635" i="1" s="1"/>
  <c r="C636" i="1"/>
  <c r="K636" i="1" s="1"/>
  <c r="C633" i="1"/>
  <c r="K633" i="1" s="1"/>
  <c r="C632" i="1"/>
  <c r="K632" i="1" s="1"/>
  <c r="C631" i="1"/>
  <c r="K631" i="1" s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B606" i="1"/>
  <c r="C787" i="1" s="1"/>
  <c r="B599" i="1"/>
  <c r="C780" i="1" s="1"/>
  <c r="L581" i="1"/>
  <c r="L12" i="3" s="1"/>
  <c r="L410" i="3" s="1"/>
  <c r="O581" i="1"/>
  <c r="O12" i="3" s="1"/>
  <c r="O410" i="3" s="1"/>
  <c r="P581" i="1"/>
  <c r="P12" i="3" s="1"/>
  <c r="P410" i="3" s="1"/>
  <c r="Q581" i="1"/>
  <c r="R581" i="1"/>
  <c r="S581" i="1"/>
  <c r="T581" i="1"/>
  <c r="U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L582" i="1"/>
  <c r="M582" i="1"/>
  <c r="N582" i="1"/>
  <c r="O582" i="1"/>
  <c r="P582" i="1"/>
  <c r="Q582" i="1"/>
  <c r="R582" i="1"/>
  <c r="S582" i="1"/>
  <c r="T582" i="1"/>
  <c r="U582" i="1"/>
  <c r="V582" i="1"/>
  <c r="L583" i="1"/>
  <c r="M583" i="1"/>
  <c r="N583" i="1"/>
  <c r="O583" i="1"/>
  <c r="P583" i="1"/>
  <c r="Q583" i="1"/>
  <c r="R583" i="1"/>
  <c r="S583" i="1"/>
  <c r="T583" i="1"/>
  <c r="U583" i="1"/>
  <c r="V583" i="1"/>
  <c r="K582" i="1"/>
  <c r="K583" i="1"/>
  <c r="K581" i="1"/>
  <c r="AH801" i="1" l="1"/>
  <c r="AH115" i="3" s="1"/>
  <c r="AF898" i="1"/>
  <c r="AF194" i="3" s="1"/>
  <c r="AG801" i="1"/>
  <c r="AG115" i="3" s="1"/>
  <c r="AH852" i="1"/>
  <c r="AH149" i="3" s="1"/>
  <c r="AG852" i="1"/>
  <c r="AG149" i="3" s="1"/>
  <c r="K683" i="1"/>
  <c r="K684" i="1"/>
  <c r="K686" i="1"/>
  <c r="AE896" i="1"/>
  <c r="AE192" i="3" s="1"/>
  <c r="Q668" i="1"/>
  <c r="AI668" i="1" s="1"/>
  <c r="K613" i="1"/>
  <c r="C37" i="3"/>
  <c r="K625" i="1"/>
  <c r="K50" i="3" s="1"/>
  <c r="C50" i="3"/>
  <c r="K615" i="1"/>
  <c r="K40" i="3" s="1"/>
  <c r="C40" i="3"/>
  <c r="K616" i="1"/>
  <c r="K41" i="3" s="1"/>
  <c r="C41" i="3"/>
  <c r="K628" i="1"/>
  <c r="K54" i="3" s="1"/>
  <c r="C54" i="3"/>
  <c r="K627" i="1"/>
  <c r="K53" i="3" s="1"/>
  <c r="C53" i="3"/>
  <c r="K617" i="1"/>
  <c r="K42" i="3" s="1"/>
  <c r="C42" i="3"/>
  <c r="K618" i="1"/>
  <c r="K43" i="3" s="1"/>
  <c r="C43" i="3"/>
  <c r="K614" i="1"/>
  <c r="K39" i="3" s="1"/>
  <c r="C39" i="3"/>
  <c r="K619" i="1"/>
  <c r="K44" i="3" s="1"/>
  <c r="C44" i="3"/>
  <c r="K626" i="1"/>
  <c r="K51" i="3" s="1"/>
  <c r="C51" i="3"/>
  <c r="K629" i="1"/>
  <c r="K55" i="3" s="1"/>
  <c r="C55" i="3"/>
  <c r="K620" i="1"/>
  <c r="K45" i="3" s="1"/>
  <c r="C45" i="3"/>
  <c r="K622" i="1"/>
  <c r="K47" i="3" s="1"/>
  <c r="C47" i="3"/>
  <c r="K611" i="1"/>
  <c r="K35" i="3" s="1"/>
  <c r="C35" i="3"/>
  <c r="K623" i="1"/>
  <c r="K48" i="3" s="1"/>
  <c r="C48" i="3"/>
  <c r="K621" i="1"/>
  <c r="K46" i="3" s="1"/>
  <c r="C46" i="3"/>
  <c r="K612" i="1"/>
  <c r="K36" i="3" s="1"/>
  <c r="C36" i="3"/>
  <c r="K624" i="1"/>
  <c r="K49" i="3" s="1"/>
  <c r="C49" i="3"/>
  <c r="U587" i="1"/>
  <c r="U18" i="3" s="1"/>
  <c r="U12" i="3"/>
  <c r="U410" i="3" s="1"/>
  <c r="AF587" i="1"/>
  <c r="AF18" i="3" s="1"/>
  <c r="AF12" i="3"/>
  <c r="AF410" i="3" s="1"/>
  <c r="T587" i="1"/>
  <c r="T18" i="3" s="1"/>
  <c r="T12" i="3"/>
  <c r="T410" i="3" s="1"/>
  <c r="U589" i="1"/>
  <c r="U20" i="3" s="1"/>
  <c r="U14" i="3"/>
  <c r="U412" i="3" s="1"/>
  <c r="T588" i="1"/>
  <c r="T19" i="3" s="1"/>
  <c r="T13" i="3"/>
  <c r="T411" i="3" s="1"/>
  <c r="AE587" i="1"/>
  <c r="AE18" i="3" s="1"/>
  <c r="AE12" i="3"/>
  <c r="AE410" i="3" s="1"/>
  <c r="S587" i="1"/>
  <c r="S18" i="3" s="1"/>
  <c r="S12" i="3"/>
  <c r="S410" i="3" s="1"/>
  <c r="V588" i="1"/>
  <c r="V19" i="3" s="1"/>
  <c r="V13" i="3"/>
  <c r="V411" i="3" s="1"/>
  <c r="T589" i="1"/>
  <c r="T20" i="3" s="1"/>
  <c r="T14" i="3"/>
  <c r="T412" i="3" s="1"/>
  <c r="R587" i="1"/>
  <c r="R18" i="3" s="1"/>
  <c r="R12" i="3"/>
  <c r="R410" i="3" s="1"/>
  <c r="S589" i="1"/>
  <c r="S20" i="3" s="1"/>
  <c r="S14" i="3"/>
  <c r="S412" i="3" s="1"/>
  <c r="R588" i="1"/>
  <c r="R19" i="3" s="1"/>
  <c r="R13" i="3"/>
  <c r="R411" i="3" s="1"/>
  <c r="AC587" i="1"/>
  <c r="AC18" i="3" s="1"/>
  <c r="AC12" i="3"/>
  <c r="AC410" i="3" s="1"/>
  <c r="Q587" i="1"/>
  <c r="Q18" i="3" s="1"/>
  <c r="Q12" i="3"/>
  <c r="Q410" i="3" s="1"/>
  <c r="V589" i="1"/>
  <c r="V20" i="3" s="1"/>
  <c r="V14" i="3"/>
  <c r="V412" i="3" s="1"/>
  <c r="R589" i="1"/>
  <c r="R20" i="3" s="1"/>
  <c r="R14" i="3"/>
  <c r="R412" i="3" s="1"/>
  <c r="Q588" i="1"/>
  <c r="Q19" i="3" s="1"/>
  <c r="Q13" i="3"/>
  <c r="Q411" i="3" s="1"/>
  <c r="AB587" i="1"/>
  <c r="AB18" i="3" s="1"/>
  <c r="AB12" i="3"/>
  <c r="AB410" i="3" s="1"/>
  <c r="AD587" i="1"/>
  <c r="AD18" i="3" s="1"/>
  <c r="AD12" i="3"/>
  <c r="AD410" i="3" s="1"/>
  <c r="P588" i="1"/>
  <c r="P19" i="3" s="1"/>
  <c r="P13" i="3"/>
  <c r="P411" i="3" s="1"/>
  <c r="AA587" i="1"/>
  <c r="AA18" i="3" s="1"/>
  <c r="AA12" i="3"/>
  <c r="AA410" i="3" s="1"/>
  <c r="AG587" i="1"/>
  <c r="AG18" i="3" s="1"/>
  <c r="AG12" i="3"/>
  <c r="AG410" i="3" s="1"/>
  <c r="U588" i="1"/>
  <c r="U19" i="3" s="1"/>
  <c r="U13" i="3"/>
  <c r="U411" i="3" s="1"/>
  <c r="P589" i="1"/>
  <c r="P20" i="3" s="1"/>
  <c r="P14" i="3"/>
  <c r="P412" i="3" s="1"/>
  <c r="O588" i="1"/>
  <c r="O19" i="3" s="1"/>
  <c r="O13" i="3"/>
  <c r="O411" i="3" s="1"/>
  <c r="Z587" i="1"/>
  <c r="Z18" i="3" s="1"/>
  <c r="Z12" i="3"/>
  <c r="Z410" i="3" s="1"/>
  <c r="S588" i="1"/>
  <c r="S19" i="3" s="1"/>
  <c r="S13" i="3"/>
  <c r="S411" i="3" s="1"/>
  <c r="O589" i="1"/>
  <c r="O20" i="3" s="1"/>
  <c r="O14" i="3"/>
  <c r="O412" i="3" s="1"/>
  <c r="N588" i="1"/>
  <c r="N19" i="3" s="1"/>
  <c r="N13" i="3"/>
  <c r="N411" i="3" s="1"/>
  <c r="Y587" i="1"/>
  <c r="Y18" i="3" s="1"/>
  <c r="Y12" i="3"/>
  <c r="Y410" i="3" s="1"/>
  <c r="Q589" i="1"/>
  <c r="Q20" i="3" s="1"/>
  <c r="Q14" i="3"/>
  <c r="Q412" i="3" s="1"/>
  <c r="N589" i="1"/>
  <c r="N20" i="3" s="1"/>
  <c r="N14" i="3"/>
  <c r="N412" i="3" s="1"/>
  <c r="M588" i="1"/>
  <c r="M19" i="3" s="1"/>
  <c r="M13" i="3"/>
  <c r="M411" i="3" s="1"/>
  <c r="X587" i="1"/>
  <c r="X18" i="3" s="1"/>
  <c r="X12" i="3"/>
  <c r="X410" i="3" s="1"/>
  <c r="K587" i="1"/>
  <c r="K18" i="3" s="1"/>
  <c r="K12" i="3"/>
  <c r="K410" i="3" s="1"/>
  <c r="M589" i="1"/>
  <c r="M20" i="3" s="1"/>
  <c r="M14" i="3"/>
  <c r="M412" i="3" s="1"/>
  <c r="L588" i="1"/>
  <c r="L19" i="3" s="1"/>
  <c r="L13" i="3"/>
  <c r="L411" i="3" s="1"/>
  <c r="W587" i="1"/>
  <c r="W18" i="3" s="1"/>
  <c r="W12" i="3"/>
  <c r="W410" i="3" s="1"/>
  <c r="K588" i="1"/>
  <c r="K19" i="3" s="1"/>
  <c r="K13" i="3"/>
  <c r="K411" i="3" s="1"/>
  <c r="K589" i="1"/>
  <c r="K20" i="3" s="1"/>
  <c r="K14" i="3"/>
  <c r="K412" i="3" s="1"/>
  <c r="L589" i="1"/>
  <c r="L20" i="3" s="1"/>
  <c r="L14" i="3"/>
  <c r="L412" i="3" s="1"/>
  <c r="AH587" i="1"/>
  <c r="AH18" i="3" s="1"/>
  <c r="AH12" i="3"/>
  <c r="AH410" i="3" s="1"/>
  <c r="AK215" i="1"/>
  <c r="AL215" i="1" s="1"/>
  <c r="AK217" i="1"/>
  <c r="AL217" i="1" s="1"/>
  <c r="AK216" i="1"/>
  <c r="S655" i="1"/>
  <c r="S61" i="3" s="1"/>
  <c r="C794" i="1"/>
  <c r="K657" i="1"/>
  <c r="K63" i="3" s="1"/>
  <c r="C796" i="1"/>
  <c r="K658" i="1"/>
  <c r="K64" i="3" s="1"/>
  <c r="C797" i="1"/>
  <c r="AL476" i="1"/>
  <c r="AK484" i="1"/>
  <c r="AL477" i="1"/>
  <c r="AK485" i="1"/>
  <c r="AL478" i="1"/>
  <c r="AK486" i="1"/>
  <c r="AI157" i="1"/>
  <c r="X549" i="1"/>
  <c r="Y549" i="1" s="1"/>
  <c r="Z549" i="1" s="1"/>
  <c r="AA549" i="1" s="1"/>
  <c r="AB549" i="1" s="1"/>
  <c r="AC549" i="1" s="1"/>
  <c r="AD549" i="1" s="1"/>
  <c r="AE549" i="1" s="1"/>
  <c r="AF549" i="1" s="1"/>
  <c r="AG549" i="1" s="1"/>
  <c r="AH549" i="1" s="1"/>
  <c r="L548" i="1"/>
  <c r="L686" i="1" s="1"/>
  <c r="X543" i="1"/>
  <c r="Y543" i="1" s="1"/>
  <c r="Z543" i="1" s="1"/>
  <c r="AA543" i="1" s="1"/>
  <c r="AB543" i="1" s="1"/>
  <c r="AC543" i="1" s="1"/>
  <c r="AD543" i="1" s="1"/>
  <c r="AE543" i="1" s="1"/>
  <c r="AF543" i="1" s="1"/>
  <c r="AG543" i="1" s="1"/>
  <c r="AH543" i="1" s="1"/>
  <c r="X537" i="1"/>
  <c r="Y537" i="1" s="1"/>
  <c r="Z537" i="1" s="1"/>
  <c r="AA537" i="1" s="1"/>
  <c r="AB537" i="1" s="1"/>
  <c r="AC537" i="1" s="1"/>
  <c r="AD537" i="1" s="1"/>
  <c r="AE537" i="1" s="1"/>
  <c r="AF537" i="1" s="1"/>
  <c r="AG537" i="1" s="1"/>
  <c r="AH537" i="1" s="1"/>
  <c r="L536" i="1"/>
  <c r="L684" i="1" s="1"/>
  <c r="X531" i="1"/>
  <c r="Y531" i="1" s="1"/>
  <c r="Z531" i="1" s="1"/>
  <c r="AA531" i="1" s="1"/>
  <c r="AB531" i="1" s="1"/>
  <c r="AC531" i="1" s="1"/>
  <c r="AD531" i="1" s="1"/>
  <c r="AE531" i="1" s="1"/>
  <c r="AF531" i="1" s="1"/>
  <c r="AG531" i="1" s="1"/>
  <c r="AH531" i="1" s="1"/>
  <c r="L530" i="1"/>
  <c r="L683" i="1" s="1"/>
  <c r="AI158" i="1"/>
  <c r="AK631" i="1"/>
  <c r="AM645" i="1"/>
  <c r="AI463" i="1"/>
  <c r="AJ463" i="1"/>
  <c r="AI465" i="1"/>
  <c r="AJ465" i="1"/>
  <c r="AI161" i="1"/>
  <c r="AM463" i="1"/>
  <c r="AM618" i="1"/>
  <c r="AM43" i="3" s="1"/>
  <c r="AM624" i="1"/>
  <c r="AM49" i="3" s="1"/>
  <c r="AL236" i="1"/>
  <c r="AM236" i="1" s="1"/>
  <c r="AM616" i="1" s="1"/>
  <c r="AM41" i="3" s="1"/>
  <c r="AK616" i="1"/>
  <c r="AK41" i="3" s="1"/>
  <c r="AK612" i="1"/>
  <c r="AK36" i="3" s="1"/>
  <c r="AL220" i="1"/>
  <c r="AM220" i="1" s="1"/>
  <c r="AM612" i="1" s="1"/>
  <c r="AM36" i="3" s="1"/>
  <c r="AL273" i="1"/>
  <c r="AM273" i="1" s="1"/>
  <c r="AM625" i="1" s="1"/>
  <c r="AM50" i="3" s="1"/>
  <c r="AK625" i="1"/>
  <c r="AK50" i="3" s="1"/>
  <c r="AL285" i="1"/>
  <c r="AM285" i="1" s="1"/>
  <c r="AM628" i="1" s="1"/>
  <c r="AM54" i="3" s="1"/>
  <c r="AK628" i="1"/>
  <c r="AK54" i="3" s="1"/>
  <c r="AM632" i="1"/>
  <c r="AI162" i="1"/>
  <c r="AJ464" i="1"/>
  <c r="AK617" i="1"/>
  <c r="AK42" i="3" s="1"/>
  <c r="AK629" i="1"/>
  <c r="AK55" i="3" s="1"/>
  <c r="AL624" i="1"/>
  <c r="AL49" i="3" s="1"/>
  <c r="AL618" i="1"/>
  <c r="AL43" i="3" s="1"/>
  <c r="AI464" i="1"/>
  <c r="AI163" i="1"/>
  <c r="AK618" i="1"/>
  <c r="AK43" i="3" s="1"/>
  <c r="AM629" i="1"/>
  <c r="AM55" i="3" s="1"/>
  <c r="AM623" i="1"/>
  <c r="AM48" i="3" s="1"/>
  <c r="AM617" i="1"/>
  <c r="AM42" i="3" s="1"/>
  <c r="AJ154" i="1"/>
  <c r="AK619" i="1"/>
  <c r="AK44" i="3" s="1"/>
  <c r="AL629" i="1"/>
  <c r="AL55" i="3" s="1"/>
  <c r="AL623" i="1"/>
  <c r="AL48" i="3" s="1"/>
  <c r="AL617" i="1"/>
  <c r="AL42" i="3" s="1"/>
  <c r="AK620" i="1"/>
  <c r="AK45" i="3" s="1"/>
  <c r="AM622" i="1"/>
  <c r="AM47" i="3" s="1"/>
  <c r="AK621" i="1"/>
  <c r="AK46" i="3" s="1"/>
  <c r="AL622" i="1"/>
  <c r="AL47" i="3" s="1"/>
  <c r="AM634" i="1"/>
  <c r="AM640" i="1"/>
  <c r="AM648" i="1"/>
  <c r="AK622" i="1"/>
  <c r="AK47" i="3" s="1"/>
  <c r="AM627" i="1"/>
  <c r="AM53" i="3" s="1"/>
  <c r="AM621" i="1"/>
  <c r="AM46" i="3" s="1"/>
  <c r="AM615" i="1"/>
  <c r="AM40" i="3" s="1"/>
  <c r="AK623" i="1"/>
  <c r="AK48" i="3" s="1"/>
  <c r="AL627" i="1"/>
  <c r="AL53" i="3" s="1"/>
  <c r="AL621" i="1"/>
  <c r="AL46" i="3" s="1"/>
  <c r="AL615" i="1"/>
  <c r="AL40" i="3" s="1"/>
  <c r="AM465" i="1"/>
  <c r="AK624" i="1"/>
  <c r="AK49" i="3" s="1"/>
  <c r="AM626" i="1"/>
  <c r="AM51" i="3" s="1"/>
  <c r="AM620" i="1"/>
  <c r="AM45" i="3" s="1"/>
  <c r="AM614" i="1"/>
  <c r="AM39" i="3" s="1"/>
  <c r="AL626" i="1"/>
  <c r="AL51" i="3" s="1"/>
  <c r="AL620" i="1"/>
  <c r="AL45" i="3" s="1"/>
  <c r="AL614" i="1"/>
  <c r="AL39" i="3" s="1"/>
  <c r="AK614" i="1"/>
  <c r="AK39" i="3" s="1"/>
  <c r="AK626" i="1"/>
  <c r="AK51" i="3" s="1"/>
  <c r="AM619" i="1"/>
  <c r="AM44" i="3" s="1"/>
  <c r="AI159" i="1"/>
  <c r="AK615" i="1"/>
  <c r="AK40" i="3" s="1"/>
  <c r="AK627" i="1"/>
  <c r="AK53" i="3" s="1"/>
  <c r="AL619" i="1"/>
  <c r="AL44" i="3" s="1"/>
  <c r="AL360" i="1"/>
  <c r="AM360" i="1" s="1"/>
  <c r="AM647" i="1" s="1"/>
  <c r="AK647" i="1"/>
  <c r="AM340" i="1"/>
  <c r="AM642" i="1" s="1"/>
  <c r="AL642" i="1"/>
  <c r="AL348" i="1"/>
  <c r="AK644" i="1"/>
  <c r="AJ451" i="1"/>
  <c r="AI451" i="1"/>
  <c r="AK645" i="1"/>
  <c r="AJ452" i="1"/>
  <c r="AI452" i="1"/>
  <c r="AK463" i="1"/>
  <c r="AL463" i="1"/>
  <c r="AK464" i="1"/>
  <c r="AL456" i="1"/>
  <c r="AL303" i="1"/>
  <c r="AK633" i="1"/>
  <c r="AL315" i="1"/>
  <c r="AK636" i="1"/>
  <c r="AL323" i="1"/>
  <c r="AK638" i="1"/>
  <c r="AK646" i="1"/>
  <c r="AL356" i="1"/>
  <c r="AL186" i="1"/>
  <c r="AL311" i="1"/>
  <c r="AK635" i="1"/>
  <c r="AL327" i="1"/>
  <c r="AK639" i="1"/>
  <c r="AL336" i="1"/>
  <c r="AK641" i="1"/>
  <c r="AL344" i="1"/>
  <c r="AK643" i="1"/>
  <c r="AL368" i="1"/>
  <c r="AK649" i="1"/>
  <c r="AL319" i="1"/>
  <c r="AK637" i="1"/>
  <c r="AK648" i="1"/>
  <c r="AK634" i="1"/>
  <c r="AJ159" i="1"/>
  <c r="AJ453" i="1"/>
  <c r="AL648" i="1"/>
  <c r="AI453" i="1"/>
  <c r="AK465" i="1"/>
  <c r="AL465" i="1"/>
  <c r="AL640" i="1"/>
  <c r="AL634" i="1"/>
  <c r="AK640" i="1"/>
  <c r="AL645" i="1"/>
  <c r="AK642" i="1"/>
  <c r="AL295" i="1"/>
  <c r="AL632" i="1"/>
  <c r="AK632" i="1"/>
  <c r="AL443" i="1"/>
  <c r="AL451" i="1" s="1"/>
  <c r="AL444" i="1"/>
  <c r="AL452" i="1" s="1"/>
  <c r="AL445" i="1"/>
  <c r="AL453" i="1" s="1"/>
  <c r="AL665" i="1" s="1"/>
  <c r="AK154" i="1"/>
  <c r="AM159" i="1"/>
  <c r="AL159" i="1"/>
  <c r="AK159" i="1"/>
  <c r="AI484" i="1"/>
  <c r="AI486" i="1"/>
  <c r="AJ486" i="1"/>
  <c r="AJ484" i="1"/>
  <c r="AI485" i="1"/>
  <c r="AJ485" i="1"/>
  <c r="AB658" i="1"/>
  <c r="AB64" i="3" s="1"/>
  <c r="AD642" i="1"/>
  <c r="Y658" i="1"/>
  <c r="Y64" i="3" s="1"/>
  <c r="P658" i="1"/>
  <c r="P64" i="3" s="1"/>
  <c r="U621" i="1"/>
  <c r="U46" i="3" s="1"/>
  <c r="AG658" i="1"/>
  <c r="AG64" i="3" s="1"/>
  <c r="AI665" i="1"/>
  <c r="AJ666" i="1"/>
  <c r="AJ665" i="1"/>
  <c r="AI666" i="1"/>
  <c r="AJ667" i="1"/>
  <c r="AJ668" i="1"/>
  <c r="AA649" i="1"/>
  <c r="S643" i="1"/>
  <c r="AC632" i="1"/>
  <c r="M625" i="1"/>
  <c r="M50" i="3" s="1"/>
  <c r="AG621" i="1"/>
  <c r="AG46" i="3" s="1"/>
  <c r="O649" i="1"/>
  <c r="X624" i="1"/>
  <c r="X49" i="3" s="1"/>
  <c r="AF644" i="1"/>
  <c r="L624" i="1"/>
  <c r="L49" i="3" s="1"/>
  <c r="AD643" i="1"/>
  <c r="W623" i="1"/>
  <c r="W48" i="3" s="1"/>
  <c r="AH622" i="1"/>
  <c r="AH47" i="3" s="1"/>
  <c r="V622" i="1"/>
  <c r="V47" i="3" s="1"/>
  <c r="Q641" i="1"/>
  <c r="P639" i="1"/>
  <c r="AH633" i="1"/>
  <c r="AF620" i="1"/>
  <c r="AF45" i="3" s="1"/>
  <c r="V633" i="1"/>
  <c r="T620" i="1"/>
  <c r="T45" i="3" s="1"/>
  <c r="X612" i="1"/>
  <c r="X36" i="3" s="1"/>
  <c r="Y625" i="1"/>
  <c r="Y50" i="3" s="1"/>
  <c r="L612" i="1"/>
  <c r="L36" i="3" s="1"/>
  <c r="O657" i="1"/>
  <c r="O63" i="3" s="1"/>
  <c r="AD648" i="1"/>
  <c r="AD638" i="1"/>
  <c r="AD657" i="1"/>
  <c r="AD63" i="3" s="1"/>
  <c r="N657" i="1"/>
  <c r="N63" i="3" s="1"/>
  <c r="AC648" i="1"/>
  <c r="AE647" i="1"/>
  <c r="W645" i="1"/>
  <c r="AC638" i="1"/>
  <c r="M636" i="1"/>
  <c r="Z626" i="1"/>
  <c r="Z51" i="3" s="1"/>
  <c r="AF657" i="1"/>
  <c r="AF63" i="3" s="1"/>
  <c r="AF647" i="1"/>
  <c r="M647" i="1"/>
  <c r="Y636" i="1"/>
  <c r="O627" i="1"/>
  <c r="O53" i="3" s="1"/>
  <c r="AB657" i="1"/>
  <c r="AB63" i="3" s="1"/>
  <c r="L657" i="1"/>
  <c r="L63" i="3" s="1"/>
  <c r="AB648" i="1"/>
  <c r="AC647" i="1"/>
  <c r="AA638" i="1"/>
  <c r="X635" i="1"/>
  <c r="N626" i="1"/>
  <c r="N51" i="3" s="1"/>
  <c r="AD618" i="1"/>
  <c r="AD43" i="3" s="1"/>
  <c r="AA657" i="1"/>
  <c r="AA63" i="3" s="1"/>
  <c r="Z648" i="1"/>
  <c r="AB647" i="1"/>
  <c r="Y638" i="1"/>
  <c r="L635" i="1"/>
  <c r="R618" i="1"/>
  <c r="R43" i="3" s="1"/>
  <c r="Z657" i="1"/>
  <c r="Z63" i="3" s="1"/>
  <c r="X648" i="1"/>
  <c r="AA647" i="1"/>
  <c r="V638" i="1"/>
  <c r="AC617" i="1"/>
  <c r="AC42" i="3" s="1"/>
  <c r="X657" i="1"/>
  <c r="X63" i="3" s="1"/>
  <c r="AD655" i="1"/>
  <c r="AD61" i="3" s="1"/>
  <c r="U648" i="1"/>
  <c r="Y647" i="1"/>
  <c r="U638" i="1"/>
  <c r="Q617" i="1"/>
  <c r="Q42" i="3" s="1"/>
  <c r="W657" i="1"/>
  <c r="W63" i="3" s="1"/>
  <c r="R655" i="1"/>
  <c r="R61" i="3" s="1"/>
  <c r="T648" i="1"/>
  <c r="W647" i="1"/>
  <c r="S638" i="1"/>
  <c r="AA615" i="1"/>
  <c r="AA40" i="3" s="1"/>
  <c r="U658" i="1"/>
  <c r="U64" i="3" s="1"/>
  <c r="V657" i="1"/>
  <c r="V63" i="3" s="1"/>
  <c r="R648" i="1"/>
  <c r="T647" i="1"/>
  <c r="AB639" i="1"/>
  <c r="R638" i="1"/>
  <c r="AC629" i="1"/>
  <c r="AC55" i="3" s="1"/>
  <c r="O615" i="1"/>
  <c r="O40" i="3" s="1"/>
  <c r="U657" i="1"/>
  <c r="U63" i="3" s="1"/>
  <c r="Q648" i="1"/>
  <c r="S647" i="1"/>
  <c r="O638" i="1"/>
  <c r="Q629" i="1"/>
  <c r="Q55" i="3" s="1"/>
  <c r="Z614" i="1"/>
  <c r="Z39" i="3" s="1"/>
  <c r="M658" i="1"/>
  <c r="M64" i="3" s="1"/>
  <c r="T657" i="1"/>
  <c r="T63" i="3" s="1"/>
  <c r="P648" i="1"/>
  <c r="Q647" i="1"/>
  <c r="AH638" i="1"/>
  <c r="M638" i="1"/>
  <c r="AB628" i="1"/>
  <c r="AB54" i="3" s="1"/>
  <c r="N614" i="1"/>
  <c r="N39" i="3" s="1"/>
  <c r="AH657" i="1"/>
  <c r="AH63" i="3" s="1"/>
  <c r="R657" i="1"/>
  <c r="R63" i="3" s="1"/>
  <c r="AG648" i="1"/>
  <c r="N648" i="1"/>
  <c r="P647" i="1"/>
  <c r="AG638" i="1"/>
  <c r="Z637" i="1"/>
  <c r="P628" i="1"/>
  <c r="P54" i="3" s="1"/>
  <c r="AG657" i="1"/>
  <c r="AG63" i="3" s="1"/>
  <c r="P657" i="1"/>
  <c r="P63" i="3" s="1"/>
  <c r="AF648" i="1"/>
  <c r="L648" i="1"/>
  <c r="O647" i="1"/>
  <c r="AE638" i="1"/>
  <c r="N637" i="1"/>
  <c r="AA627" i="1"/>
  <c r="AA53" i="3" s="1"/>
  <c r="AE619" i="1"/>
  <c r="AE44" i="3" s="1"/>
  <c r="M613" i="1"/>
  <c r="M37" i="3" s="1"/>
  <c r="M436" i="3" s="1"/>
  <c r="W611" i="1"/>
  <c r="W35" i="3" s="1"/>
  <c r="AF658" i="1"/>
  <c r="AF64" i="3" s="1"/>
  <c r="T658" i="1"/>
  <c r="T64" i="3" s="1"/>
  <c r="AE657" i="1"/>
  <c r="AE63" i="3" s="1"/>
  <c r="S657" i="1"/>
  <c r="S63" i="3" s="1"/>
  <c r="AC655" i="1"/>
  <c r="AC61" i="3" s="1"/>
  <c r="Q655" i="1"/>
  <c r="Q61" i="3" s="1"/>
  <c r="Z649" i="1"/>
  <c r="N649" i="1"/>
  <c r="Y648" i="1"/>
  <c r="M648" i="1"/>
  <c r="X647" i="1"/>
  <c r="L647" i="1"/>
  <c r="W646" i="1"/>
  <c r="AH645" i="1"/>
  <c r="V645" i="1"/>
  <c r="AE644" i="1"/>
  <c r="AC642" i="1"/>
  <c r="P641" i="1"/>
  <c r="AA639" i="1"/>
  <c r="O639" i="1"/>
  <c r="Z638" i="1"/>
  <c r="N638" i="1"/>
  <c r="Y637" i="1"/>
  <c r="M637" i="1"/>
  <c r="X636" i="1"/>
  <c r="L636" i="1"/>
  <c r="W635" i="1"/>
  <c r="AH634" i="1"/>
  <c r="V634" i="1"/>
  <c r="AG633" i="1"/>
  <c r="U633" i="1"/>
  <c r="S632" i="1"/>
  <c r="AB629" i="1"/>
  <c r="AB55" i="3" s="1"/>
  <c r="P629" i="1"/>
  <c r="P55" i="3" s="1"/>
  <c r="AA628" i="1"/>
  <c r="AA54" i="3" s="1"/>
  <c r="O628" i="1"/>
  <c r="O54" i="3" s="1"/>
  <c r="Z627" i="1"/>
  <c r="Z53" i="3" s="1"/>
  <c r="N627" i="1"/>
  <c r="N53" i="3" s="1"/>
  <c r="Y626" i="1"/>
  <c r="Y51" i="3" s="1"/>
  <c r="M626" i="1"/>
  <c r="M51" i="3" s="1"/>
  <c r="X625" i="1"/>
  <c r="X50" i="3" s="1"/>
  <c r="L625" i="1"/>
  <c r="L50" i="3" s="1"/>
  <c r="W624" i="1"/>
  <c r="W49" i="3" s="1"/>
  <c r="AH623" i="1"/>
  <c r="AH48" i="3" s="1"/>
  <c r="V623" i="1"/>
  <c r="V48" i="3" s="1"/>
  <c r="AG622" i="1"/>
  <c r="AG47" i="3" s="1"/>
  <c r="U622" i="1"/>
  <c r="U47" i="3" s="1"/>
  <c r="AF621" i="1"/>
  <c r="AF46" i="3" s="1"/>
  <c r="T621" i="1"/>
  <c r="T46" i="3" s="1"/>
  <c r="AE620" i="1"/>
  <c r="AE45" i="3" s="1"/>
  <c r="S620" i="1"/>
  <c r="S45" i="3" s="1"/>
  <c r="AD619" i="1"/>
  <c r="AD44" i="3" s="1"/>
  <c r="R619" i="1"/>
  <c r="R44" i="3" s="1"/>
  <c r="AC618" i="1"/>
  <c r="AC43" i="3" s="1"/>
  <c r="Q618" i="1"/>
  <c r="Q43" i="3" s="1"/>
  <c r="AB617" i="1"/>
  <c r="AB42" i="3" s="1"/>
  <c r="P617" i="1"/>
  <c r="P42" i="3" s="1"/>
  <c r="AA616" i="1"/>
  <c r="AA41" i="3" s="1"/>
  <c r="O616" i="1"/>
  <c r="O41" i="3" s="1"/>
  <c r="Z615" i="1"/>
  <c r="Z40" i="3" s="1"/>
  <c r="N615" i="1"/>
  <c r="N40" i="3" s="1"/>
  <c r="Y614" i="1"/>
  <c r="Y39" i="3" s="1"/>
  <c r="M614" i="1"/>
  <c r="M39" i="3" s="1"/>
  <c r="L613" i="1"/>
  <c r="L37" i="3" s="1"/>
  <c r="L436" i="3" s="1"/>
  <c r="W612" i="1"/>
  <c r="W36" i="3" s="1"/>
  <c r="AH611" i="1"/>
  <c r="AH35" i="3" s="1"/>
  <c r="V611" i="1"/>
  <c r="V35" i="3" s="1"/>
  <c r="S619" i="1"/>
  <c r="S44" i="3" s="1"/>
  <c r="P616" i="1"/>
  <c r="P41" i="3" s="1"/>
  <c r="AE658" i="1"/>
  <c r="AE64" i="3" s="1"/>
  <c r="AB655" i="1"/>
  <c r="AB61" i="3" s="1"/>
  <c r="P655" i="1"/>
  <c r="P61" i="3" s="1"/>
  <c r="Y649" i="1"/>
  <c r="M649" i="1"/>
  <c r="AH646" i="1"/>
  <c r="V646" i="1"/>
  <c r="AG645" i="1"/>
  <c r="U645" i="1"/>
  <c r="T644" i="1"/>
  <c r="Y642" i="1"/>
  <c r="AB640" i="1"/>
  <c r="Z639" i="1"/>
  <c r="N639" i="1"/>
  <c r="X637" i="1"/>
  <c r="L637" i="1"/>
  <c r="W636" i="1"/>
  <c r="AH635" i="1"/>
  <c r="V635" i="1"/>
  <c r="AG634" i="1"/>
  <c r="U634" i="1"/>
  <c r="AF633" i="1"/>
  <c r="T633" i="1"/>
  <c r="Q632" i="1"/>
  <c r="AA629" i="1"/>
  <c r="AA55" i="3" s="1"/>
  <c r="O629" i="1"/>
  <c r="O55" i="3" s="1"/>
  <c r="Z628" i="1"/>
  <c r="Z54" i="3" s="1"/>
  <c r="N628" i="1"/>
  <c r="N54" i="3" s="1"/>
  <c r="Y627" i="1"/>
  <c r="Y53" i="3" s="1"/>
  <c r="M627" i="1"/>
  <c r="M53" i="3" s="1"/>
  <c r="X626" i="1"/>
  <c r="X51" i="3" s="1"/>
  <c r="L626" i="1"/>
  <c r="L51" i="3" s="1"/>
  <c r="W625" i="1"/>
  <c r="W50" i="3" s="1"/>
  <c r="AH624" i="1"/>
  <c r="AH49" i="3" s="1"/>
  <c r="V624" i="1"/>
  <c r="V49" i="3" s="1"/>
  <c r="AG623" i="1"/>
  <c r="AG48" i="3" s="1"/>
  <c r="U623" i="1"/>
  <c r="U48" i="3" s="1"/>
  <c r="AF622" i="1"/>
  <c r="AF47" i="3" s="1"/>
  <c r="T622" i="1"/>
  <c r="T47" i="3" s="1"/>
  <c r="AE621" i="1"/>
  <c r="AE46" i="3" s="1"/>
  <c r="S621" i="1"/>
  <c r="S46" i="3" s="1"/>
  <c r="AD620" i="1"/>
  <c r="AD45" i="3" s="1"/>
  <c r="R620" i="1"/>
  <c r="R45" i="3" s="1"/>
  <c r="AC619" i="1"/>
  <c r="AC44" i="3" s="1"/>
  <c r="Q619" i="1"/>
  <c r="Q44" i="3" s="1"/>
  <c r="AB618" i="1"/>
  <c r="AB43" i="3" s="1"/>
  <c r="P618" i="1"/>
  <c r="P43" i="3" s="1"/>
  <c r="AA617" i="1"/>
  <c r="AA42" i="3" s="1"/>
  <c r="O617" i="1"/>
  <c r="O42" i="3" s="1"/>
  <c r="Z616" i="1"/>
  <c r="Z41" i="3" s="1"/>
  <c r="N616" i="1"/>
  <c r="N41" i="3" s="1"/>
  <c r="Y615" i="1"/>
  <c r="Y40" i="3" s="1"/>
  <c r="M615" i="1"/>
  <c r="M40" i="3" s="1"/>
  <c r="X614" i="1"/>
  <c r="X39" i="3" s="1"/>
  <c r="L614" i="1"/>
  <c r="L39" i="3" s="1"/>
  <c r="AH612" i="1"/>
  <c r="AH36" i="3" s="1"/>
  <c r="V612" i="1"/>
  <c r="V36" i="3" s="1"/>
  <c r="AG611" i="1"/>
  <c r="AG35" i="3" s="1"/>
  <c r="U611" i="1"/>
  <c r="U35" i="3" s="1"/>
  <c r="AB616" i="1"/>
  <c r="AB41" i="3" s="1"/>
  <c r="S658" i="1"/>
  <c r="S64" i="3" s="1"/>
  <c r="AD658" i="1"/>
  <c r="AD64" i="3" s="1"/>
  <c r="R658" i="1"/>
  <c r="R64" i="3" s="1"/>
  <c r="AC657" i="1"/>
  <c r="AC63" i="3" s="1"/>
  <c r="Q657" i="1"/>
  <c r="Q63" i="3" s="1"/>
  <c r="AA655" i="1"/>
  <c r="AA61" i="3" s="1"/>
  <c r="O655" i="1"/>
  <c r="O61" i="3" s="1"/>
  <c r="X649" i="1"/>
  <c r="L649" i="1"/>
  <c r="W648" i="1"/>
  <c r="AH647" i="1"/>
  <c r="V647" i="1"/>
  <c r="AG646" i="1"/>
  <c r="U646" i="1"/>
  <c r="AF645" i="1"/>
  <c r="T645" i="1"/>
  <c r="S644" i="1"/>
  <c r="W642" i="1"/>
  <c r="AA640" i="1"/>
  <c r="Y639" i="1"/>
  <c r="M639" i="1"/>
  <c r="X638" i="1"/>
  <c r="L638" i="1"/>
  <c r="W637" i="1"/>
  <c r="AH636" i="1"/>
  <c r="V636" i="1"/>
  <c r="AG635" i="1"/>
  <c r="U635" i="1"/>
  <c r="AF634" i="1"/>
  <c r="T634" i="1"/>
  <c r="AE633" i="1"/>
  <c r="S633" i="1"/>
  <c r="AD631" i="1"/>
  <c r="Z629" i="1"/>
  <c r="Z55" i="3" s="1"/>
  <c r="N629" i="1"/>
  <c r="N55" i="3" s="1"/>
  <c r="Y628" i="1"/>
  <c r="Y54" i="3" s="1"/>
  <c r="M628" i="1"/>
  <c r="M54" i="3" s="1"/>
  <c r="X627" i="1"/>
  <c r="X53" i="3" s="1"/>
  <c r="L627" i="1"/>
  <c r="L53" i="3" s="1"/>
  <c r="W626" i="1"/>
  <c r="W51" i="3" s="1"/>
  <c r="AH625" i="1"/>
  <c r="AH50" i="3" s="1"/>
  <c r="V625" i="1"/>
  <c r="V50" i="3" s="1"/>
  <c r="AG624" i="1"/>
  <c r="AG49" i="3" s="1"/>
  <c r="U624" i="1"/>
  <c r="U49" i="3" s="1"/>
  <c r="AF623" i="1"/>
  <c r="AF48" i="3" s="1"/>
  <c r="T623" i="1"/>
  <c r="T48" i="3" s="1"/>
  <c r="AE622" i="1"/>
  <c r="AE47" i="3" s="1"/>
  <c r="S622" i="1"/>
  <c r="S47" i="3" s="1"/>
  <c r="AD621" i="1"/>
  <c r="AD46" i="3" s="1"/>
  <c r="R621" i="1"/>
  <c r="R46" i="3" s="1"/>
  <c r="AC620" i="1"/>
  <c r="AC45" i="3" s="1"/>
  <c r="Q620" i="1"/>
  <c r="Q45" i="3" s="1"/>
  <c r="AB619" i="1"/>
  <c r="AB44" i="3" s="1"/>
  <c r="P619" i="1"/>
  <c r="P44" i="3" s="1"/>
  <c r="AA618" i="1"/>
  <c r="AA43" i="3" s="1"/>
  <c r="O618" i="1"/>
  <c r="O43" i="3" s="1"/>
  <c r="Z617" i="1"/>
  <c r="Z42" i="3" s="1"/>
  <c r="N617" i="1"/>
  <c r="N42" i="3" s="1"/>
  <c r="Y616" i="1"/>
  <c r="Y41" i="3" s="1"/>
  <c r="M616" i="1"/>
  <c r="M41" i="3" s="1"/>
  <c r="X615" i="1"/>
  <c r="X40" i="3" s="1"/>
  <c r="L615" i="1"/>
  <c r="L40" i="3" s="1"/>
  <c r="W614" i="1"/>
  <c r="W39" i="3" s="1"/>
  <c r="AG612" i="1"/>
  <c r="AG36" i="3" s="1"/>
  <c r="U612" i="1"/>
  <c r="U36" i="3" s="1"/>
  <c r="AF611" i="1"/>
  <c r="AF35" i="3" s="1"/>
  <c r="T611" i="1"/>
  <c r="T35" i="3" s="1"/>
  <c r="AC658" i="1"/>
  <c r="AC64" i="3" s="1"/>
  <c r="Q658" i="1"/>
  <c r="Q64" i="3" s="1"/>
  <c r="Z655" i="1"/>
  <c r="Z61" i="3" s="1"/>
  <c r="N655" i="1"/>
  <c r="N61" i="3" s="1"/>
  <c r="W649" i="1"/>
  <c r="AH648" i="1"/>
  <c r="V648" i="1"/>
  <c r="AG647" i="1"/>
  <c r="U647" i="1"/>
  <c r="AF646" i="1"/>
  <c r="T646" i="1"/>
  <c r="AE645" i="1"/>
  <c r="S645" i="1"/>
  <c r="AE643" i="1"/>
  <c r="V642" i="1"/>
  <c r="P640" i="1"/>
  <c r="X639" i="1"/>
  <c r="L639" i="1"/>
  <c r="W638" i="1"/>
  <c r="AH637" i="1"/>
  <c r="V637" i="1"/>
  <c r="AG636" i="1"/>
  <c r="U636" i="1"/>
  <c r="AF635" i="1"/>
  <c r="T635" i="1"/>
  <c r="AE634" i="1"/>
  <c r="S634" i="1"/>
  <c r="AD633" i="1"/>
  <c r="R633" i="1"/>
  <c r="AB631" i="1"/>
  <c r="Y629" i="1"/>
  <c r="Y55" i="3" s="1"/>
  <c r="M629" i="1"/>
  <c r="M55" i="3" s="1"/>
  <c r="X628" i="1"/>
  <c r="X54" i="3" s="1"/>
  <c r="L628" i="1"/>
  <c r="L54" i="3" s="1"/>
  <c r="W627" i="1"/>
  <c r="W53" i="3" s="1"/>
  <c r="AH626" i="1"/>
  <c r="AH51" i="3" s="1"/>
  <c r="V626" i="1"/>
  <c r="V51" i="3" s="1"/>
  <c r="AG625" i="1"/>
  <c r="AG50" i="3" s="1"/>
  <c r="U625" i="1"/>
  <c r="U50" i="3" s="1"/>
  <c r="AF624" i="1"/>
  <c r="AF49" i="3" s="1"/>
  <c r="T624" i="1"/>
  <c r="T49" i="3" s="1"/>
  <c r="AE623" i="1"/>
  <c r="AE48" i="3" s="1"/>
  <c r="S623" i="1"/>
  <c r="S48" i="3" s="1"/>
  <c r="AD622" i="1"/>
  <c r="AD47" i="3" s="1"/>
  <c r="R622" i="1"/>
  <c r="R47" i="3" s="1"/>
  <c r="AC621" i="1"/>
  <c r="AC46" i="3" s="1"/>
  <c r="Q621" i="1"/>
  <c r="Q46" i="3" s="1"/>
  <c r="AB620" i="1"/>
  <c r="AB45" i="3" s="1"/>
  <c r="P620" i="1"/>
  <c r="P45" i="3" s="1"/>
  <c r="AA619" i="1"/>
  <c r="AA44" i="3" s="1"/>
  <c r="O619" i="1"/>
  <c r="O44" i="3" s="1"/>
  <c r="Z618" i="1"/>
  <c r="Z43" i="3" s="1"/>
  <c r="N618" i="1"/>
  <c r="N43" i="3" s="1"/>
  <c r="Y617" i="1"/>
  <c r="Y42" i="3" s="1"/>
  <c r="M617" i="1"/>
  <c r="M42" i="3" s="1"/>
  <c r="X616" i="1"/>
  <c r="X41" i="3" s="1"/>
  <c r="L616" i="1"/>
  <c r="L41" i="3" s="1"/>
  <c r="W615" i="1"/>
  <c r="W40" i="3" s="1"/>
  <c r="AH614" i="1"/>
  <c r="AH39" i="3" s="1"/>
  <c r="V614" i="1"/>
  <c r="V39" i="3" s="1"/>
  <c r="AF612" i="1"/>
  <c r="AF36" i="3" s="1"/>
  <c r="T612" i="1"/>
  <c r="T36" i="3" s="1"/>
  <c r="AE611" i="1"/>
  <c r="AE35" i="3" s="1"/>
  <c r="S611" i="1"/>
  <c r="S35" i="3" s="1"/>
  <c r="L646" i="1"/>
  <c r="Y655" i="1"/>
  <c r="Y61" i="3" s="1"/>
  <c r="M655" i="1"/>
  <c r="M61" i="3" s="1"/>
  <c r="AH649" i="1"/>
  <c r="V649" i="1"/>
  <c r="AE646" i="1"/>
  <c r="S646" i="1"/>
  <c r="AD645" i="1"/>
  <c r="R645" i="1"/>
  <c r="U642" i="1"/>
  <c r="O640" i="1"/>
  <c r="W639" i="1"/>
  <c r="AG637" i="1"/>
  <c r="U637" i="1"/>
  <c r="AF636" i="1"/>
  <c r="T636" i="1"/>
  <c r="AE635" i="1"/>
  <c r="S635" i="1"/>
  <c r="AD634" i="1"/>
  <c r="R634" i="1"/>
  <c r="AC633" i="1"/>
  <c r="Q633" i="1"/>
  <c r="R631" i="1"/>
  <c r="X629" i="1"/>
  <c r="X55" i="3" s="1"/>
  <c r="L629" i="1"/>
  <c r="L55" i="3" s="1"/>
  <c r="W628" i="1"/>
  <c r="W54" i="3" s="1"/>
  <c r="AH627" i="1"/>
  <c r="AH53" i="3" s="1"/>
  <c r="V627" i="1"/>
  <c r="V53" i="3" s="1"/>
  <c r="AG626" i="1"/>
  <c r="AG51" i="3" s="1"/>
  <c r="U626" i="1"/>
  <c r="U51" i="3" s="1"/>
  <c r="AF625" i="1"/>
  <c r="AF50" i="3" s="1"/>
  <c r="T625" i="1"/>
  <c r="T50" i="3" s="1"/>
  <c r="AE624" i="1"/>
  <c r="AE49" i="3" s="1"/>
  <c r="S624" i="1"/>
  <c r="S49" i="3" s="1"/>
  <c r="AD623" i="1"/>
  <c r="AD48" i="3" s="1"/>
  <c r="R623" i="1"/>
  <c r="R48" i="3" s="1"/>
  <c r="AC622" i="1"/>
  <c r="AC47" i="3" s="1"/>
  <c r="Q622" i="1"/>
  <c r="Q47" i="3" s="1"/>
  <c r="AB621" i="1"/>
  <c r="AB46" i="3" s="1"/>
  <c r="P621" i="1"/>
  <c r="P46" i="3" s="1"/>
  <c r="AA620" i="1"/>
  <c r="AA45" i="3" s="1"/>
  <c r="O620" i="1"/>
  <c r="O45" i="3" s="1"/>
  <c r="Z619" i="1"/>
  <c r="Z44" i="3" s="1"/>
  <c r="N619" i="1"/>
  <c r="N44" i="3" s="1"/>
  <c r="Y618" i="1"/>
  <c r="Y43" i="3" s="1"/>
  <c r="M618" i="1"/>
  <c r="M43" i="3" s="1"/>
  <c r="X617" i="1"/>
  <c r="X42" i="3" s="1"/>
  <c r="L617" i="1"/>
  <c r="L42" i="3" s="1"/>
  <c r="W616" i="1"/>
  <c r="W41" i="3" s="1"/>
  <c r="AH615" i="1"/>
  <c r="AH40" i="3" s="1"/>
  <c r="V615" i="1"/>
  <c r="V40" i="3" s="1"/>
  <c r="AG614" i="1"/>
  <c r="AG39" i="3" s="1"/>
  <c r="U614" i="1"/>
  <c r="U39" i="3" s="1"/>
  <c r="AE612" i="1"/>
  <c r="AE36" i="3" s="1"/>
  <c r="S612" i="1"/>
  <c r="S36" i="3" s="1"/>
  <c r="AD611" i="1"/>
  <c r="AD35" i="3" s="1"/>
  <c r="R611" i="1"/>
  <c r="R35" i="3" s="1"/>
  <c r="O658" i="1"/>
  <c r="O64" i="3" s="1"/>
  <c r="X655" i="1"/>
  <c r="X61" i="3" s="1"/>
  <c r="AG649" i="1"/>
  <c r="U649" i="1"/>
  <c r="AD646" i="1"/>
  <c r="R646" i="1"/>
  <c r="AC645" i="1"/>
  <c r="Q645" i="1"/>
  <c r="S642" i="1"/>
  <c r="AH639" i="1"/>
  <c r="V639" i="1"/>
  <c r="AF637" i="1"/>
  <c r="T637" i="1"/>
  <c r="AE636" i="1"/>
  <c r="S636" i="1"/>
  <c r="AD635" i="1"/>
  <c r="R635" i="1"/>
  <c r="AC634" i="1"/>
  <c r="Q634" i="1"/>
  <c r="AB633" i="1"/>
  <c r="P633" i="1"/>
  <c r="P631" i="1"/>
  <c r="W629" i="1"/>
  <c r="W55" i="3" s="1"/>
  <c r="AH628" i="1"/>
  <c r="AH54" i="3" s="1"/>
  <c r="V628" i="1"/>
  <c r="V54" i="3" s="1"/>
  <c r="AG627" i="1"/>
  <c r="AG53" i="3" s="1"/>
  <c r="U627" i="1"/>
  <c r="U53" i="3" s="1"/>
  <c r="AF626" i="1"/>
  <c r="AF51" i="3" s="1"/>
  <c r="T626" i="1"/>
  <c r="T51" i="3" s="1"/>
  <c r="AE625" i="1"/>
  <c r="AE50" i="3" s="1"/>
  <c r="S625" i="1"/>
  <c r="S50" i="3" s="1"/>
  <c r="AD624" i="1"/>
  <c r="AD49" i="3" s="1"/>
  <c r="R624" i="1"/>
  <c r="R49" i="3" s="1"/>
  <c r="AC623" i="1"/>
  <c r="AC48" i="3" s="1"/>
  <c r="Q623" i="1"/>
  <c r="Q48" i="3" s="1"/>
  <c r="AB622" i="1"/>
  <c r="AB47" i="3" s="1"/>
  <c r="P622" i="1"/>
  <c r="P47" i="3" s="1"/>
  <c r="AA621" i="1"/>
  <c r="AA46" i="3" s="1"/>
  <c r="O621" i="1"/>
  <c r="O46" i="3" s="1"/>
  <c r="Z620" i="1"/>
  <c r="Z45" i="3" s="1"/>
  <c r="N620" i="1"/>
  <c r="N45" i="3" s="1"/>
  <c r="Y619" i="1"/>
  <c r="Y44" i="3" s="1"/>
  <c r="M619" i="1"/>
  <c r="M44" i="3" s="1"/>
  <c r="X618" i="1"/>
  <c r="X43" i="3" s="1"/>
  <c r="L618" i="1"/>
  <c r="L43" i="3" s="1"/>
  <c r="W617" i="1"/>
  <c r="W42" i="3" s="1"/>
  <c r="AH616" i="1"/>
  <c r="AH41" i="3" s="1"/>
  <c r="V616" i="1"/>
  <c r="V41" i="3" s="1"/>
  <c r="AG615" i="1"/>
  <c r="AG40" i="3" s="1"/>
  <c r="U615" i="1"/>
  <c r="U40" i="3" s="1"/>
  <c r="AF614" i="1"/>
  <c r="AF39" i="3" s="1"/>
  <c r="T614" i="1"/>
  <c r="T39" i="3" s="1"/>
  <c r="AD612" i="1"/>
  <c r="AD36" i="3" s="1"/>
  <c r="R612" i="1"/>
  <c r="R36" i="3" s="1"/>
  <c r="AC611" i="1"/>
  <c r="AC35" i="3" s="1"/>
  <c r="Q611" i="1"/>
  <c r="Q35" i="3" s="1"/>
  <c r="AA658" i="1"/>
  <c r="AA64" i="3" s="1"/>
  <c r="Z658" i="1"/>
  <c r="Z64" i="3" s="1"/>
  <c r="N658" i="1"/>
  <c r="N64" i="3" s="1"/>
  <c r="Y657" i="1"/>
  <c r="Y63" i="3" s="1"/>
  <c r="M657" i="1"/>
  <c r="M63" i="3" s="1"/>
  <c r="W655" i="1"/>
  <c r="W61" i="3" s="1"/>
  <c r="AF649" i="1"/>
  <c r="T649" i="1"/>
  <c r="AE648" i="1"/>
  <c r="S648" i="1"/>
  <c r="AD647" i="1"/>
  <c r="R647" i="1"/>
  <c r="AC646" i="1"/>
  <c r="Q646" i="1"/>
  <c r="AB645" i="1"/>
  <c r="P645" i="1"/>
  <c r="R643" i="1"/>
  <c r="R642" i="1"/>
  <c r="AG639" i="1"/>
  <c r="U639" i="1"/>
  <c r="AF638" i="1"/>
  <c r="T638" i="1"/>
  <c r="AE637" i="1"/>
  <c r="S637" i="1"/>
  <c r="AD636" i="1"/>
  <c r="R636" i="1"/>
  <c r="AC635" i="1"/>
  <c r="Q635" i="1"/>
  <c r="AB634" i="1"/>
  <c r="P634" i="1"/>
  <c r="AA633" i="1"/>
  <c r="O633" i="1"/>
  <c r="AH629" i="1"/>
  <c r="AH55" i="3" s="1"/>
  <c r="V629" i="1"/>
  <c r="V55" i="3" s="1"/>
  <c r="AG628" i="1"/>
  <c r="AG54" i="3" s="1"/>
  <c r="U628" i="1"/>
  <c r="U54" i="3" s="1"/>
  <c r="AF627" i="1"/>
  <c r="AF53" i="3" s="1"/>
  <c r="T627" i="1"/>
  <c r="T53" i="3" s="1"/>
  <c r="AE626" i="1"/>
  <c r="AE51" i="3" s="1"/>
  <c r="S626" i="1"/>
  <c r="S51" i="3" s="1"/>
  <c r="AD625" i="1"/>
  <c r="AD50" i="3" s="1"/>
  <c r="R625" i="1"/>
  <c r="R50" i="3" s="1"/>
  <c r="AC624" i="1"/>
  <c r="AC49" i="3" s="1"/>
  <c r="Q624" i="1"/>
  <c r="Q49" i="3" s="1"/>
  <c r="AB623" i="1"/>
  <c r="AB48" i="3" s="1"/>
  <c r="P623" i="1"/>
  <c r="P48" i="3" s="1"/>
  <c r="AA622" i="1"/>
  <c r="AA47" i="3" s="1"/>
  <c r="O622" i="1"/>
  <c r="O47" i="3" s="1"/>
  <c r="Z621" i="1"/>
  <c r="Z46" i="3" s="1"/>
  <c r="N621" i="1"/>
  <c r="N46" i="3" s="1"/>
  <c r="Y620" i="1"/>
  <c r="Y45" i="3" s="1"/>
  <c r="M620" i="1"/>
  <c r="M45" i="3" s="1"/>
  <c r="X619" i="1"/>
  <c r="X44" i="3" s="1"/>
  <c r="L619" i="1"/>
  <c r="L44" i="3" s="1"/>
  <c r="W618" i="1"/>
  <c r="W43" i="3" s="1"/>
  <c r="AH617" i="1"/>
  <c r="AH42" i="3" s="1"/>
  <c r="V617" i="1"/>
  <c r="V42" i="3" s="1"/>
  <c r="AG616" i="1"/>
  <c r="AG41" i="3" s="1"/>
  <c r="U616" i="1"/>
  <c r="U41" i="3" s="1"/>
  <c r="AF615" i="1"/>
  <c r="AF40" i="3" s="1"/>
  <c r="T615" i="1"/>
  <c r="T40" i="3" s="1"/>
  <c r="AE614" i="1"/>
  <c r="AE39" i="3" s="1"/>
  <c r="S614" i="1"/>
  <c r="S39" i="3" s="1"/>
  <c r="R613" i="1"/>
  <c r="R37" i="3" s="1"/>
  <c r="R436" i="3" s="1"/>
  <c r="AC612" i="1"/>
  <c r="AC36" i="3" s="1"/>
  <c r="Q612" i="1"/>
  <c r="Q36" i="3" s="1"/>
  <c r="AB611" i="1"/>
  <c r="AB35" i="3" s="1"/>
  <c r="P611" i="1"/>
  <c r="P35" i="3" s="1"/>
  <c r="AH655" i="1"/>
  <c r="AH61" i="3" s="1"/>
  <c r="V655" i="1"/>
  <c r="V61" i="3" s="1"/>
  <c r="AE649" i="1"/>
  <c r="S649" i="1"/>
  <c r="AB646" i="1"/>
  <c r="P646" i="1"/>
  <c r="AA645" i="1"/>
  <c r="O645" i="1"/>
  <c r="AH642" i="1"/>
  <c r="Q642" i="1"/>
  <c r="AF639" i="1"/>
  <c r="T639" i="1"/>
  <c r="AD637" i="1"/>
  <c r="R637" i="1"/>
  <c r="AC636" i="1"/>
  <c r="Q636" i="1"/>
  <c r="AB635" i="1"/>
  <c r="P635" i="1"/>
  <c r="AA634" i="1"/>
  <c r="O634" i="1"/>
  <c r="Z633" i="1"/>
  <c r="N633" i="1"/>
  <c r="AG629" i="1"/>
  <c r="AG55" i="3" s="1"/>
  <c r="U629" i="1"/>
  <c r="U55" i="3" s="1"/>
  <c r="AF628" i="1"/>
  <c r="AF54" i="3" s="1"/>
  <c r="T628" i="1"/>
  <c r="T54" i="3" s="1"/>
  <c r="AE627" i="1"/>
  <c r="AE53" i="3" s="1"/>
  <c r="S627" i="1"/>
  <c r="S53" i="3" s="1"/>
  <c r="AD626" i="1"/>
  <c r="AD51" i="3" s="1"/>
  <c r="R626" i="1"/>
  <c r="R51" i="3" s="1"/>
  <c r="AC625" i="1"/>
  <c r="AC50" i="3" s="1"/>
  <c r="Q625" i="1"/>
  <c r="Q50" i="3" s="1"/>
  <c r="AB624" i="1"/>
  <c r="AB49" i="3" s="1"/>
  <c r="P624" i="1"/>
  <c r="P49" i="3" s="1"/>
  <c r="AA623" i="1"/>
  <c r="AA48" i="3" s="1"/>
  <c r="O623" i="1"/>
  <c r="O48" i="3" s="1"/>
  <c r="Z622" i="1"/>
  <c r="Z47" i="3" s="1"/>
  <c r="N622" i="1"/>
  <c r="N47" i="3" s="1"/>
  <c r="Y621" i="1"/>
  <c r="Y46" i="3" s="1"/>
  <c r="M621" i="1"/>
  <c r="M46" i="3" s="1"/>
  <c r="X620" i="1"/>
  <c r="X45" i="3" s="1"/>
  <c r="L620" i="1"/>
  <c r="L45" i="3" s="1"/>
  <c r="W619" i="1"/>
  <c r="W44" i="3" s="1"/>
  <c r="AH618" i="1"/>
  <c r="AH43" i="3" s="1"/>
  <c r="V618" i="1"/>
  <c r="V43" i="3" s="1"/>
  <c r="AG617" i="1"/>
  <c r="AG42" i="3" s="1"/>
  <c r="U617" i="1"/>
  <c r="U42" i="3" s="1"/>
  <c r="AF616" i="1"/>
  <c r="AF41" i="3" s="1"/>
  <c r="T616" i="1"/>
  <c r="T41" i="3" s="1"/>
  <c r="AE615" i="1"/>
  <c r="AE40" i="3" s="1"/>
  <c r="S615" i="1"/>
  <c r="S40" i="3" s="1"/>
  <c r="AD614" i="1"/>
  <c r="AD39" i="3" s="1"/>
  <c r="R614" i="1"/>
  <c r="R39" i="3" s="1"/>
  <c r="Q613" i="1"/>
  <c r="Q37" i="3" s="1"/>
  <c r="Q436" i="3" s="1"/>
  <c r="AB612" i="1"/>
  <c r="AB36" i="3" s="1"/>
  <c r="P612" i="1"/>
  <c r="P36" i="3" s="1"/>
  <c r="AA611" i="1"/>
  <c r="AA35" i="3" s="1"/>
  <c r="O611" i="1"/>
  <c r="O35" i="3" s="1"/>
  <c r="W634" i="1"/>
  <c r="X658" i="1"/>
  <c r="X64" i="3" s="1"/>
  <c r="L658" i="1"/>
  <c r="L64" i="3" s="1"/>
  <c r="AG655" i="1"/>
  <c r="AG61" i="3" s="1"/>
  <c r="U655" i="1"/>
  <c r="U61" i="3" s="1"/>
  <c r="AD649" i="1"/>
  <c r="R649" i="1"/>
  <c r="AA646" i="1"/>
  <c r="O646" i="1"/>
  <c r="Z645" i="1"/>
  <c r="N645" i="1"/>
  <c r="AG642" i="1"/>
  <c r="M642" i="1"/>
  <c r="AE639" i="1"/>
  <c r="S639" i="1"/>
  <c r="AC637" i="1"/>
  <c r="Q637" i="1"/>
  <c r="AB636" i="1"/>
  <c r="P636" i="1"/>
  <c r="AA635" i="1"/>
  <c r="O635" i="1"/>
  <c r="Z634" i="1"/>
  <c r="N634" i="1"/>
  <c r="Y633" i="1"/>
  <c r="M633" i="1"/>
  <c r="AF629" i="1"/>
  <c r="AF55" i="3" s="1"/>
  <c r="T629" i="1"/>
  <c r="T55" i="3" s="1"/>
  <c r="AE628" i="1"/>
  <c r="AE54" i="3" s="1"/>
  <c r="S628" i="1"/>
  <c r="S54" i="3" s="1"/>
  <c r="AD627" i="1"/>
  <c r="AD53" i="3" s="1"/>
  <c r="R627" i="1"/>
  <c r="R53" i="3" s="1"/>
  <c r="AC626" i="1"/>
  <c r="AC51" i="3" s="1"/>
  <c r="Q626" i="1"/>
  <c r="Q51" i="3" s="1"/>
  <c r="AB625" i="1"/>
  <c r="AB50" i="3" s="1"/>
  <c r="P625" i="1"/>
  <c r="P50" i="3" s="1"/>
  <c r="AA624" i="1"/>
  <c r="AA49" i="3" s="1"/>
  <c r="O624" i="1"/>
  <c r="O49" i="3" s="1"/>
  <c r="Z623" i="1"/>
  <c r="Z48" i="3" s="1"/>
  <c r="N623" i="1"/>
  <c r="N48" i="3" s="1"/>
  <c r="Y622" i="1"/>
  <c r="Y47" i="3" s="1"/>
  <c r="M622" i="1"/>
  <c r="M47" i="3" s="1"/>
  <c r="X621" i="1"/>
  <c r="X46" i="3" s="1"/>
  <c r="L621" i="1"/>
  <c r="L46" i="3" s="1"/>
  <c r="W620" i="1"/>
  <c r="W45" i="3" s="1"/>
  <c r="AH619" i="1"/>
  <c r="AH44" i="3" s="1"/>
  <c r="V619" i="1"/>
  <c r="V44" i="3" s="1"/>
  <c r="AG618" i="1"/>
  <c r="AG43" i="3" s="1"/>
  <c r="U618" i="1"/>
  <c r="U43" i="3" s="1"/>
  <c r="AF617" i="1"/>
  <c r="AF42" i="3" s="1"/>
  <c r="T617" i="1"/>
  <c r="T42" i="3" s="1"/>
  <c r="AE616" i="1"/>
  <c r="AE41" i="3" s="1"/>
  <c r="S616" i="1"/>
  <c r="S41" i="3" s="1"/>
  <c r="AD615" i="1"/>
  <c r="AD40" i="3" s="1"/>
  <c r="R615" i="1"/>
  <c r="R40" i="3" s="1"/>
  <c r="AC614" i="1"/>
  <c r="AC39" i="3" s="1"/>
  <c r="Q614" i="1"/>
  <c r="Q39" i="3" s="1"/>
  <c r="P613" i="1"/>
  <c r="P37" i="3" s="1"/>
  <c r="P436" i="3" s="1"/>
  <c r="AA612" i="1"/>
  <c r="AA36" i="3" s="1"/>
  <c r="O612" i="1"/>
  <c r="O36" i="3" s="1"/>
  <c r="Z611" i="1"/>
  <c r="Z35" i="3" s="1"/>
  <c r="N611" i="1"/>
  <c r="N35" i="3" s="1"/>
  <c r="X646" i="1"/>
  <c r="W658" i="1"/>
  <c r="W64" i="3" s="1"/>
  <c r="AF655" i="1"/>
  <c r="AF61" i="3" s="1"/>
  <c r="T655" i="1"/>
  <c r="T61" i="3" s="1"/>
  <c r="AC649" i="1"/>
  <c r="Q649" i="1"/>
  <c r="Z646" i="1"/>
  <c r="N646" i="1"/>
  <c r="Y645" i="1"/>
  <c r="M645" i="1"/>
  <c r="AF642" i="1"/>
  <c r="AC641" i="1"/>
  <c r="AD639" i="1"/>
  <c r="R639" i="1"/>
  <c r="Q638" i="1"/>
  <c r="AB637" i="1"/>
  <c r="P637" i="1"/>
  <c r="AA636" i="1"/>
  <c r="O636" i="1"/>
  <c r="Z635" i="1"/>
  <c r="N635" i="1"/>
  <c r="Y634" i="1"/>
  <c r="M634" i="1"/>
  <c r="X633" i="1"/>
  <c r="L633" i="1"/>
  <c r="AE629" i="1"/>
  <c r="AE55" i="3" s="1"/>
  <c r="S629" i="1"/>
  <c r="S55" i="3" s="1"/>
  <c r="AD628" i="1"/>
  <c r="AD54" i="3" s="1"/>
  <c r="R628" i="1"/>
  <c r="R54" i="3" s="1"/>
  <c r="AC627" i="1"/>
  <c r="AC53" i="3" s="1"/>
  <c r="Q627" i="1"/>
  <c r="Q53" i="3" s="1"/>
  <c r="AB626" i="1"/>
  <c r="AB51" i="3" s="1"/>
  <c r="P626" i="1"/>
  <c r="P51" i="3" s="1"/>
  <c r="AA625" i="1"/>
  <c r="AA50" i="3" s="1"/>
  <c r="O625" i="1"/>
  <c r="O50" i="3" s="1"/>
  <c r="Z624" i="1"/>
  <c r="Z49" i="3" s="1"/>
  <c r="N624" i="1"/>
  <c r="N49" i="3" s="1"/>
  <c r="Y623" i="1"/>
  <c r="Y48" i="3" s="1"/>
  <c r="M623" i="1"/>
  <c r="M48" i="3" s="1"/>
  <c r="X622" i="1"/>
  <c r="X47" i="3" s="1"/>
  <c r="L622" i="1"/>
  <c r="L47" i="3" s="1"/>
  <c r="W621" i="1"/>
  <c r="W46" i="3" s="1"/>
  <c r="AH620" i="1"/>
  <c r="AH45" i="3" s="1"/>
  <c r="V620" i="1"/>
  <c r="V45" i="3" s="1"/>
  <c r="AG619" i="1"/>
  <c r="AG44" i="3" s="1"/>
  <c r="U619" i="1"/>
  <c r="U44" i="3" s="1"/>
  <c r="AF618" i="1"/>
  <c r="AF43" i="3" s="1"/>
  <c r="T618" i="1"/>
  <c r="T43" i="3" s="1"/>
  <c r="AE617" i="1"/>
  <c r="AE42" i="3" s="1"/>
  <c r="S617" i="1"/>
  <c r="S42" i="3" s="1"/>
  <c r="AD616" i="1"/>
  <c r="AD41" i="3" s="1"/>
  <c r="R616" i="1"/>
  <c r="R41" i="3" s="1"/>
  <c r="AC615" i="1"/>
  <c r="AC40" i="3" s="1"/>
  <c r="Q615" i="1"/>
  <c r="Q40" i="3" s="1"/>
  <c r="AB614" i="1"/>
  <c r="AB39" i="3" s="1"/>
  <c r="P614" i="1"/>
  <c r="P39" i="3" s="1"/>
  <c r="O613" i="1"/>
  <c r="O37" i="3" s="1"/>
  <c r="O436" i="3" s="1"/>
  <c r="Z612" i="1"/>
  <c r="Z36" i="3" s="1"/>
  <c r="N612" i="1"/>
  <c r="N36" i="3" s="1"/>
  <c r="Y611" i="1"/>
  <c r="Y35" i="3" s="1"/>
  <c r="M611" i="1"/>
  <c r="M35" i="3" s="1"/>
  <c r="AH658" i="1"/>
  <c r="AH64" i="3" s="1"/>
  <c r="V658" i="1"/>
  <c r="V64" i="3" s="1"/>
  <c r="AE655" i="1"/>
  <c r="AE61" i="3" s="1"/>
  <c r="AB649" i="1"/>
  <c r="P649" i="1"/>
  <c r="AA648" i="1"/>
  <c r="O648" i="1"/>
  <c r="Z647" i="1"/>
  <c r="N647" i="1"/>
  <c r="Y646" i="1"/>
  <c r="M646" i="1"/>
  <c r="X645" i="1"/>
  <c r="L645" i="1"/>
  <c r="AE642" i="1"/>
  <c r="AB641" i="1"/>
  <c r="AC639" i="1"/>
  <c r="Q639" i="1"/>
  <c r="AB638" i="1"/>
  <c r="P638" i="1"/>
  <c r="AA637" i="1"/>
  <c r="O637" i="1"/>
  <c r="Z636" i="1"/>
  <c r="N636" i="1"/>
  <c r="Y635" i="1"/>
  <c r="M635" i="1"/>
  <c r="X634" i="1"/>
  <c r="L634" i="1"/>
  <c r="W633" i="1"/>
  <c r="AE632" i="1"/>
  <c r="AD629" i="1"/>
  <c r="AD55" i="3" s="1"/>
  <c r="R629" i="1"/>
  <c r="R55" i="3" s="1"/>
  <c r="AC628" i="1"/>
  <c r="AC54" i="3" s="1"/>
  <c r="Q628" i="1"/>
  <c r="Q54" i="3" s="1"/>
  <c r="AB627" i="1"/>
  <c r="AB53" i="3" s="1"/>
  <c r="P627" i="1"/>
  <c r="P53" i="3" s="1"/>
  <c r="AA626" i="1"/>
  <c r="AA51" i="3" s="1"/>
  <c r="O626" i="1"/>
  <c r="O51" i="3" s="1"/>
  <c r="Z625" i="1"/>
  <c r="Z50" i="3" s="1"/>
  <c r="N625" i="1"/>
  <c r="N50" i="3" s="1"/>
  <c r="Y624" i="1"/>
  <c r="Y49" i="3" s="1"/>
  <c r="M624" i="1"/>
  <c r="M49" i="3" s="1"/>
  <c r="X623" i="1"/>
  <c r="X48" i="3" s="1"/>
  <c r="L623" i="1"/>
  <c r="L48" i="3" s="1"/>
  <c r="W622" i="1"/>
  <c r="W47" i="3" s="1"/>
  <c r="AH621" i="1"/>
  <c r="AH46" i="3" s="1"/>
  <c r="V621" i="1"/>
  <c r="V46" i="3" s="1"/>
  <c r="AG620" i="1"/>
  <c r="AG45" i="3" s="1"/>
  <c r="U620" i="1"/>
  <c r="U45" i="3" s="1"/>
  <c r="AF619" i="1"/>
  <c r="AF44" i="3" s="1"/>
  <c r="T619" i="1"/>
  <c r="T44" i="3" s="1"/>
  <c r="AE618" i="1"/>
  <c r="AE43" i="3" s="1"/>
  <c r="S618" i="1"/>
  <c r="S43" i="3" s="1"/>
  <c r="AD617" i="1"/>
  <c r="AD42" i="3" s="1"/>
  <c r="R617" i="1"/>
  <c r="R42" i="3" s="1"/>
  <c r="AC616" i="1"/>
  <c r="AC41" i="3" s="1"/>
  <c r="Q616" i="1"/>
  <c r="Q41" i="3" s="1"/>
  <c r="AB615" i="1"/>
  <c r="AB40" i="3" s="1"/>
  <c r="P615" i="1"/>
  <c r="P40" i="3" s="1"/>
  <c r="AA614" i="1"/>
  <c r="AA39" i="3" s="1"/>
  <c r="O614" i="1"/>
  <c r="O39" i="3" s="1"/>
  <c r="N613" i="1"/>
  <c r="N37" i="3" s="1"/>
  <c r="N436" i="3" s="1"/>
  <c r="Y612" i="1"/>
  <c r="Y36" i="3" s="1"/>
  <c r="M612" i="1"/>
  <c r="M36" i="3" s="1"/>
  <c r="X611" i="1"/>
  <c r="X35" i="3" s="1"/>
  <c r="L611" i="1"/>
  <c r="L35" i="3" s="1"/>
  <c r="AD632" i="1"/>
  <c r="R632" i="1"/>
  <c r="AC631" i="1"/>
  <c r="Q631" i="1"/>
  <c r="AB632" i="1"/>
  <c r="P632" i="1"/>
  <c r="AA631" i="1"/>
  <c r="O631" i="1"/>
  <c r="AA632" i="1"/>
  <c r="O632" i="1"/>
  <c r="Z631" i="1"/>
  <c r="N631" i="1"/>
  <c r="Z632" i="1"/>
  <c r="N632" i="1"/>
  <c r="Y631" i="1"/>
  <c r="M631" i="1"/>
  <c r="Y632" i="1"/>
  <c r="M632" i="1"/>
  <c r="X631" i="1"/>
  <c r="L631" i="1"/>
  <c r="X632" i="1"/>
  <c r="L632" i="1"/>
  <c r="W631" i="1"/>
  <c r="W632" i="1"/>
  <c r="AH631" i="1"/>
  <c r="V631" i="1"/>
  <c r="AH632" i="1"/>
  <c r="V632" i="1"/>
  <c r="AG631" i="1"/>
  <c r="U631" i="1"/>
  <c r="AG632" i="1"/>
  <c r="U632" i="1"/>
  <c r="AF631" i="1"/>
  <c r="T631" i="1"/>
  <c r="AF632" i="1"/>
  <c r="T632" i="1"/>
  <c r="AE631" i="1"/>
  <c r="S631" i="1"/>
  <c r="AD644" i="1"/>
  <c r="R644" i="1"/>
  <c r="AC643" i="1"/>
  <c r="Q643" i="1"/>
  <c r="AB642" i="1"/>
  <c r="P642" i="1"/>
  <c r="AA641" i="1"/>
  <c r="O641" i="1"/>
  <c r="Z640" i="1"/>
  <c r="N640" i="1"/>
  <c r="AC644" i="1"/>
  <c r="Q644" i="1"/>
  <c r="AB643" i="1"/>
  <c r="P643" i="1"/>
  <c r="AA642" i="1"/>
  <c r="O642" i="1"/>
  <c r="Z641" i="1"/>
  <c r="N641" i="1"/>
  <c r="Y640" i="1"/>
  <c r="M640" i="1"/>
  <c r="AB644" i="1"/>
  <c r="P644" i="1"/>
  <c r="AA643" i="1"/>
  <c r="O643" i="1"/>
  <c r="Z642" i="1"/>
  <c r="N642" i="1"/>
  <c r="Y641" i="1"/>
  <c r="M641" i="1"/>
  <c r="X640" i="1"/>
  <c r="L640" i="1"/>
  <c r="AA644" i="1"/>
  <c r="O644" i="1"/>
  <c r="Z643" i="1"/>
  <c r="N643" i="1"/>
  <c r="X641" i="1"/>
  <c r="L641" i="1"/>
  <c r="W640" i="1"/>
  <c r="Z644" i="1"/>
  <c r="N644" i="1"/>
  <c r="Y643" i="1"/>
  <c r="M643" i="1"/>
  <c r="X642" i="1"/>
  <c r="L642" i="1"/>
  <c r="W641" i="1"/>
  <c r="AH640" i="1"/>
  <c r="V640" i="1"/>
  <c r="Y644" i="1"/>
  <c r="M644" i="1"/>
  <c r="X643" i="1"/>
  <c r="L643" i="1"/>
  <c r="AH641" i="1"/>
  <c r="V641" i="1"/>
  <c r="AG640" i="1"/>
  <c r="U640" i="1"/>
  <c r="X644" i="1"/>
  <c r="L644" i="1"/>
  <c r="W643" i="1"/>
  <c r="AG641" i="1"/>
  <c r="U641" i="1"/>
  <c r="AF640" i="1"/>
  <c r="T640" i="1"/>
  <c r="W644" i="1"/>
  <c r="AH643" i="1"/>
  <c r="V643" i="1"/>
  <c r="AF641" i="1"/>
  <c r="T641" i="1"/>
  <c r="AE640" i="1"/>
  <c r="S640" i="1"/>
  <c r="AH644" i="1"/>
  <c r="V644" i="1"/>
  <c r="AG643" i="1"/>
  <c r="U643" i="1"/>
  <c r="T642" i="1"/>
  <c r="AE641" i="1"/>
  <c r="S641" i="1"/>
  <c r="AD640" i="1"/>
  <c r="R640" i="1"/>
  <c r="AG644" i="1"/>
  <c r="U644" i="1"/>
  <c r="AF643" i="1"/>
  <c r="T643" i="1"/>
  <c r="AD641" i="1"/>
  <c r="R641" i="1"/>
  <c r="AC640" i="1"/>
  <c r="Q640" i="1"/>
  <c r="AJ581" i="1"/>
  <c r="AJ12" i="3" s="1"/>
  <c r="AJ410" i="3" s="1"/>
  <c r="AI582" i="1"/>
  <c r="AI13" i="3" s="1"/>
  <c r="AI411" i="3" s="1"/>
  <c r="AI583" i="1"/>
  <c r="AI14" i="3" s="1"/>
  <c r="AI412" i="3" s="1"/>
  <c r="R584" i="1"/>
  <c r="R15" i="3" s="1"/>
  <c r="R414" i="3" s="1"/>
  <c r="L584" i="1"/>
  <c r="L15" i="3" s="1"/>
  <c r="U584" i="1"/>
  <c r="U15" i="3" s="1"/>
  <c r="U414" i="3" s="1"/>
  <c r="T584" i="1"/>
  <c r="T15" i="3" s="1"/>
  <c r="T414" i="3" s="1"/>
  <c r="S584" i="1"/>
  <c r="S15" i="3" s="1"/>
  <c r="S414" i="3" s="1"/>
  <c r="Q584" i="1"/>
  <c r="Q15" i="3" s="1"/>
  <c r="Q414" i="3" s="1"/>
  <c r="P584" i="1"/>
  <c r="P15" i="3" s="1"/>
  <c r="P414" i="3" s="1"/>
  <c r="O584" i="1"/>
  <c r="O15" i="3" s="1"/>
  <c r="O414" i="3" s="1"/>
  <c r="K584" i="1"/>
  <c r="K15" i="3" s="1"/>
  <c r="AH898" i="1" l="1"/>
  <c r="AH194" i="3" s="1"/>
  <c r="AJ852" i="1"/>
  <c r="AJ149" i="3" s="1"/>
  <c r="AG898" i="1"/>
  <c r="AG194" i="3" s="1"/>
  <c r="X437" i="3"/>
  <c r="L435" i="3"/>
  <c r="AF896" i="1"/>
  <c r="AF192" i="3" s="1"/>
  <c r="X435" i="3"/>
  <c r="L437" i="3"/>
  <c r="AG437" i="3"/>
  <c r="W437" i="3"/>
  <c r="Y437" i="3"/>
  <c r="AH437" i="3"/>
  <c r="M437" i="3"/>
  <c r="T437" i="3"/>
  <c r="AF437" i="3"/>
  <c r="V437" i="3"/>
  <c r="K437" i="3"/>
  <c r="AK439" i="3"/>
  <c r="AC435" i="3"/>
  <c r="AG434" i="3"/>
  <c r="W434" i="3"/>
  <c r="AC438" i="3"/>
  <c r="W435" i="3"/>
  <c r="U437" i="3"/>
  <c r="AM439" i="3"/>
  <c r="AA434" i="3"/>
  <c r="AG438" i="3"/>
  <c r="AM434" i="3"/>
  <c r="AK434" i="3"/>
  <c r="O434" i="3"/>
  <c r="U438" i="3"/>
  <c r="AA439" i="3"/>
  <c r="AL438" i="3"/>
  <c r="AM437" i="3"/>
  <c r="O439" i="3"/>
  <c r="N438" i="3"/>
  <c r="T439" i="3"/>
  <c r="AE437" i="3"/>
  <c r="AK438" i="3"/>
  <c r="M435" i="3"/>
  <c r="P435" i="3"/>
  <c r="T434" i="3"/>
  <c r="Z438" i="3"/>
  <c r="AF439" i="3"/>
  <c r="Z434" i="3"/>
  <c r="Y435" i="3"/>
  <c r="N435" i="3"/>
  <c r="AB435" i="3"/>
  <c r="AF434" i="3"/>
  <c r="S435" i="3"/>
  <c r="U435" i="3"/>
  <c r="S437" i="3"/>
  <c r="Z435" i="3"/>
  <c r="O435" i="3"/>
  <c r="AE435" i="3"/>
  <c r="O437" i="3"/>
  <c r="AG435" i="3"/>
  <c r="V435" i="3"/>
  <c r="N439" i="3"/>
  <c r="Z439" i="3"/>
  <c r="AA435" i="3"/>
  <c r="AA437" i="3"/>
  <c r="Q437" i="3"/>
  <c r="AH435" i="3"/>
  <c r="AK437" i="3"/>
  <c r="P439" i="3"/>
  <c r="M438" i="3"/>
  <c r="S439" i="3"/>
  <c r="R435" i="3"/>
  <c r="P438" i="3"/>
  <c r="V439" i="3"/>
  <c r="AC437" i="3"/>
  <c r="L439" i="3"/>
  <c r="R437" i="3"/>
  <c r="N434" i="3"/>
  <c r="T438" i="3"/>
  <c r="P434" i="3"/>
  <c r="V438" i="3"/>
  <c r="AB439" i="3"/>
  <c r="Q439" i="3"/>
  <c r="S434" i="3"/>
  <c r="Y438" i="3"/>
  <c r="AE439" i="3"/>
  <c r="AD435" i="3"/>
  <c r="N437" i="3"/>
  <c r="V434" i="3"/>
  <c r="AB438" i="3"/>
  <c r="AH439" i="3"/>
  <c r="T435" i="3"/>
  <c r="L434" i="3"/>
  <c r="R438" i="3"/>
  <c r="X439" i="3"/>
  <c r="AD437" i="3"/>
  <c r="M439" i="3"/>
  <c r="AM438" i="3"/>
  <c r="AB434" i="3"/>
  <c r="AH438" i="3"/>
  <c r="Q434" i="3"/>
  <c r="W438" i="3"/>
  <c r="AC439" i="3"/>
  <c r="L438" i="3"/>
  <c r="R439" i="3"/>
  <c r="AE434" i="3"/>
  <c r="Z437" i="3"/>
  <c r="AH434" i="3"/>
  <c r="AF435" i="3"/>
  <c r="P437" i="3"/>
  <c r="X434" i="3"/>
  <c r="AD438" i="3"/>
  <c r="M434" i="3"/>
  <c r="S438" i="3"/>
  <c r="Y439" i="3"/>
  <c r="AF438" i="3"/>
  <c r="AC434" i="3"/>
  <c r="R434" i="3"/>
  <c r="X438" i="3"/>
  <c r="AD439" i="3"/>
  <c r="O438" i="3"/>
  <c r="U439" i="3"/>
  <c r="AB437" i="3"/>
  <c r="Y434" i="3"/>
  <c r="AE438" i="3"/>
  <c r="AD434" i="3"/>
  <c r="Q435" i="3"/>
  <c r="U434" i="3"/>
  <c r="AA438" i="3"/>
  <c r="AG439" i="3"/>
  <c r="Q438" i="3"/>
  <c r="W439" i="3"/>
  <c r="K438" i="3"/>
  <c r="K439" i="3"/>
  <c r="K434" i="3"/>
  <c r="K435" i="3"/>
  <c r="K603" i="1"/>
  <c r="K784" i="1" s="1"/>
  <c r="K98" i="3" s="1"/>
  <c r="K37" i="3"/>
  <c r="AK668" i="1"/>
  <c r="AK666" i="1"/>
  <c r="K650" i="1"/>
  <c r="K56" i="3" s="1"/>
  <c r="K610" i="1"/>
  <c r="K656" i="1" s="1"/>
  <c r="K62" i="3" s="1"/>
  <c r="AK611" i="1"/>
  <c r="AK35" i="3" s="1"/>
  <c r="AK435" i="3" s="1"/>
  <c r="L413" i="3"/>
  <c r="L414" i="3"/>
  <c r="K413" i="3"/>
  <c r="K414" i="3"/>
  <c r="R413" i="3"/>
  <c r="P413" i="3"/>
  <c r="O413" i="3"/>
  <c r="Q413" i="3"/>
  <c r="S413" i="3"/>
  <c r="T413" i="3"/>
  <c r="U413" i="3"/>
  <c r="U590" i="1"/>
  <c r="U21" i="3" s="1"/>
  <c r="Q590" i="1"/>
  <c r="Q21" i="3" s="1"/>
  <c r="S590" i="1"/>
  <c r="S21" i="3" s="1"/>
  <c r="T590" i="1"/>
  <c r="T21" i="3" s="1"/>
  <c r="R590" i="1"/>
  <c r="R21" i="3" s="1"/>
  <c r="AJ587" i="1"/>
  <c r="AJ18" i="3" s="1"/>
  <c r="AI588" i="1"/>
  <c r="AI19" i="3" s="1"/>
  <c r="K590" i="1"/>
  <c r="K21" i="3" s="1"/>
  <c r="W797" i="1"/>
  <c r="W111" i="3" s="1"/>
  <c r="AB797" i="1"/>
  <c r="AB111" i="3" s="1"/>
  <c r="X797" i="1"/>
  <c r="X111" i="3" s="1"/>
  <c r="AJ617" i="1"/>
  <c r="AJ42" i="3" s="1"/>
  <c r="AI623" i="1"/>
  <c r="AI48" i="3" s="1"/>
  <c r="V796" i="1"/>
  <c r="V110" i="3" s="1"/>
  <c r="AD794" i="1"/>
  <c r="AD108" i="3" s="1"/>
  <c r="AA796" i="1"/>
  <c r="AA110" i="3" s="1"/>
  <c r="O796" i="1"/>
  <c r="O110" i="3" s="1"/>
  <c r="S794" i="1"/>
  <c r="S108" i="3" s="1"/>
  <c r="AH794" i="1"/>
  <c r="AH108" i="3" s="1"/>
  <c r="N794" i="1"/>
  <c r="N108" i="3" s="1"/>
  <c r="AI624" i="1"/>
  <c r="AI49" i="3" s="1"/>
  <c r="AJ623" i="1"/>
  <c r="AJ48" i="3" s="1"/>
  <c r="U797" i="1"/>
  <c r="U111" i="3" s="1"/>
  <c r="X796" i="1"/>
  <c r="X110" i="3" s="1"/>
  <c r="AF796" i="1"/>
  <c r="AF110" i="3" s="1"/>
  <c r="W794" i="1"/>
  <c r="W108" i="3" s="1"/>
  <c r="X794" i="1"/>
  <c r="X108" i="3" s="1"/>
  <c r="Z794" i="1"/>
  <c r="Z108" i="3" s="1"/>
  <c r="AJ624" i="1"/>
  <c r="AJ49" i="3" s="1"/>
  <c r="AI611" i="1"/>
  <c r="AI35" i="3" s="1"/>
  <c r="R796" i="1"/>
  <c r="R110" i="3" s="1"/>
  <c r="AJ629" i="1"/>
  <c r="AJ55" i="3" s="1"/>
  <c r="AJ621" i="1"/>
  <c r="AJ46" i="3" s="1"/>
  <c r="M796" i="1"/>
  <c r="M110" i="3" s="1"/>
  <c r="AI628" i="1"/>
  <c r="AI54" i="3" s="1"/>
  <c r="O797" i="1"/>
  <c r="O111" i="3" s="1"/>
  <c r="Q797" i="1"/>
  <c r="Q111" i="3" s="1"/>
  <c r="AI612" i="1"/>
  <c r="AI36" i="3" s="1"/>
  <c r="AJ611" i="1"/>
  <c r="AJ35" i="3" s="1"/>
  <c r="Q794" i="1"/>
  <c r="Q108" i="3" s="1"/>
  <c r="AH796" i="1"/>
  <c r="AH110" i="3" s="1"/>
  <c r="AH797" i="1"/>
  <c r="AH111" i="3" s="1"/>
  <c r="L797" i="1"/>
  <c r="L111" i="3" s="1"/>
  <c r="S797" i="1"/>
  <c r="S111" i="3" s="1"/>
  <c r="AJ622" i="1"/>
  <c r="AJ47" i="3" s="1"/>
  <c r="O603" i="1"/>
  <c r="O784" i="1" s="1"/>
  <c r="O98" i="3" s="1"/>
  <c r="O34" i="3"/>
  <c r="AI619" i="1"/>
  <c r="AI44" i="3" s="1"/>
  <c r="R603" i="1"/>
  <c r="R784" i="1" s="1"/>
  <c r="R98" i="3" s="1"/>
  <c r="R34" i="3"/>
  <c r="Y796" i="1"/>
  <c r="Y110" i="3" s="1"/>
  <c r="AI616" i="1"/>
  <c r="AI41" i="3" s="1"/>
  <c r="AJ628" i="1"/>
  <c r="AJ54" i="3" s="1"/>
  <c r="AI626" i="1"/>
  <c r="AI51" i="3" s="1"/>
  <c r="AC797" i="1"/>
  <c r="AC111" i="3" s="1"/>
  <c r="AJ612" i="1"/>
  <c r="AJ36" i="3" s="1"/>
  <c r="AC794" i="1"/>
  <c r="AC108" i="3" s="1"/>
  <c r="AI621" i="1"/>
  <c r="AI46" i="3" s="1"/>
  <c r="AI589" i="1"/>
  <c r="AI20" i="3" s="1"/>
  <c r="AI620" i="1"/>
  <c r="AI45" i="3" s="1"/>
  <c r="P603" i="1"/>
  <c r="P784" i="1" s="1"/>
  <c r="P98" i="3" s="1"/>
  <c r="P34" i="3"/>
  <c r="AJ619" i="1"/>
  <c r="AJ44" i="3" s="1"/>
  <c r="N797" i="1"/>
  <c r="N111" i="3" s="1"/>
  <c r="AJ616" i="1"/>
  <c r="AJ41" i="3" s="1"/>
  <c r="AJ626" i="1"/>
  <c r="AJ51" i="3" s="1"/>
  <c r="O794" i="1"/>
  <c r="O108" i="3" s="1"/>
  <c r="L603" i="1"/>
  <c r="L784" i="1" s="1"/>
  <c r="L98" i="3" s="1"/>
  <c r="L34" i="3"/>
  <c r="S796" i="1"/>
  <c r="S110" i="3" s="1"/>
  <c r="U796" i="1"/>
  <c r="U110" i="3" s="1"/>
  <c r="N603" i="1"/>
  <c r="N784" i="1" s="1"/>
  <c r="N98" i="3" s="1"/>
  <c r="N34" i="3"/>
  <c r="AI617" i="1"/>
  <c r="AI42" i="3" s="1"/>
  <c r="AE797" i="1"/>
  <c r="AE111" i="3" s="1"/>
  <c r="AJ620" i="1"/>
  <c r="AJ45" i="3" s="1"/>
  <c r="Q603" i="1"/>
  <c r="Q784" i="1" s="1"/>
  <c r="Q98" i="3" s="1"/>
  <c r="Q34" i="3"/>
  <c r="Z797" i="1"/>
  <c r="Z111" i="3" s="1"/>
  <c r="AI625" i="1"/>
  <c r="AI50" i="3" s="1"/>
  <c r="AA794" i="1"/>
  <c r="AA108" i="3" s="1"/>
  <c r="AE796" i="1"/>
  <c r="AE110" i="3" s="1"/>
  <c r="P796" i="1"/>
  <c r="P110" i="3" s="1"/>
  <c r="R794" i="1"/>
  <c r="R108" i="3" s="1"/>
  <c r="Z796" i="1"/>
  <c r="Z110" i="3" s="1"/>
  <c r="AG797" i="1"/>
  <c r="AG111" i="3" s="1"/>
  <c r="AA797" i="1"/>
  <c r="AA111" i="3" s="1"/>
  <c r="AJ625" i="1"/>
  <c r="AJ50" i="3" s="1"/>
  <c r="Q796" i="1"/>
  <c r="Q110" i="3" s="1"/>
  <c r="T797" i="1"/>
  <c r="T111" i="3" s="1"/>
  <c r="AG796" i="1"/>
  <c r="AG110" i="3" s="1"/>
  <c r="W796" i="1"/>
  <c r="W110" i="3" s="1"/>
  <c r="L796" i="1"/>
  <c r="L110" i="3" s="1"/>
  <c r="AC796" i="1"/>
  <c r="AC110" i="3" s="1"/>
  <c r="AF797" i="1"/>
  <c r="AF111" i="3" s="1"/>
  <c r="AB796" i="1"/>
  <c r="AB110" i="3" s="1"/>
  <c r="N796" i="1"/>
  <c r="N110" i="3" s="1"/>
  <c r="P797" i="1"/>
  <c r="P111" i="3" s="1"/>
  <c r="K797" i="1"/>
  <c r="K111" i="3" s="1"/>
  <c r="Y794" i="1"/>
  <c r="Y108" i="3" s="1"/>
  <c r="AE794" i="1"/>
  <c r="AE108" i="3" s="1"/>
  <c r="T794" i="1"/>
  <c r="T108" i="3" s="1"/>
  <c r="U794" i="1"/>
  <c r="U108" i="3" s="1"/>
  <c r="AI627" i="1"/>
  <c r="AI53" i="3" s="1"/>
  <c r="R797" i="1"/>
  <c r="R111" i="3" s="1"/>
  <c r="P794" i="1"/>
  <c r="P108" i="3" s="1"/>
  <c r="AD796" i="1"/>
  <c r="AD110" i="3" s="1"/>
  <c r="Y797" i="1"/>
  <c r="Y111" i="3" s="1"/>
  <c r="M797" i="1"/>
  <c r="M111" i="3" s="1"/>
  <c r="V797" i="1"/>
  <c r="V111" i="3" s="1"/>
  <c r="AF794" i="1"/>
  <c r="AF108" i="3" s="1"/>
  <c r="AG794" i="1"/>
  <c r="AG108" i="3" s="1"/>
  <c r="V794" i="1"/>
  <c r="V108" i="3" s="1"/>
  <c r="AI629" i="1"/>
  <c r="AI55" i="3" s="1"/>
  <c r="AJ627" i="1"/>
  <c r="AJ53" i="3" s="1"/>
  <c r="M794" i="1"/>
  <c r="M108" i="3" s="1"/>
  <c r="AD797" i="1"/>
  <c r="AD111" i="3" s="1"/>
  <c r="AB794" i="1"/>
  <c r="AB108" i="3" s="1"/>
  <c r="M603" i="1"/>
  <c r="M784" i="1" s="1"/>
  <c r="M98" i="3" s="1"/>
  <c r="M34" i="3"/>
  <c r="T796" i="1"/>
  <c r="T110" i="3" s="1"/>
  <c r="AI622" i="1"/>
  <c r="AI47" i="3" s="1"/>
  <c r="K796" i="1"/>
  <c r="K110" i="3" s="1"/>
  <c r="AL216" i="1"/>
  <c r="AL611" i="1" s="1"/>
  <c r="AL35" i="3" s="1"/>
  <c r="AM217" i="1"/>
  <c r="AM215" i="1"/>
  <c r="AM478" i="1"/>
  <c r="AM486" i="1" s="1"/>
  <c r="AL486" i="1"/>
  <c r="AM477" i="1"/>
  <c r="AM485" i="1" s="1"/>
  <c r="AL485" i="1"/>
  <c r="AM476" i="1"/>
  <c r="AM484" i="1" s="1"/>
  <c r="AL484" i="1"/>
  <c r="AI618" i="1"/>
  <c r="AI43" i="3" s="1"/>
  <c r="AJ618" i="1"/>
  <c r="AJ43" i="3" s="1"/>
  <c r="AI615" i="1"/>
  <c r="AI40" i="3" s="1"/>
  <c r="AJ615" i="1"/>
  <c r="AJ40" i="3" s="1"/>
  <c r="AI614" i="1"/>
  <c r="AI39" i="3" s="1"/>
  <c r="AJ614" i="1"/>
  <c r="AJ39" i="3" s="1"/>
  <c r="AL625" i="1"/>
  <c r="AL50" i="3" s="1"/>
  <c r="AL437" i="3" s="1"/>
  <c r="M548" i="1"/>
  <c r="M536" i="1"/>
  <c r="M530" i="1"/>
  <c r="AL628" i="1"/>
  <c r="AL54" i="3" s="1"/>
  <c r="AL439" i="3" s="1"/>
  <c r="AL647" i="1"/>
  <c r="AL612" i="1"/>
  <c r="AL36" i="3" s="1"/>
  <c r="AL616" i="1"/>
  <c r="AL41" i="3" s="1"/>
  <c r="AL434" i="3" s="1"/>
  <c r="AM348" i="1"/>
  <c r="AM644" i="1" s="1"/>
  <c r="AL644" i="1"/>
  <c r="AM336" i="1"/>
  <c r="AM641" i="1" s="1"/>
  <c r="AL641" i="1"/>
  <c r="AM323" i="1"/>
  <c r="AM638" i="1" s="1"/>
  <c r="AL638" i="1"/>
  <c r="AM327" i="1"/>
  <c r="AM639" i="1" s="1"/>
  <c r="AL639" i="1"/>
  <c r="AM315" i="1"/>
  <c r="AM636" i="1" s="1"/>
  <c r="AL636" i="1"/>
  <c r="AM356" i="1"/>
  <c r="AM646" i="1" s="1"/>
  <c r="AL646" i="1"/>
  <c r="AM311" i="1"/>
  <c r="AM635" i="1" s="1"/>
  <c r="AL635" i="1"/>
  <c r="AM303" i="1"/>
  <c r="AM633" i="1" s="1"/>
  <c r="AL633" i="1"/>
  <c r="AM319" i="1"/>
  <c r="AM637" i="1" s="1"/>
  <c r="AL637" i="1"/>
  <c r="AM186" i="1"/>
  <c r="AM456" i="1"/>
  <c r="AM464" i="1" s="1"/>
  <c r="AM666" i="1" s="1"/>
  <c r="AL464" i="1"/>
  <c r="AL666" i="1" s="1"/>
  <c r="AM295" i="1"/>
  <c r="AM631" i="1" s="1"/>
  <c r="AL631" i="1"/>
  <c r="AM344" i="1"/>
  <c r="AM643" i="1" s="1"/>
  <c r="AL643" i="1"/>
  <c r="AM368" i="1"/>
  <c r="AM649" i="1" s="1"/>
  <c r="AL649" i="1"/>
  <c r="AM445" i="1"/>
  <c r="AM453" i="1" s="1"/>
  <c r="AM665" i="1" s="1"/>
  <c r="I530" i="1" s="1" a="1"/>
  <c r="AM444" i="1"/>
  <c r="AM452" i="1" s="1"/>
  <c r="AM443" i="1"/>
  <c r="AM451" i="1" s="1"/>
  <c r="AL154" i="1"/>
  <c r="AM154" i="1"/>
  <c r="AI647" i="1"/>
  <c r="AI657" i="1"/>
  <c r="AI63" i="3" s="1"/>
  <c r="AI646" i="1"/>
  <c r="AJ657" i="1"/>
  <c r="AJ63" i="3" s="1"/>
  <c r="AI637" i="1"/>
  <c r="AJ649" i="1"/>
  <c r="AI635" i="1"/>
  <c r="M610" i="1"/>
  <c r="M656" i="1" s="1"/>
  <c r="M62" i="3" s="1"/>
  <c r="AI645" i="1"/>
  <c r="N610" i="1"/>
  <c r="N656" i="1" s="1"/>
  <c r="N62" i="3" s="1"/>
  <c r="AI633" i="1"/>
  <c r="AJ637" i="1"/>
  <c r="AJ655" i="1"/>
  <c r="AJ61" i="3" s="1"/>
  <c r="AJ633" i="1"/>
  <c r="AI634" i="1"/>
  <c r="AJ636" i="1"/>
  <c r="Q610" i="1"/>
  <c r="Q656" i="1" s="1"/>
  <c r="Q62" i="3" s="1"/>
  <c r="AJ645" i="1"/>
  <c r="AI638" i="1"/>
  <c r="AI648" i="1"/>
  <c r="AJ646" i="1"/>
  <c r="AJ638" i="1"/>
  <c r="AJ648" i="1"/>
  <c r="AJ658" i="1"/>
  <c r="AJ64" i="3" s="1"/>
  <c r="P610" i="1"/>
  <c r="P656" i="1" s="1"/>
  <c r="P62" i="3" s="1"/>
  <c r="AJ634" i="1"/>
  <c r="O610" i="1"/>
  <c r="O656" i="1" s="1"/>
  <c r="O62" i="3" s="1"/>
  <c r="AI636" i="1"/>
  <c r="AJ635" i="1"/>
  <c r="AI639" i="1"/>
  <c r="AI649" i="1"/>
  <c r="AJ647" i="1"/>
  <c r="L610" i="1"/>
  <c r="L656" i="1" s="1"/>
  <c r="L62" i="3" s="1"/>
  <c r="R610" i="1"/>
  <c r="R656" i="1" s="1"/>
  <c r="R62" i="3" s="1"/>
  <c r="AJ639" i="1"/>
  <c r="AI658" i="1"/>
  <c r="AI64" i="3" s="1"/>
  <c r="AI631" i="1"/>
  <c r="AJ631" i="1"/>
  <c r="AJ632" i="1"/>
  <c r="AI632" i="1"/>
  <c r="N650" i="1"/>
  <c r="N56" i="3" s="1"/>
  <c r="P650" i="1"/>
  <c r="P56" i="3" s="1"/>
  <c r="AI644" i="1"/>
  <c r="AI641" i="1"/>
  <c r="O650" i="1"/>
  <c r="O56" i="3" s="1"/>
  <c r="R650" i="1"/>
  <c r="R56" i="3" s="1"/>
  <c r="AJ641" i="1"/>
  <c r="M650" i="1"/>
  <c r="M56" i="3" s="1"/>
  <c r="AJ642" i="1"/>
  <c r="AI640" i="1"/>
  <c r="AJ644" i="1"/>
  <c r="AI643" i="1"/>
  <c r="Q650" i="1"/>
  <c r="Q56" i="3" s="1"/>
  <c r="AI642" i="1"/>
  <c r="AJ643" i="1"/>
  <c r="L650" i="1"/>
  <c r="L56" i="3" s="1"/>
  <c r="AJ640" i="1"/>
  <c r="AG896" i="1" l="1"/>
  <c r="AG192" i="3" s="1"/>
  <c r="AI434" i="3"/>
  <c r="AI435" i="3"/>
  <c r="AJ438" i="3"/>
  <c r="AL435" i="3"/>
  <c r="AJ434" i="3"/>
  <c r="AJ439" i="3"/>
  <c r="AI439" i="3"/>
  <c r="AJ437" i="3"/>
  <c r="AJ435" i="3"/>
  <c r="AI438" i="3"/>
  <c r="AI437" i="3"/>
  <c r="L440" i="3"/>
  <c r="L446" i="3" s="1"/>
  <c r="N440" i="3"/>
  <c r="N444" i="3" s="1"/>
  <c r="R440" i="3"/>
  <c r="R444" i="3" s="1"/>
  <c r="P440" i="3"/>
  <c r="P444" i="3" s="1"/>
  <c r="O440" i="3"/>
  <c r="O444" i="3" s="1"/>
  <c r="M440" i="3"/>
  <c r="M444" i="3" s="1"/>
  <c r="Q440" i="3"/>
  <c r="Q444" i="3" s="1"/>
  <c r="K34" i="3"/>
  <c r="K436" i="3"/>
  <c r="K795" i="1"/>
  <c r="K109" i="3" s="1"/>
  <c r="K790" i="1"/>
  <c r="K104" i="3" s="1"/>
  <c r="K651" i="1"/>
  <c r="AL668" i="1"/>
  <c r="AM668" i="1"/>
  <c r="L795" i="1"/>
  <c r="L109" i="3" s="1"/>
  <c r="M795" i="1"/>
  <c r="M109" i="3" s="1"/>
  <c r="Q795" i="1"/>
  <c r="Q109" i="3" s="1"/>
  <c r="O795" i="1"/>
  <c r="O109" i="3" s="1"/>
  <c r="P795" i="1"/>
  <c r="P109" i="3" s="1"/>
  <c r="R795" i="1"/>
  <c r="R109" i="3" s="1"/>
  <c r="N795" i="1"/>
  <c r="N109" i="3" s="1"/>
  <c r="AJ796" i="1"/>
  <c r="AJ110" i="3" s="1"/>
  <c r="AJ797" i="1"/>
  <c r="AJ111" i="3" s="1"/>
  <c r="AJ794" i="1"/>
  <c r="AJ108" i="3" s="1"/>
  <c r="AI796" i="1"/>
  <c r="AI110" i="3" s="1"/>
  <c r="AI797" i="1"/>
  <c r="AI111" i="3" s="1"/>
  <c r="AM216" i="1"/>
  <c r="AM611" i="1" s="1"/>
  <c r="AM35" i="3" s="1"/>
  <c r="AM435" i="3" s="1"/>
  <c r="Q651" i="1"/>
  <c r="Q57" i="3" s="1"/>
  <c r="Q790" i="1"/>
  <c r="Q104" i="3" s="1"/>
  <c r="M651" i="1"/>
  <c r="M57" i="3" s="1"/>
  <c r="M790" i="1"/>
  <c r="M104" i="3" s="1"/>
  <c r="N651" i="1"/>
  <c r="N57" i="3" s="1"/>
  <c r="N790" i="1"/>
  <c r="N104" i="3" s="1"/>
  <c r="P651" i="1"/>
  <c r="P57" i="3" s="1"/>
  <c r="P790" i="1"/>
  <c r="P104" i="3" s="1"/>
  <c r="O651" i="1"/>
  <c r="O57" i="3" s="1"/>
  <c r="O790" i="1"/>
  <c r="O104" i="3" s="1"/>
  <c r="R651" i="1"/>
  <c r="R57" i="3" s="1"/>
  <c r="R790" i="1"/>
  <c r="R104" i="3" s="1"/>
  <c r="L651" i="1"/>
  <c r="L57" i="3" s="1"/>
  <c r="L790" i="1"/>
  <c r="L104" i="3" s="1"/>
  <c r="N530" i="1"/>
  <c r="N683" i="1" s="1"/>
  <c r="M683" i="1"/>
  <c r="N536" i="1"/>
  <c r="M684" i="1"/>
  <c r="N548" i="1"/>
  <c r="M686" i="1"/>
  <c r="I536" i="1" a="1"/>
  <c r="I536" i="1" s="1"/>
  <c r="AI536" i="1" s="1"/>
  <c r="I530" i="1"/>
  <c r="AI530" i="1" s="1"/>
  <c r="I531" i="1"/>
  <c r="I532" i="1"/>
  <c r="I533" i="1"/>
  <c r="I534" i="1"/>
  <c r="AH896" i="1" l="1"/>
  <c r="AH192" i="3" s="1"/>
  <c r="O445" i="3"/>
  <c r="P446" i="3"/>
  <c r="O442" i="3"/>
  <c r="L442" i="3"/>
  <c r="P443" i="3"/>
  <c r="Q442" i="3"/>
  <c r="M443" i="3"/>
  <c r="K440" i="3"/>
  <c r="K444" i="3" s="1"/>
  <c r="M442" i="3"/>
  <c r="M446" i="3"/>
  <c r="O443" i="3"/>
  <c r="P447" i="3"/>
  <c r="M447" i="3"/>
  <c r="P445" i="3"/>
  <c r="R446" i="3"/>
  <c r="Q447" i="3"/>
  <c r="M445" i="3"/>
  <c r="Q445" i="3"/>
  <c r="P442" i="3"/>
  <c r="O446" i="3"/>
  <c r="R447" i="3"/>
  <c r="R442" i="3"/>
  <c r="R443" i="3"/>
  <c r="O447" i="3"/>
  <c r="N443" i="3"/>
  <c r="N446" i="3"/>
  <c r="N442" i="3"/>
  <c r="Q446" i="3"/>
  <c r="L444" i="3"/>
  <c r="L445" i="3"/>
  <c r="L443" i="3"/>
  <c r="N447" i="3"/>
  <c r="L447" i="3"/>
  <c r="Q443" i="3"/>
  <c r="N445" i="3"/>
  <c r="R445" i="3"/>
  <c r="K791" i="1"/>
  <c r="K105" i="3" s="1"/>
  <c r="K57" i="3"/>
  <c r="I548" i="1" a="1"/>
  <c r="I548" i="1" s="1"/>
  <c r="AI548" i="1" s="1"/>
  <c r="N791" i="1"/>
  <c r="N105" i="3" s="1"/>
  <c r="P791" i="1"/>
  <c r="P105" i="3" s="1"/>
  <c r="M791" i="1"/>
  <c r="M105" i="3" s="1"/>
  <c r="R791" i="1"/>
  <c r="R105" i="3" s="1"/>
  <c r="L791" i="1"/>
  <c r="L105" i="3" s="1"/>
  <c r="Q791" i="1"/>
  <c r="Q105" i="3" s="1"/>
  <c r="O791" i="1"/>
  <c r="O105" i="3" s="1"/>
  <c r="O548" i="1"/>
  <c r="N686" i="1"/>
  <c r="O536" i="1"/>
  <c r="N684" i="1"/>
  <c r="O530" i="1"/>
  <c r="I540" i="1"/>
  <c r="I539" i="1"/>
  <c r="I538" i="1"/>
  <c r="I537" i="1"/>
  <c r="K445" i="3" l="1"/>
  <c r="K446" i="3"/>
  <c r="K447" i="3"/>
  <c r="K442" i="3"/>
  <c r="K443" i="3"/>
  <c r="I552" i="1"/>
  <c r="I551" i="1"/>
  <c r="I549" i="1"/>
  <c r="I550" i="1"/>
  <c r="O684" i="1"/>
  <c r="P536" i="1"/>
  <c r="O686" i="1"/>
  <c r="P548" i="1"/>
  <c r="O683" i="1"/>
  <c r="P530" i="1"/>
  <c r="Q530" i="1" l="1"/>
  <c r="P683" i="1"/>
  <c r="Q548" i="1"/>
  <c r="P686" i="1"/>
  <c r="Q536" i="1"/>
  <c r="P684" i="1"/>
  <c r="R530" i="1" l="1"/>
  <c r="Q683" i="1"/>
  <c r="R536" i="1"/>
  <c r="Q684" i="1"/>
  <c r="R548" i="1"/>
  <c r="Q686" i="1"/>
  <c r="S530" i="1" l="1"/>
  <c r="R683" i="1"/>
  <c r="S548" i="1"/>
  <c r="R686" i="1"/>
  <c r="S536" i="1"/>
  <c r="R684" i="1"/>
  <c r="T548" i="1" l="1"/>
  <c r="S686" i="1"/>
  <c r="T536" i="1"/>
  <c r="S684" i="1"/>
  <c r="T530" i="1"/>
  <c r="S683" i="1"/>
  <c r="U530" i="1" l="1"/>
  <c r="T683" i="1"/>
  <c r="U536" i="1"/>
  <c r="T684" i="1"/>
  <c r="U548" i="1"/>
  <c r="T686" i="1"/>
  <c r="V548" i="1" l="1"/>
  <c r="AI686" i="1" s="1"/>
  <c r="U686" i="1"/>
  <c r="V536" i="1"/>
  <c r="AI684" i="1" s="1"/>
  <c r="U684" i="1"/>
  <c r="V530" i="1"/>
  <c r="AI683" i="1" s="1"/>
  <c r="U683" i="1"/>
  <c r="W530" i="1" l="1"/>
  <c r="V683" i="1"/>
  <c r="W536" i="1"/>
  <c r="V684" i="1"/>
  <c r="W548" i="1"/>
  <c r="V686" i="1"/>
  <c r="X530" i="1" l="1"/>
  <c r="W683" i="1"/>
  <c r="X548" i="1"/>
  <c r="W686" i="1"/>
  <c r="X536" i="1"/>
  <c r="W684" i="1"/>
  <c r="Y536" i="1" l="1"/>
  <c r="X684" i="1"/>
  <c r="Y548" i="1"/>
  <c r="X686" i="1"/>
  <c r="Y530" i="1"/>
  <c r="X683" i="1"/>
  <c r="Z530" i="1" l="1"/>
  <c r="Y683" i="1"/>
  <c r="Z548" i="1"/>
  <c r="Y686" i="1"/>
  <c r="Z536" i="1"/>
  <c r="Y684" i="1"/>
  <c r="AA536" i="1" l="1"/>
  <c r="Z684" i="1"/>
  <c r="AA548" i="1"/>
  <c r="Z686" i="1"/>
  <c r="AA530" i="1"/>
  <c r="Z683" i="1"/>
  <c r="AB548" i="1" l="1"/>
  <c r="AA686" i="1"/>
  <c r="AB530" i="1"/>
  <c r="AA683" i="1"/>
  <c r="AB536" i="1"/>
  <c r="AA684" i="1"/>
  <c r="AC548" i="1" l="1"/>
  <c r="AB686" i="1"/>
  <c r="AC530" i="1"/>
  <c r="AB683" i="1"/>
  <c r="AC536" i="1"/>
  <c r="AB684" i="1"/>
  <c r="AD548" i="1" l="1"/>
  <c r="AC686" i="1"/>
  <c r="AD530" i="1"/>
  <c r="AC683" i="1"/>
  <c r="AD536" i="1"/>
  <c r="AC684" i="1"/>
  <c r="AE530" i="1" l="1"/>
  <c r="AD683" i="1"/>
  <c r="AE548" i="1"/>
  <c r="AD686" i="1"/>
  <c r="AE536" i="1"/>
  <c r="AD684" i="1"/>
  <c r="AF536" i="1" l="1"/>
  <c r="AE684" i="1"/>
  <c r="AF530" i="1"/>
  <c r="AE683" i="1"/>
  <c r="AF548" i="1"/>
  <c r="AE686" i="1"/>
  <c r="AG536" i="1" l="1"/>
  <c r="AF684" i="1"/>
  <c r="AG548" i="1"/>
  <c r="AF686" i="1"/>
  <c r="AG530" i="1"/>
  <c r="AF683" i="1"/>
  <c r="AH536" i="1" l="1"/>
  <c r="AH684" i="1" s="1"/>
  <c r="AG684" i="1"/>
  <c r="AH530" i="1"/>
  <c r="AH683" i="1" s="1"/>
  <c r="AG683" i="1"/>
  <c r="AH548" i="1"/>
  <c r="AH686" i="1" s="1"/>
  <c r="AG686" i="1"/>
  <c r="B420" i="1" l="1"/>
  <c r="AJ5" i="1"/>
  <c r="L4" i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J403" i="1"/>
  <c r="AK403" i="1" s="1"/>
  <c r="AL403" i="1" s="1"/>
  <c r="AM403" i="1" s="1"/>
  <c r="AI403" i="1"/>
  <c r="AJ402" i="1"/>
  <c r="AK402" i="1" s="1"/>
  <c r="AI402" i="1"/>
  <c r="AJ401" i="1"/>
  <c r="AK401" i="1" s="1"/>
  <c r="AL401" i="1" s="1"/>
  <c r="AM401" i="1" s="1"/>
  <c r="AI401" i="1"/>
  <c r="AJ399" i="1"/>
  <c r="AK399" i="1" s="1"/>
  <c r="AL399" i="1" s="1"/>
  <c r="AM399" i="1" s="1"/>
  <c r="AI399" i="1"/>
  <c r="AJ398" i="1"/>
  <c r="AK398" i="1" s="1"/>
  <c r="AL398" i="1" s="1"/>
  <c r="AM398" i="1" s="1"/>
  <c r="AI398" i="1"/>
  <c r="AJ397" i="1"/>
  <c r="AK397" i="1" s="1"/>
  <c r="AL397" i="1" s="1"/>
  <c r="AM397" i="1" s="1"/>
  <c r="AI397" i="1"/>
  <c r="AJ191" i="1"/>
  <c r="AK191" i="1" s="1"/>
  <c r="AL191" i="1" s="1"/>
  <c r="AM191" i="1" s="1"/>
  <c r="AI191" i="1"/>
  <c r="AJ190" i="1"/>
  <c r="AK190" i="1" s="1"/>
  <c r="AI190" i="1"/>
  <c r="AJ189" i="1"/>
  <c r="AK189" i="1" s="1"/>
  <c r="AL189" i="1" s="1"/>
  <c r="AM189" i="1" s="1"/>
  <c r="AI189" i="1"/>
  <c r="AJ395" i="1"/>
  <c r="AK395" i="1" s="1"/>
  <c r="AL395" i="1" s="1"/>
  <c r="AM395" i="1" s="1"/>
  <c r="AI395" i="1"/>
  <c r="AJ394" i="1"/>
  <c r="AK394" i="1" s="1"/>
  <c r="AL394" i="1" s="1"/>
  <c r="AM394" i="1" s="1"/>
  <c r="AI394" i="1"/>
  <c r="AJ393" i="1"/>
  <c r="AK393" i="1" s="1"/>
  <c r="AL393" i="1" s="1"/>
  <c r="AM393" i="1" s="1"/>
  <c r="AI393" i="1"/>
  <c r="L390" i="1"/>
  <c r="K390" i="1"/>
  <c r="AJ389" i="1"/>
  <c r="AK389" i="1" s="1"/>
  <c r="AL389" i="1" s="1"/>
  <c r="AM389" i="1" s="1"/>
  <c r="AI389" i="1"/>
  <c r="AJ571" i="1" l="1"/>
  <c r="AJ570" i="1"/>
  <c r="AJ746" i="1"/>
  <c r="AJ744" i="1"/>
  <c r="AJ748" i="1" s="1"/>
  <c r="AJ714" i="1"/>
  <c r="AJ716" i="1"/>
  <c r="AJ729" i="1"/>
  <c r="AJ733" i="1" s="1"/>
  <c r="AJ731" i="1"/>
  <c r="AL190" i="1"/>
  <c r="AK604" i="1"/>
  <c r="AK785" i="1" s="1"/>
  <c r="AK99" i="3" s="1"/>
  <c r="AJ565" i="1"/>
  <c r="AJ564" i="1"/>
  <c r="AK5" i="1"/>
  <c r="AK570" i="1" s="1"/>
  <c r="AJ548" i="1"/>
  <c r="AJ531" i="1"/>
  <c r="AJ530" i="1"/>
  <c r="AJ549" i="1"/>
  <c r="AJ536" i="1"/>
  <c r="AJ537" i="1"/>
  <c r="AL402" i="1"/>
  <c r="AK658" i="1"/>
  <c r="AK64" i="3" s="1"/>
  <c r="AK657" i="1"/>
  <c r="AK63" i="3" s="1"/>
  <c r="L391" i="1"/>
  <c r="L655" i="1" s="1"/>
  <c r="L61" i="3" s="1"/>
  <c r="AI390" i="1"/>
  <c r="K391" i="1"/>
  <c r="K655" i="1" s="1"/>
  <c r="K61" i="3" s="1"/>
  <c r="AJ391" i="1"/>
  <c r="AK391" i="1" s="1"/>
  <c r="AL391" i="1" s="1"/>
  <c r="AM391" i="1" s="1"/>
  <c r="AJ390" i="1"/>
  <c r="AK390" i="1" s="1"/>
  <c r="AL390" i="1" s="1"/>
  <c r="AM390" i="1" s="1"/>
  <c r="AJ692" i="1" l="1"/>
  <c r="AK572" i="1"/>
  <c r="AK571" i="1"/>
  <c r="AK692" i="1" s="1"/>
  <c r="K794" i="1"/>
  <c r="K108" i="3" s="1"/>
  <c r="AK796" i="1"/>
  <c r="AK110" i="3" s="1"/>
  <c r="AK797" i="1"/>
  <c r="AK111" i="3" s="1"/>
  <c r="AI655" i="1"/>
  <c r="AI61" i="3" s="1"/>
  <c r="L794" i="1"/>
  <c r="L108" i="3" s="1"/>
  <c r="AJ730" i="1"/>
  <c r="AJ736" i="1" s="1"/>
  <c r="AJ737" i="1"/>
  <c r="AK744" i="1"/>
  <c r="AK746" i="1"/>
  <c r="AK729" i="1"/>
  <c r="AK733" i="1" s="1"/>
  <c r="AK714" i="1"/>
  <c r="AK716" i="1"/>
  <c r="AK731" i="1"/>
  <c r="AJ753" i="1"/>
  <c r="AJ738" i="1"/>
  <c r="AJ718" i="1"/>
  <c r="AJ723" i="1" s="1"/>
  <c r="AJ715" i="1"/>
  <c r="AJ722" i="1"/>
  <c r="AJ745" i="1"/>
  <c r="AJ751" i="1" s="1"/>
  <c r="AJ752" i="1"/>
  <c r="AK554" i="1"/>
  <c r="AM190" i="1"/>
  <c r="AM604" i="1" s="1"/>
  <c r="AM785" i="1" s="1"/>
  <c r="AM99" i="3" s="1"/>
  <c r="AL604" i="1"/>
  <c r="AL785" i="1" s="1"/>
  <c r="AL99" i="3" s="1"/>
  <c r="AJ691" i="1"/>
  <c r="AK566" i="1"/>
  <c r="AK564" i="1"/>
  <c r="AK548" i="1"/>
  <c r="AK531" i="1"/>
  <c r="AK537" i="1"/>
  <c r="AJ686" i="1"/>
  <c r="AK536" i="1"/>
  <c r="AK565" i="1"/>
  <c r="AK549" i="1"/>
  <c r="AK530" i="1"/>
  <c r="AJ684" i="1"/>
  <c r="AJ683" i="1"/>
  <c r="AL5" i="1"/>
  <c r="AK550" i="1"/>
  <c r="AK532" i="1"/>
  <c r="AK538" i="1"/>
  <c r="AK655" i="1"/>
  <c r="AK61" i="3" s="1"/>
  <c r="AM657" i="1"/>
  <c r="AM63" i="3" s="1"/>
  <c r="AL657" i="1"/>
  <c r="AL63" i="3" s="1"/>
  <c r="AI391" i="1"/>
  <c r="AM402" i="1"/>
  <c r="AM658" i="1" s="1"/>
  <c r="AM64" i="3" s="1"/>
  <c r="AL658" i="1"/>
  <c r="AL64" i="3" s="1"/>
  <c r="AL573" i="1" l="1"/>
  <c r="AL570" i="1"/>
  <c r="AL571" i="1"/>
  <c r="AL572" i="1"/>
  <c r="AJ693" i="1"/>
  <c r="AJ81" i="3" s="1"/>
  <c r="AL797" i="1"/>
  <c r="AL111" i="3" s="1"/>
  <c r="AM796" i="1"/>
  <c r="AM110" i="3" s="1"/>
  <c r="AM797" i="1"/>
  <c r="AM111" i="3" s="1"/>
  <c r="AK794" i="1"/>
  <c r="AK108" i="3" s="1"/>
  <c r="AL796" i="1"/>
  <c r="AL110" i="3" s="1"/>
  <c r="AI794" i="1"/>
  <c r="AI108" i="3" s="1"/>
  <c r="AK745" i="1"/>
  <c r="AK751" i="1" s="1"/>
  <c r="AK748" i="1"/>
  <c r="AJ805" i="1"/>
  <c r="AJ119" i="3" s="1"/>
  <c r="AJ708" i="1"/>
  <c r="AJ236" i="3" s="1"/>
  <c r="AJ707" i="1"/>
  <c r="AJ235" i="3" s="1"/>
  <c r="AJ807" i="1"/>
  <c r="AJ121" i="3" s="1"/>
  <c r="AJ806" i="1"/>
  <c r="AJ120" i="3" s="1"/>
  <c r="AJ703" i="1"/>
  <c r="AJ231" i="3" s="1"/>
  <c r="AJ749" i="1"/>
  <c r="AJ750" i="1" s="1"/>
  <c r="AK747" i="1" s="1"/>
  <c r="AK752" i="1" s="1"/>
  <c r="AJ721" i="1"/>
  <c r="AJ719" i="1" s="1"/>
  <c r="AJ734" i="1"/>
  <c r="AJ735" i="1" s="1"/>
  <c r="AK732" i="1" s="1"/>
  <c r="AK737" i="1" s="1"/>
  <c r="AK718" i="1"/>
  <c r="AK723" i="1" s="1"/>
  <c r="AK738" i="1"/>
  <c r="AJ755" i="1"/>
  <c r="AL566" i="1"/>
  <c r="AL746" i="1"/>
  <c r="AL744" i="1"/>
  <c r="AL748" i="1" s="1"/>
  <c r="AL714" i="1"/>
  <c r="AL715" i="1" s="1"/>
  <c r="AL731" i="1"/>
  <c r="AL729" i="1"/>
  <c r="AL716" i="1"/>
  <c r="AK715" i="1"/>
  <c r="AK721" i="1" s="1"/>
  <c r="AK730" i="1"/>
  <c r="AK736" i="1" s="1"/>
  <c r="AJ740" i="1"/>
  <c r="AL564" i="1"/>
  <c r="AL538" i="1"/>
  <c r="AK686" i="1"/>
  <c r="AK684" i="1"/>
  <c r="AK683" i="1"/>
  <c r="AK691" i="1"/>
  <c r="AL565" i="1"/>
  <c r="AL550" i="1"/>
  <c r="AL567" i="1"/>
  <c r="AL532" i="1"/>
  <c r="AM5" i="1"/>
  <c r="AM574" i="1" s="1"/>
  <c r="AL551" i="1"/>
  <c r="AL533" i="1"/>
  <c r="AL539" i="1"/>
  <c r="AL531" i="1"/>
  <c r="AL537" i="1"/>
  <c r="AL530" i="1"/>
  <c r="AL548" i="1"/>
  <c r="AL524" i="1"/>
  <c r="AL536" i="1"/>
  <c r="AL555" i="1"/>
  <c r="AL549" i="1"/>
  <c r="AL554" i="1"/>
  <c r="AM655" i="1"/>
  <c r="AM61" i="3" s="1"/>
  <c r="AL655" i="1"/>
  <c r="AL61" i="3" s="1"/>
  <c r="AM572" i="1" l="1"/>
  <c r="AM570" i="1"/>
  <c r="AM571" i="1"/>
  <c r="AL692" i="1"/>
  <c r="AM573" i="1"/>
  <c r="AJ801" i="1"/>
  <c r="AJ115" i="3" s="1"/>
  <c r="AK693" i="1"/>
  <c r="AK81" i="3" s="1"/>
  <c r="AM794" i="1"/>
  <c r="AM108" i="3" s="1"/>
  <c r="AL794" i="1"/>
  <c r="AL108" i="3" s="1"/>
  <c r="AJ868" i="1"/>
  <c r="AJ165" i="3" s="1"/>
  <c r="AJ898" i="1"/>
  <c r="AJ194" i="3" s="1"/>
  <c r="AL730" i="1"/>
  <c r="AL736" i="1" s="1"/>
  <c r="AL733" i="1"/>
  <c r="AJ709" i="1"/>
  <c r="AJ704" i="1"/>
  <c r="AJ232" i="3" s="1"/>
  <c r="AK753" i="1"/>
  <c r="AK807" i="1" s="1"/>
  <c r="AK121" i="3" s="1"/>
  <c r="AK806" i="1"/>
  <c r="AK120" i="3" s="1"/>
  <c r="AJ725" i="1"/>
  <c r="AJ804" i="1"/>
  <c r="AJ118" i="3" s="1"/>
  <c r="AL721" i="1"/>
  <c r="AK734" i="1"/>
  <c r="AK735" i="1" s="1"/>
  <c r="AL732" i="1" s="1"/>
  <c r="AL737" i="1" s="1"/>
  <c r="AK749" i="1"/>
  <c r="AK750" i="1" s="1"/>
  <c r="AL747" i="1" s="1"/>
  <c r="AL752" i="1" s="1"/>
  <c r="AK703" i="1"/>
  <c r="AK231" i="3" s="1"/>
  <c r="AJ720" i="1"/>
  <c r="AK717" i="1" s="1"/>
  <c r="AM567" i="1"/>
  <c r="AM744" i="1"/>
  <c r="AM746" i="1"/>
  <c r="AM729" i="1"/>
  <c r="AM714" i="1"/>
  <c r="AM731" i="1"/>
  <c r="AM716" i="1"/>
  <c r="AK740" i="1"/>
  <c r="AL753" i="1"/>
  <c r="AL718" i="1"/>
  <c r="AL723" i="1" s="1"/>
  <c r="AK725" i="1"/>
  <c r="AL745" i="1"/>
  <c r="AL751" i="1" s="1"/>
  <c r="AL691" i="1"/>
  <c r="AM566" i="1"/>
  <c r="AM551" i="1"/>
  <c r="AM568" i="1"/>
  <c r="AM564" i="1"/>
  <c r="AM565" i="1"/>
  <c r="AL686" i="1"/>
  <c r="AL684" i="1"/>
  <c r="AL683" i="1"/>
  <c r="AM537" i="1"/>
  <c r="AM525" i="1"/>
  <c r="AM524" i="1"/>
  <c r="AM539" i="1"/>
  <c r="AM549" i="1"/>
  <c r="AM548" i="1"/>
  <c r="AM555" i="1"/>
  <c r="AM533" i="1"/>
  <c r="AM554" i="1"/>
  <c r="AM530" i="1"/>
  <c r="AM536" i="1"/>
  <c r="AM531" i="1"/>
  <c r="AM534" i="1"/>
  <c r="AM552" i="1"/>
  <c r="AM540" i="1"/>
  <c r="AM538" i="1"/>
  <c r="AM556" i="1"/>
  <c r="AM550" i="1"/>
  <c r="AM532" i="1"/>
  <c r="AM692" i="1" l="1"/>
  <c r="AK801" i="1"/>
  <c r="AK115" i="3" s="1"/>
  <c r="AK852" i="1"/>
  <c r="AK149" i="3" s="1"/>
  <c r="AL693" i="1"/>
  <c r="AL81" i="3" s="1"/>
  <c r="AJ765" i="1"/>
  <c r="AJ237" i="3"/>
  <c r="AJ248" i="3" s="1"/>
  <c r="AK868" i="1"/>
  <c r="AK165" i="3" s="1"/>
  <c r="AJ711" i="1"/>
  <c r="AJ239" i="3" s="1"/>
  <c r="AJ896" i="1"/>
  <c r="AJ192" i="3" s="1"/>
  <c r="AM730" i="1"/>
  <c r="AM736" i="1" s="1"/>
  <c r="AM733" i="1"/>
  <c r="AM745" i="1"/>
  <c r="AM751" i="1" s="1"/>
  <c r="AM748" i="1"/>
  <c r="AJ869" i="1"/>
  <c r="AJ166" i="3" s="1"/>
  <c r="AJ705" i="1"/>
  <c r="AK707" i="1"/>
  <c r="AK235" i="3" s="1"/>
  <c r="AL807" i="1"/>
  <c r="AL121" i="3" s="1"/>
  <c r="AL734" i="1"/>
  <c r="AL735" i="1" s="1"/>
  <c r="AM732" i="1" s="1"/>
  <c r="AK755" i="1"/>
  <c r="AL738" i="1"/>
  <c r="AL806" i="1" s="1"/>
  <c r="AL120" i="3" s="1"/>
  <c r="AL749" i="1"/>
  <c r="AL750" i="1" s="1"/>
  <c r="AM747" i="1" s="1"/>
  <c r="AL725" i="1"/>
  <c r="AL703" i="1"/>
  <c r="AL231" i="3" s="1"/>
  <c r="AK702" i="1"/>
  <c r="AK230" i="3" s="1"/>
  <c r="AK722" i="1"/>
  <c r="AK708" i="1" s="1"/>
  <c r="AK236" i="3" s="1"/>
  <c r="AM718" i="1"/>
  <c r="AM715" i="1"/>
  <c r="AM721" i="1" s="1"/>
  <c r="AL755" i="1"/>
  <c r="AM691" i="1"/>
  <c r="AM686" i="1"/>
  <c r="AM683" i="1"/>
  <c r="AM684" i="1"/>
  <c r="AL852" i="1" l="1"/>
  <c r="AL149" i="3" s="1"/>
  <c r="AL801" i="1"/>
  <c r="AL115" i="3" s="1"/>
  <c r="AK898" i="1"/>
  <c r="AK194" i="3" s="1"/>
  <c r="AM693" i="1"/>
  <c r="AM81" i="3" s="1"/>
  <c r="AJ762" i="1"/>
  <c r="AJ233" i="3"/>
  <c r="AJ247" i="3"/>
  <c r="AJ764" i="1"/>
  <c r="AL868" i="1"/>
  <c r="AL165" i="3" s="1"/>
  <c r="AJ913" i="1"/>
  <c r="AJ209" i="3" s="1"/>
  <c r="AJ915" i="1"/>
  <c r="AJ211" i="3" s="1"/>
  <c r="AL707" i="1"/>
  <c r="AL235" i="3" s="1"/>
  <c r="AL740" i="1"/>
  <c r="AM703" i="1"/>
  <c r="AM231" i="3" s="1"/>
  <c r="AM723" i="1"/>
  <c r="AM753" i="1"/>
  <c r="AM755" i="1" s="1"/>
  <c r="C756" i="1" s="1"/>
  <c r="AM738" i="1"/>
  <c r="AM740" i="1" s="1"/>
  <c r="AK719" i="1"/>
  <c r="AK704" i="1" s="1"/>
  <c r="AK232" i="3" s="1"/>
  <c r="AK805" i="1"/>
  <c r="AK119" i="3" s="1"/>
  <c r="AM752" i="1"/>
  <c r="AM749" i="1"/>
  <c r="AM737" i="1"/>
  <c r="AM734" i="1"/>
  <c r="AM735" i="1" s="1"/>
  <c r="AK709" i="1"/>
  <c r="AK237" i="3" s="1"/>
  <c r="AK896" i="1" l="1"/>
  <c r="AK192" i="3" s="1"/>
  <c r="AL898" i="1"/>
  <c r="AL194" i="3" s="1"/>
  <c r="AM852" i="1"/>
  <c r="AM149" i="3" s="1"/>
  <c r="AM801" i="1"/>
  <c r="AM115" i="3" s="1"/>
  <c r="AK248" i="3"/>
  <c r="AK765" i="1"/>
  <c r="AJ312" i="3"/>
  <c r="AJ245" i="3"/>
  <c r="AM868" i="1"/>
  <c r="AM165" i="3" s="1"/>
  <c r="C741" i="1"/>
  <c r="AK804" i="1"/>
  <c r="AK118" i="3" s="1"/>
  <c r="AK705" i="1"/>
  <c r="AK869" i="1"/>
  <c r="AK166" i="3" s="1"/>
  <c r="AM725" i="1"/>
  <c r="C726" i="1" s="1"/>
  <c r="AM707" i="1"/>
  <c r="AM235" i="3" s="1"/>
  <c r="AK711" i="1"/>
  <c r="AK239" i="3" s="1"/>
  <c r="AM807" i="1"/>
  <c r="AM121" i="3" s="1"/>
  <c r="AM806" i="1"/>
  <c r="AM120" i="3" s="1"/>
  <c r="AM750" i="1"/>
  <c r="AK720" i="1"/>
  <c r="AL717" i="1" s="1"/>
  <c r="AL896" i="1" l="1"/>
  <c r="AL192" i="3" s="1"/>
  <c r="AM898" i="1"/>
  <c r="AM194" i="3" s="1"/>
  <c r="AK762" i="1"/>
  <c r="AK233" i="3"/>
  <c r="AK247" i="3"/>
  <c r="AK764" i="1"/>
  <c r="AK913" i="1"/>
  <c r="AL722" i="1"/>
  <c r="AL708" i="1" s="1"/>
  <c r="AL236" i="3" s="1"/>
  <c r="AL702" i="1"/>
  <c r="AL230" i="3" s="1"/>
  <c r="AM896" i="1" l="1"/>
  <c r="AM192" i="3" s="1"/>
  <c r="AK915" i="1"/>
  <c r="AK211" i="3" s="1"/>
  <c r="AK209" i="3"/>
  <c r="AK312" i="3"/>
  <c r="AK245" i="3"/>
  <c r="AL719" i="1"/>
  <c r="AL704" i="1" s="1"/>
  <c r="AL232" i="3" s="1"/>
  <c r="AL805" i="1"/>
  <c r="AL119" i="3" s="1"/>
  <c r="AL709" i="1"/>
  <c r="AL237" i="3" s="1"/>
  <c r="AL248" i="3" l="1"/>
  <c r="AL765" i="1"/>
  <c r="AL804" i="1"/>
  <c r="AL118" i="3" s="1"/>
  <c r="AL711" i="1"/>
  <c r="AL239" i="3" s="1"/>
  <c r="AL705" i="1"/>
  <c r="AL869" i="1"/>
  <c r="AL166" i="3" s="1"/>
  <c r="AL720" i="1"/>
  <c r="AM717" i="1" s="1"/>
  <c r="AM719" i="1" s="1"/>
  <c r="AM704" i="1" s="1"/>
  <c r="AM232" i="3" s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K380" i="1"/>
  <c r="K382" i="1"/>
  <c r="K381" i="1"/>
  <c r="AL762" i="1" l="1"/>
  <c r="AL233" i="3"/>
  <c r="AL247" i="3"/>
  <c r="AL764" i="1"/>
  <c r="AM869" i="1"/>
  <c r="AM166" i="3" s="1"/>
  <c r="AL913" i="1"/>
  <c r="AL209" i="3" s="1"/>
  <c r="AL915" i="1"/>
  <c r="AL211" i="3" s="1"/>
  <c r="AI382" i="1"/>
  <c r="AJ381" i="1"/>
  <c r="AK381" i="1" s="1"/>
  <c r="AL381" i="1" s="1"/>
  <c r="AJ380" i="1"/>
  <c r="AK380" i="1" s="1"/>
  <c r="AL380" i="1" s="1"/>
  <c r="AM380" i="1" s="1"/>
  <c r="AJ382" i="1"/>
  <c r="AK382" i="1" s="1"/>
  <c r="AL382" i="1" s="1"/>
  <c r="AM382" i="1" s="1"/>
  <c r="AI381" i="1"/>
  <c r="AI380" i="1"/>
  <c r="AM722" i="1"/>
  <c r="AM702" i="1"/>
  <c r="AM230" i="3" s="1"/>
  <c r="AH378" i="1"/>
  <c r="AI378" i="1" s="1"/>
  <c r="AJ378" i="1" s="1"/>
  <c r="AK378" i="1" s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K654" i="1" s="1"/>
  <c r="K60" i="3" s="1"/>
  <c r="L421" i="1"/>
  <c r="M421" i="1"/>
  <c r="N421" i="1"/>
  <c r="O421" i="1"/>
  <c r="P421" i="1"/>
  <c r="Q421" i="1"/>
  <c r="R421" i="1"/>
  <c r="L423" i="1"/>
  <c r="M423" i="1"/>
  <c r="N423" i="1"/>
  <c r="O423" i="1"/>
  <c r="P423" i="1"/>
  <c r="Q423" i="1"/>
  <c r="R423" i="1"/>
  <c r="K423" i="1"/>
  <c r="K421" i="1"/>
  <c r="K793" i="1" l="1"/>
  <c r="K107" i="3" s="1"/>
  <c r="AL312" i="3"/>
  <c r="AL245" i="3"/>
  <c r="AM705" i="1"/>
  <c r="AM805" i="1"/>
  <c r="AM119" i="3" s="1"/>
  <c r="AM708" i="1"/>
  <c r="AM236" i="3" s="1"/>
  <c r="L498" i="1"/>
  <c r="AL378" i="1"/>
  <c r="AL653" i="1" s="1"/>
  <c r="AL59" i="3" s="1"/>
  <c r="AK654" i="1"/>
  <c r="AK60" i="3" s="1"/>
  <c r="AK653" i="1"/>
  <c r="AK59" i="3" s="1"/>
  <c r="AM381" i="1"/>
  <c r="N653" i="1"/>
  <c r="N59" i="3" s="1"/>
  <c r="N654" i="1"/>
  <c r="N60" i="3" s="1"/>
  <c r="Q654" i="1"/>
  <c r="Q60" i="3" s="1"/>
  <c r="Q653" i="1"/>
  <c r="Q59" i="3" s="1"/>
  <c r="AA653" i="1"/>
  <c r="AA59" i="3" s="1"/>
  <c r="AA654" i="1"/>
  <c r="AA60" i="3" s="1"/>
  <c r="R654" i="1"/>
  <c r="R60" i="3" s="1"/>
  <c r="R653" i="1"/>
  <c r="R59" i="3" s="1"/>
  <c r="U654" i="1"/>
  <c r="U60" i="3" s="1"/>
  <c r="U653" i="1"/>
  <c r="U59" i="3" s="1"/>
  <c r="Z653" i="1"/>
  <c r="Z59" i="3" s="1"/>
  <c r="Z654" i="1"/>
  <c r="Z60" i="3" s="1"/>
  <c r="O653" i="1"/>
  <c r="O59" i="3" s="1"/>
  <c r="O654" i="1"/>
  <c r="O60" i="3" s="1"/>
  <c r="P654" i="1"/>
  <c r="P60" i="3" s="1"/>
  <c r="P653" i="1"/>
  <c r="P59" i="3" s="1"/>
  <c r="AC654" i="1"/>
  <c r="AC60" i="3" s="1"/>
  <c r="AC653" i="1"/>
  <c r="AC59" i="3" s="1"/>
  <c r="T654" i="1"/>
  <c r="T60" i="3" s="1"/>
  <c r="T653" i="1"/>
  <c r="T59" i="3" s="1"/>
  <c r="X654" i="1"/>
  <c r="X60" i="3" s="1"/>
  <c r="X653" i="1"/>
  <c r="X59" i="3" s="1"/>
  <c r="AB654" i="1"/>
  <c r="AB60" i="3" s="1"/>
  <c r="AB653" i="1"/>
  <c r="AB59" i="3" s="1"/>
  <c r="AD654" i="1"/>
  <c r="AD60" i="3" s="1"/>
  <c r="AD653" i="1"/>
  <c r="AD59" i="3" s="1"/>
  <c r="S654" i="1"/>
  <c r="S60" i="3" s="1"/>
  <c r="S653" i="1"/>
  <c r="S59" i="3" s="1"/>
  <c r="AE654" i="1"/>
  <c r="AE60" i="3" s="1"/>
  <c r="AE653" i="1"/>
  <c r="AE59" i="3" s="1"/>
  <c r="AF654" i="1"/>
  <c r="AF60" i="3" s="1"/>
  <c r="AF653" i="1"/>
  <c r="AF59" i="3" s="1"/>
  <c r="AG654" i="1"/>
  <c r="AG60" i="3" s="1"/>
  <c r="AG653" i="1"/>
  <c r="AG59" i="3" s="1"/>
  <c r="V654" i="1"/>
  <c r="V60" i="3" s="1"/>
  <c r="V653" i="1"/>
  <c r="V59" i="3" s="1"/>
  <c r="AH654" i="1"/>
  <c r="AH60" i="3" s="1"/>
  <c r="AH653" i="1"/>
  <c r="AH59" i="3" s="1"/>
  <c r="W654" i="1"/>
  <c r="W60" i="3" s="1"/>
  <c r="W653" i="1"/>
  <c r="W59" i="3" s="1"/>
  <c r="L654" i="1"/>
  <c r="L60" i="3" s="1"/>
  <c r="L653" i="1"/>
  <c r="L59" i="3" s="1"/>
  <c r="M654" i="1"/>
  <c r="M60" i="3" s="1"/>
  <c r="M653" i="1"/>
  <c r="M59" i="3" s="1"/>
  <c r="Y654" i="1"/>
  <c r="Y60" i="3" s="1"/>
  <c r="Y653" i="1"/>
  <c r="Y59" i="3" s="1"/>
  <c r="K653" i="1"/>
  <c r="K59" i="3" s="1"/>
  <c r="Q496" i="1"/>
  <c r="Q431" i="1"/>
  <c r="O498" i="1"/>
  <c r="O433" i="1"/>
  <c r="Q498" i="1"/>
  <c r="Q433" i="1"/>
  <c r="M498" i="1"/>
  <c r="M433" i="1"/>
  <c r="P498" i="1"/>
  <c r="P433" i="1"/>
  <c r="N496" i="1"/>
  <c r="N431" i="1"/>
  <c r="N498" i="1"/>
  <c r="N433" i="1"/>
  <c r="M496" i="1"/>
  <c r="M431" i="1"/>
  <c r="R433" i="1"/>
  <c r="R498" i="1"/>
  <c r="R496" i="1"/>
  <c r="R431" i="1"/>
  <c r="O496" i="1"/>
  <c r="O431" i="1"/>
  <c r="L431" i="1"/>
  <c r="L496" i="1"/>
  <c r="K439" i="1"/>
  <c r="K496" i="1"/>
  <c r="K431" i="1"/>
  <c r="K471" i="1"/>
  <c r="AI471" i="1" s="1"/>
  <c r="K472" i="1"/>
  <c r="K473" i="1"/>
  <c r="AI473" i="1" s="1"/>
  <c r="P496" i="1"/>
  <c r="P431" i="1"/>
  <c r="K441" i="1"/>
  <c r="K498" i="1"/>
  <c r="K433" i="1"/>
  <c r="R441" i="1"/>
  <c r="O441" i="1"/>
  <c r="N441" i="1"/>
  <c r="Q441" i="1"/>
  <c r="Q439" i="1"/>
  <c r="N439" i="1"/>
  <c r="P439" i="1"/>
  <c r="M439" i="1"/>
  <c r="R439" i="1"/>
  <c r="L441" i="1"/>
  <c r="L433" i="1"/>
  <c r="L439" i="1"/>
  <c r="O439" i="1"/>
  <c r="P441" i="1"/>
  <c r="M441" i="1"/>
  <c r="Q422" i="1"/>
  <c r="O422" i="1"/>
  <c r="M422" i="1"/>
  <c r="R422" i="1"/>
  <c r="P422" i="1"/>
  <c r="K422" i="1"/>
  <c r="L422" i="1"/>
  <c r="N422" i="1"/>
  <c r="AM762" i="1" l="1"/>
  <c r="AM233" i="3"/>
  <c r="AM913" i="1"/>
  <c r="R792" i="1"/>
  <c r="R106" i="3" s="1"/>
  <c r="U792" i="1"/>
  <c r="U106" i="3" s="1"/>
  <c r="R793" i="1"/>
  <c r="R107" i="3" s="1"/>
  <c r="X793" i="1"/>
  <c r="X107" i="3" s="1"/>
  <c r="AE792" i="1"/>
  <c r="AE106" i="3" s="1"/>
  <c r="AC792" i="1"/>
  <c r="AC106" i="3" s="1"/>
  <c r="AA793" i="1"/>
  <c r="AA107" i="3" s="1"/>
  <c r="Y793" i="1"/>
  <c r="Y107" i="3" s="1"/>
  <c r="M793" i="1"/>
  <c r="M107" i="3" s="1"/>
  <c r="AE793" i="1"/>
  <c r="AE107" i="3" s="1"/>
  <c r="AC793" i="1"/>
  <c r="AC107" i="3" s="1"/>
  <c r="AA792" i="1"/>
  <c r="AA106" i="3" s="1"/>
  <c r="AG792" i="1"/>
  <c r="AG106" i="3" s="1"/>
  <c r="T792" i="1"/>
  <c r="T106" i="3" s="1"/>
  <c r="W792" i="1"/>
  <c r="W106" i="3" s="1"/>
  <c r="S792" i="1"/>
  <c r="S106" i="3" s="1"/>
  <c r="P792" i="1"/>
  <c r="P106" i="3" s="1"/>
  <c r="Q792" i="1"/>
  <c r="Q106" i="3" s="1"/>
  <c r="Y792" i="1"/>
  <c r="Y106" i="3" s="1"/>
  <c r="M792" i="1"/>
  <c r="M106" i="3" s="1"/>
  <c r="L793" i="1"/>
  <c r="L107" i="3" s="1"/>
  <c r="W793" i="1"/>
  <c r="W107" i="3" s="1"/>
  <c r="S793" i="1"/>
  <c r="S107" i="3" s="1"/>
  <c r="P793" i="1"/>
  <c r="P107" i="3" s="1"/>
  <c r="Q793" i="1"/>
  <c r="Q107" i="3" s="1"/>
  <c r="X792" i="1"/>
  <c r="X106" i="3" s="1"/>
  <c r="AF792" i="1"/>
  <c r="AF106" i="3" s="1"/>
  <c r="AH792" i="1"/>
  <c r="AH106" i="3" s="1"/>
  <c r="AD792" i="1"/>
  <c r="AD106" i="3" s="1"/>
  <c r="O793" i="1"/>
  <c r="O107" i="3" s="1"/>
  <c r="N793" i="1"/>
  <c r="N107" i="3" s="1"/>
  <c r="T793" i="1"/>
  <c r="T107" i="3" s="1"/>
  <c r="AD793" i="1"/>
  <c r="AD107" i="3" s="1"/>
  <c r="O792" i="1"/>
  <c r="O106" i="3" s="1"/>
  <c r="N792" i="1"/>
  <c r="N106" i="3" s="1"/>
  <c r="AG793" i="1"/>
  <c r="AG107" i="3" s="1"/>
  <c r="AF793" i="1"/>
  <c r="AF107" i="3" s="1"/>
  <c r="AH793" i="1"/>
  <c r="AH107" i="3" s="1"/>
  <c r="V792" i="1"/>
  <c r="V106" i="3" s="1"/>
  <c r="AB792" i="1"/>
  <c r="AB106" i="3" s="1"/>
  <c r="Z793" i="1"/>
  <c r="Z107" i="3" s="1"/>
  <c r="U793" i="1"/>
  <c r="U107" i="3" s="1"/>
  <c r="L792" i="1"/>
  <c r="L106" i="3" s="1"/>
  <c r="K792" i="1"/>
  <c r="K106" i="3" s="1"/>
  <c r="K103" i="3" s="1"/>
  <c r="K65" i="3"/>
  <c r="V793" i="1"/>
  <c r="V107" i="3" s="1"/>
  <c r="AB793" i="1"/>
  <c r="AB107" i="3" s="1"/>
  <c r="Z792" i="1"/>
  <c r="Z106" i="3" s="1"/>
  <c r="AK792" i="1"/>
  <c r="AK106" i="3" s="1"/>
  <c r="AK793" i="1"/>
  <c r="AK107" i="3" s="1"/>
  <c r="AL792" i="1"/>
  <c r="AL106" i="3" s="1"/>
  <c r="AM709" i="1"/>
  <c r="AM237" i="3" s="1"/>
  <c r="AM804" i="1"/>
  <c r="AM118" i="3" s="1"/>
  <c r="AM720" i="1"/>
  <c r="AM378" i="1"/>
  <c r="AM654" i="1" s="1"/>
  <c r="AM60" i="3" s="1"/>
  <c r="AL654" i="1"/>
  <c r="AL60" i="3" s="1"/>
  <c r="K667" i="1"/>
  <c r="K542" i="1" s="1"/>
  <c r="AI472" i="1"/>
  <c r="M659" i="1"/>
  <c r="P659" i="1"/>
  <c r="R659" i="1"/>
  <c r="Q659" i="1"/>
  <c r="AI654" i="1"/>
  <c r="AI60" i="3" s="1"/>
  <c r="O659" i="1"/>
  <c r="N659" i="1"/>
  <c r="L659" i="1"/>
  <c r="AJ653" i="1"/>
  <c r="AJ59" i="3" s="1"/>
  <c r="AJ654" i="1"/>
  <c r="AJ60" i="3" s="1"/>
  <c r="K659" i="1"/>
  <c r="AI653" i="1"/>
  <c r="AI59" i="3" s="1"/>
  <c r="L497" i="1"/>
  <c r="L669" i="1" s="1"/>
  <c r="Q497" i="1"/>
  <c r="Q669" i="1" s="1"/>
  <c r="Q432" i="1"/>
  <c r="Q663" i="1" s="1"/>
  <c r="K440" i="1"/>
  <c r="K497" i="1"/>
  <c r="K669" i="1" s="1"/>
  <c r="K554" i="1" s="1"/>
  <c r="K432" i="1"/>
  <c r="P497" i="1"/>
  <c r="P669" i="1" s="1"/>
  <c r="P432" i="1"/>
  <c r="P663" i="1" s="1"/>
  <c r="M497" i="1"/>
  <c r="M669" i="1" s="1"/>
  <c r="M432" i="1"/>
  <c r="M663" i="1" s="1"/>
  <c r="R497" i="1"/>
  <c r="R669" i="1" s="1"/>
  <c r="R432" i="1"/>
  <c r="R663" i="1" s="1"/>
  <c r="N432" i="1"/>
  <c r="N663" i="1" s="1"/>
  <c r="N497" i="1"/>
  <c r="N669" i="1" s="1"/>
  <c r="O432" i="1"/>
  <c r="O663" i="1" s="1"/>
  <c r="O497" i="1"/>
  <c r="O669" i="1" s="1"/>
  <c r="L440" i="1"/>
  <c r="L664" i="1" s="1"/>
  <c r="L432" i="1"/>
  <c r="L663" i="1" s="1"/>
  <c r="Q440" i="1"/>
  <c r="Q664" i="1" s="1"/>
  <c r="R440" i="1"/>
  <c r="R664" i="1" s="1"/>
  <c r="M440" i="1"/>
  <c r="M664" i="1" s="1"/>
  <c r="O440" i="1"/>
  <c r="O664" i="1" s="1"/>
  <c r="N440" i="1"/>
  <c r="N664" i="1" s="1"/>
  <c r="P440" i="1"/>
  <c r="P664" i="1" s="1"/>
  <c r="AM711" i="1" l="1"/>
  <c r="AM239" i="3" s="1"/>
  <c r="K687" i="1"/>
  <c r="K685" i="1"/>
  <c r="Q103" i="3"/>
  <c r="Q424" i="3" s="1"/>
  <c r="AM915" i="1"/>
  <c r="AM211" i="3" s="1"/>
  <c r="AM209" i="3"/>
  <c r="N103" i="3"/>
  <c r="N424" i="3" s="1"/>
  <c r="P103" i="3"/>
  <c r="P424" i="3" s="1"/>
  <c r="O103" i="3"/>
  <c r="O424" i="3" s="1"/>
  <c r="M103" i="3"/>
  <c r="M424" i="3" s="1"/>
  <c r="L103" i="3"/>
  <c r="L424" i="3" s="1"/>
  <c r="R103" i="3"/>
  <c r="R424" i="3" s="1"/>
  <c r="K424" i="3"/>
  <c r="Q65" i="3"/>
  <c r="N65" i="3"/>
  <c r="L789" i="1"/>
  <c r="R789" i="1"/>
  <c r="M789" i="1"/>
  <c r="Q789" i="1"/>
  <c r="P789" i="1"/>
  <c r="M65" i="3"/>
  <c r="K789" i="1"/>
  <c r="P65" i="3"/>
  <c r="O65" i="3"/>
  <c r="N789" i="1"/>
  <c r="L65" i="3"/>
  <c r="R65" i="3"/>
  <c r="O789" i="1"/>
  <c r="AL793" i="1"/>
  <c r="AL107" i="3" s="1"/>
  <c r="AM793" i="1"/>
  <c r="AM107" i="3" s="1"/>
  <c r="AJ792" i="1"/>
  <c r="AJ106" i="3" s="1"/>
  <c r="AJ793" i="1"/>
  <c r="AJ107" i="3" s="1"/>
  <c r="AI793" i="1"/>
  <c r="AI107" i="3" s="1"/>
  <c r="AI792" i="1"/>
  <c r="AI106" i="3" s="1"/>
  <c r="AM247" i="3"/>
  <c r="AM764" i="1"/>
  <c r="AM248" i="3"/>
  <c r="AM765" i="1"/>
  <c r="AM312" i="3"/>
  <c r="AM245" i="3"/>
  <c r="P670" i="1"/>
  <c r="L670" i="1"/>
  <c r="N670" i="1"/>
  <c r="Q670" i="1"/>
  <c r="R670" i="1"/>
  <c r="O670" i="1"/>
  <c r="M670" i="1"/>
  <c r="AM653" i="1"/>
  <c r="AM59" i="3" s="1"/>
  <c r="L554" i="1"/>
  <c r="L542" i="1"/>
  <c r="L685" i="1" s="1"/>
  <c r="K663" i="1"/>
  <c r="AI667" i="1"/>
  <c r="I542" i="1" s="1" a="1"/>
  <c r="K664" i="1"/>
  <c r="K524" i="1" s="1"/>
  <c r="K682" i="1" l="1"/>
  <c r="P69" i="3"/>
  <c r="P74" i="3" s="1"/>
  <c r="R69" i="3"/>
  <c r="R74" i="3" s="1"/>
  <c r="O69" i="3"/>
  <c r="O74" i="3" s="1"/>
  <c r="Q69" i="3"/>
  <c r="Q74" i="3" s="1"/>
  <c r="M69" i="3"/>
  <c r="M74" i="3" s="1"/>
  <c r="N69" i="3"/>
  <c r="N74" i="3" s="1"/>
  <c r="L69" i="3"/>
  <c r="L74" i="3" s="1"/>
  <c r="AM792" i="1"/>
  <c r="AM106" i="3" s="1"/>
  <c r="N677" i="1"/>
  <c r="N862" i="1" s="1"/>
  <c r="N159" i="3" s="1"/>
  <c r="N162" i="3" s="1"/>
  <c r="N894" i="1"/>
  <c r="N190" i="3" s="1"/>
  <c r="M677" i="1"/>
  <c r="M862" i="1" s="1"/>
  <c r="M159" i="3" s="1"/>
  <c r="M162" i="3" s="1"/>
  <c r="M894" i="1"/>
  <c r="M190" i="3" s="1"/>
  <c r="O677" i="1"/>
  <c r="O862" i="1" s="1"/>
  <c r="O159" i="3" s="1"/>
  <c r="O162" i="3" s="1"/>
  <c r="O894" i="1"/>
  <c r="O190" i="3" s="1"/>
  <c r="R677" i="1"/>
  <c r="R862" i="1" s="1"/>
  <c r="R159" i="3" s="1"/>
  <c r="R162" i="3" s="1"/>
  <c r="R894" i="1"/>
  <c r="R190" i="3" s="1"/>
  <c r="Q677" i="1"/>
  <c r="Q862" i="1" s="1"/>
  <c r="Q159" i="3" s="1"/>
  <c r="Q162" i="3" s="1"/>
  <c r="Q894" i="1"/>
  <c r="Q190" i="3" s="1"/>
  <c r="L677" i="1"/>
  <c r="L862" i="1" s="1"/>
  <c r="L159" i="3" s="1"/>
  <c r="L162" i="3" s="1"/>
  <c r="L894" i="1"/>
  <c r="L190" i="3" s="1"/>
  <c r="P677" i="1"/>
  <c r="P862" i="1" s="1"/>
  <c r="P159" i="3" s="1"/>
  <c r="P162" i="3" s="1"/>
  <c r="P894" i="1"/>
  <c r="P190" i="3" s="1"/>
  <c r="K518" i="1"/>
  <c r="K670" i="1"/>
  <c r="M554" i="1"/>
  <c r="L687" i="1"/>
  <c r="M542" i="1"/>
  <c r="L524" i="1"/>
  <c r="I542" i="1"/>
  <c r="AI542" i="1" s="1"/>
  <c r="I543" i="1"/>
  <c r="I544" i="1"/>
  <c r="I545" i="1"/>
  <c r="I546" i="1"/>
  <c r="AM546" i="1" s="1"/>
  <c r="K681" i="1" l="1"/>
  <c r="K688" i="1" s="1"/>
  <c r="K78" i="3" s="1"/>
  <c r="K83" i="3" s="1"/>
  <c r="M865" i="1"/>
  <c r="N865" i="1"/>
  <c r="P865" i="1"/>
  <c r="Q865" i="1"/>
  <c r="R865" i="1"/>
  <c r="O865" i="1"/>
  <c r="K69" i="3"/>
  <c r="K74" i="3" s="1"/>
  <c r="L865" i="1"/>
  <c r="K677" i="1"/>
  <c r="K862" i="1" s="1"/>
  <c r="K159" i="3" s="1"/>
  <c r="K162" i="3" s="1"/>
  <c r="K894" i="1"/>
  <c r="K190" i="3" s="1"/>
  <c r="L518" i="1"/>
  <c r="M518" i="1" s="1"/>
  <c r="M524" i="1"/>
  <c r="L682" i="1"/>
  <c r="N542" i="1"/>
  <c r="M685" i="1"/>
  <c r="N554" i="1"/>
  <c r="M687" i="1"/>
  <c r="AM545" i="1"/>
  <c r="AL545" i="1"/>
  <c r="AM544" i="1"/>
  <c r="AL544" i="1"/>
  <c r="AK544" i="1"/>
  <c r="AM543" i="1"/>
  <c r="AL543" i="1"/>
  <c r="AK543" i="1"/>
  <c r="AJ543" i="1"/>
  <c r="AK542" i="1"/>
  <c r="AJ542" i="1"/>
  <c r="AL542" i="1"/>
  <c r="AM542" i="1"/>
  <c r="K851" i="1" l="1"/>
  <c r="K148" i="3" s="1"/>
  <c r="K800" i="1"/>
  <c r="K114" i="3" s="1"/>
  <c r="K113" i="3" s="1"/>
  <c r="K695" i="1"/>
  <c r="N422" i="3"/>
  <c r="L422" i="3"/>
  <c r="O422" i="3"/>
  <c r="P422" i="3"/>
  <c r="R422" i="3"/>
  <c r="M422" i="3"/>
  <c r="Q422" i="3"/>
  <c r="K865" i="1"/>
  <c r="L681" i="1"/>
  <c r="L688" i="1" s="1"/>
  <c r="L78" i="3" s="1"/>
  <c r="AJ685" i="1"/>
  <c r="AM685" i="1"/>
  <c r="AL685" i="1"/>
  <c r="AK685" i="1"/>
  <c r="O542" i="1"/>
  <c r="N685" i="1"/>
  <c r="N518" i="1"/>
  <c r="M681" i="1"/>
  <c r="O554" i="1"/>
  <c r="N687" i="1"/>
  <c r="N524" i="1"/>
  <c r="M682" i="1"/>
  <c r="K895" i="1" l="1"/>
  <c r="K191" i="3" s="1"/>
  <c r="K799" i="1"/>
  <c r="K422" i="3"/>
  <c r="L851" i="1"/>
  <c r="L148" i="3" s="1"/>
  <c r="L83" i="3"/>
  <c r="L695" i="1"/>
  <c r="L800" i="1"/>
  <c r="L114" i="3" s="1"/>
  <c r="L113" i="3" s="1"/>
  <c r="M688" i="1"/>
  <c r="M78" i="3" s="1"/>
  <c r="O524" i="1"/>
  <c r="N682" i="1"/>
  <c r="P554" i="1"/>
  <c r="O687" i="1"/>
  <c r="O518" i="1"/>
  <c r="N681" i="1"/>
  <c r="O685" i="1"/>
  <c r="P542" i="1"/>
  <c r="K893" i="1" l="1"/>
  <c r="K189" i="3" s="1"/>
  <c r="L895" i="1"/>
  <c r="M851" i="1"/>
  <c r="M148" i="3" s="1"/>
  <c r="M83" i="3"/>
  <c r="N688" i="1"/>
  <c r="N78" i="3" s="1"/>
  <c r="L799" i="1"/>
  <c r="M695" i="1"/>
  <c r="M800" i="1"/>
  <c r="M114" i="3" s="1"/>
  <c r="M113" i="3" s="1"/>
  <c r="Q542" i="1"/>
  <c r="P685" i="1"/>
  <c r="Q554" i="1"/>
  <c r="P687" i="1"/>
  <c r="O681" i="1"/>
  <c r="P518" i="1"/>
  <c r="O682" i="1"/>
  <c r="P524" i="1"/>
  <c r="K901" i="1" l="1"/>
  <c r="K197" i="3" s="1"/>
  <c r="L893" i="1"/>
  <c r="L189" i="3" s="1"/>
  <c r="L191" i="3"/>
  <c r="M895" i="1"/>
  <c r="N851" i="1"/>
  <c r="N148" i="3" s="1"/>
  <c r="N83" i="3"/>
  <c r="N800" i="1"/>
  <c r="N114" i="3" s="1"/>
  <c r="N113" i="3" s="1"/>
  <c r="N695" i="1"/>
  <c r="M799" i="1"/>
  <c r="O688" i="1"/>
  <c r="O78" i="3" s="1"/>
  <c r="Q518" i="1"/>
  <c r="P681" i="1"/>
  <c r="Q524" i="1"/>
  <c r="P682" i="1"/>
  <c r="R554" i="1"/>
  <c r="R687" i="1" s="1"/>
  <c r="Q687" i="1"/>
  <c r="R542" i="1"/>
  <c r="Q685" i="1"/>
  <c r="N895" i="1" l="1"/>
  <c r="N191" i="3" s="1"/>
  <c r="L901" i="1"/>
  <c r="L197" i="3" s="1"/>
  <c r="M893" i="1"/>
  <c r="M189" i="3" s="1"/>
  <c r="M191" i="3"/>
  <c r="O851" i="1"/>
  <c r="O148" i="3" s="1"/>
  <c r="O83" i="3"/>
  <c r="N799" i="1"/>
  <c r="O695" i="1"/>
  <c r="O800" i="1"/>
  <c r="O114" i="3" s="1"/>
  <c r="O113" i="3" s="1"/>
  <c r="P688" i="1"/>
  <c r="P78" i="3" s="1"/>
  <c r="S542" i="1"/>
  <c r="R685" i="1"/>
  <c r="R524" i="1"/>
  <c r="R682" i="1" s="1"/>
  <c r="Q682" i="1"/>
  <c r="R518" i="1"/>
  <c r="R681" i="1" s="1"/>
  <c r="Q681" i="1"/>
  <c r="N893" i="1" l="1"/>
  <c r="N189" i="3" s="1"/>
  <c r="M901" i="1"/>
  <c r="M197" i="3" s="1"/>
  <c r="O895" i="1"/>
  <c r="P851" i="1"/>
  <c r="P148" i="3" s="1"/>
  <c r="P83" i="3"/>
  <c r="O799" i="1"/>
  <c r="P695" i="1"/>
  <c r="P800" i="1"/>
  <c r="P114" i="3" s="1"/>
  <c r="P113" i="3" s="1"/>
  <c r="Q688" i="1"/>
  <c r="Q78" i="3" s="1"/>
  <c r="R688" i="1"/>
  <c r="R78" i="3" s="1"/>
  <c r="T542" i="1"/>
  <c r="S685" i="1"/>
  <c r="N901" i="1" l="1"/>
  <c r="N197" i="3" s="1"/>
  <c r="O893" i="1"/>
  <c r="O189" i="3" s="1"/>
  <c r="O191" i="3"/>
  <c r="P895" i="1"/>
  <c r="Q851" i="1"/>
  <c r="Q148" i="3" s="1"/>
  <c r="Q83" i="3"/>
  <c r="R851" i="1"/>
  <c r="R148" i="3" s="1"/>
  <c r="R83" i="3"/>
  <c r="P799" i="1"/>
  <c r="Q695" i="1"/>
  <c r="Q800" i="1"/>
  <c r="Q114" i="3" s="1"/>
  <c r="Q113" i="3" s="1"/>
  <c r="R695" i="1"/>
  <c r="R800" i="1"/>
  <c r="R114" i="3" s="1"/>
  <c r="R113" i="3" s="1"/>
  <c r="U542" i="1"/>
  <c r="T685" i="1"/>
  <c r="O901" i="1" l="1"/>
  <c r="O197" i="3" s="1"/>
  <c r="P893" i="1"/>
  <c r="P189" i="3" s="1"/>
  <c r="P191" i="3"/>
  <c r="R895" i="1"/>
  <c r="R191" i="3" s="1"/>
  <c r="Q895" i="1"/>
  <c r="Q191" i="3" s="1"/>
  <c r="R799" i="1"/>
  <c r="Q799" i="1"/>
  <c r="V542" i="1"/>
  <c r="U685" i="1"/>
  <c r="AI685" i="1" l="1"/>
  <c r="P901" i="1"/>
  <c r="P197" i="3" s="1"/>
  <c r="Q893" i="1"/>
  <c r="Q189" i="3" s="1"/>
  <c r="W542" i="1"/>
  <c r="V685" i="1"/>
  <c r="R893" i="1" l="1"/>
  <c r="R189" i="3" s="1"/>
  <c r="Q901" i="1"/>
  <c r="Q197" i="3" s="1"/>
  <c r="X542" i="1"/>
  <c r="W685" i="1"/>
  <c r="R901" i="1" l="1"/>
  <c r="R197" i="3" s="1"/>
  <c r="Y542" i="1"/>
  <c r="X685" i="1"/>
  <c r="S223" i="1"/>
  <c r="S209" i="1" s="1"/>
  <c r="S224" i="1"/>
  <c r="S210" i="1" s="1"/>
  <c r="S225" i="1"/>
  <c r="S211" i="1" s="1"/>
  <c r="J205" i="1"/>
  <c r="J206" i="1"/>
  <c r="J207" i="1"/>
  <c r="Z542" i="1" l="1"/>
  <c r="Y685" i="1"/>
  <c r="S613" i="1"/>
  <c r="S37" i="3" s="1"/>
  <c r="S436" i="3" s="1"/>
  <c r="T225" i="1"/>
  <c r="T211" i="1" s="1"/>
  <c r="S423" i="1"/>
  <c r="T224" i="1"/>
  <c r="T210" i="1" s="1"/>
  <c r="T223" i="1"/>
  <c r="T209" i="1" s="1"/>
  <c r="S421" i="1"/>
  <c r="S440" i="3" l="1"/>
  <c r="S444" i="3" s="1"/>
  <c r="S603" i="1"/>
  <c r="S784" i="1" s="1"/>
  <c r="S98" i="3" s="1"/>
  <c r="S34" i="3"/>
  <c r="AA542" i="1"/>
  <c r="Z685" i="1"/>
  <c r="T613" i="1"/>
  <c r="T37" i="3" s="1"/>
  <c r="T436" i="3" s="1"/>
  <c r="S610" i="1"/>
  <c r="S656" i="1" s="1"/>
  <c r="S62" i="3" s="1"/>
  <c r="S650" i="1"/>
  <c r="S56" i="3" s="1"/>
  <c r="S496" i="1"/>
  <c r="S431" i="1"/>
  <c r="S498" i="1"/>
  <c r="S433" i="1"/>
  <c r="S441" i="1"/>
  <c r="S439" i="1"/>
  <c r="S422" i="1"/>
  <c r="U223" i="1"/>
  <c r="U209" i="1" s="1"/>
  <c r="T421" i="1"/>
  <c r="U224" i="1"/>
  <c r="U210" i="1" s="1"/>
  <c r="U225" i="1"/>
  <c r="U211" i="1" s="1"/>
  <c r="T423" i="1"/>
  <c r="D70" i="1"/>
  <c r="D71" i="1" s="1"/>
  <c r="D72" i="1" s="1"/>
  <c r="D73" i="1" s="1"/>
  <c r="D74" i="1" s="1"/>
  <c r="L126" i="1"/>
  <c r="K119" i="1"/>
  <c r="L119" i="1"/>
  <c r="L205" i="1" s="1"/>
  <c r="O119" i="1"/>
  <c r="O205" i="1" s="1"/>
  <c r="P119" i="1"/>
  <c r="P205" i="1" s="1"/>
  <c r="K120" i="1"/>
  <c r="L120" i="1"/>
  <c r="L206" i="1" s="1"/>
  <c r="O120" i="1"/>
  <c r="O206" i="1" s="1"/>
  <c r="P120" i="1"/>
  <c r="P206" i="1" s="1"/>
  <c r="K121" i="1"/>
  <c r="L121" i="1"/>
  <c r="L207" i="1" s="1"/>
  <c r="M121" i="1"/>
  <c r="M207" i="1" s="1"/>
  <c r="N121" i="1"/>
  <c r="N207" i="1" s="1"/>
  <c r="O121" i="1"/>
  <c r="O207" i="1" s="1"/>
  <c r="P121" i="1"/>
  <c r="P207" i="1" s="1"/>
  <c r="Q119" i="1"/>
  <c r="Q205" i="1" s="1"/>
  <c r="Q120" i="1"/>
  <c r="Q206" i="1" s="1"/>
  <c r="R120" i="1"/>
  <c r="R206" i="1" s="1"/>
  <c r="S120" i="1"/>
  <c r="S206" i="1" s="1"/>
  <c r="T120" i="1"/>
  <c r="T206" i="1" s="1"/>
  <c r="U120" i="1"/>
  <c r="U206" i="1" s="1"/>
  <c r="Q121" i="1"/>
  <c r="Q207" i="1" s="1"/>
  <c r="R121" i="1"/>
  <c r="R207" i="1" s="1"/>
  <c r="S121" i="1"/>
  <c r="S207" i="1" s="1"/>
  <c r="T121" i="1"/>
  <c r="T207" i="1" s="1"/>
  <c r="U121" i="1"/>
  <c r="U207" i="1" s="1"/>
  <c r="W163" i="1"/>
  <c r="AF163" i="1"/>
  <c r="AG163" i="1"/>
  <c r="AH163" i="1"/>
  <c r="W158" i="1"/>
  <c r="AF155" i="1"/>
  <c r="D80" i="1"/>
  <c r="E80" i="1"/>
  <c r="F80" i="1"/>
  <c r="D89" i="1"/>
  <c r="C81" i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G60" i="1"/>
  <c r="G80" i="1" s="1"/>
  <c r="E69" i="1"/>
  <c r="F69" i="1" s="1"/>
  <c r="C61" i="1"/>
  <c r="C62" i="1" s="1"/>
  <c r="T440" i="3" l="1"/>
  <c r="T444" i="3" s="1"/>
  <c r="S446" i="3"/>
  <c r="S442" i="3"/>
  <c r="S443" i="3"/>
  <c r="S447" i="3"/>
  <c r="S445" i="3"/>
  <c r="T603" i="1"/>
  <c r="T784" i="1" s="1"/>
  <c r="T98" i="3" s="1"/>
  <c r="T34" i="3"/>
  <c r="S795" i="1"/>
  <c r="S109" i="3" s="1"/>
  <c r="S651" i="1"/>
  <c r="S57" i="3" s="1"/>
  <c r="S790" i="1"/>
  <c r="S104" i="3" s="1"/>
  <c r="AB542" i="1"/>
  <c r="AA685" i="1"/>
  <c r="AD121" i="1"/>
  <c r="AD207" i="1" s="1"/>
  <c r="AD163" i="1"/>
  <c r="AB121" i="1"/>
  <c r="AB207" i="1" s="1"/>
  <c r="AB163" i="1"/>
  <c r="AA121" i="1"/>
  <c r="AA207" i="1" s="1"/>
  <c r="AA163" i="1"/>
  <c r="Z121" i="1"/>
  <c r="Z207" i="1" s="1"/>
  <c r="Z163" i="1"/>
  <c r="Y121" i="1"/>
  <c r="Y207" i="1" s="1"/>
  <c r="Y163" i="1"/>
  <c r="S119" i="1"/>
  <c r="S205" i="1" s="1"/>
  <c r="R153" i="1"/>
  <c r="X121" i="1"/>
  <c r="X207" i="1" s="1"/>
  <c r="X163" i="1"/>
  <c r="AC121" i="1"/>
  <c r="AC207" i="1" s="1"/>
  <c r="AC163" i="1"/>
  <c r="N581" i="1"/>
  <c r="AE121" i="1"/>
  <c r="AE207" i="1" s="1"/>
  <c r="AE163" i="1"/>
  <c r="L587" i="1"/>
  <c r="L154" i="1"/>
  <c r="AB582" i="1"/>
  <c r="AB158" i="1"/>
  <c r="AD582" i="1"/>
  <c r="AD158" i="1"/>
  <c r="X582" i="1"/>
  <c r="X158" i="1"/>
  <c r="Y582" i="1"/>
  <c r="Y158" i="1"/>
  <c r="AG582" i="1"/>
  <c r="AG158" i="1"/>
  <c r="AC582" i="1"/>
  <c r="AC158" i="1"/>
  <c r="Z582" i="1"/>
  <c r="Z158" i="1"/>
  <c r="AH582" i="1"/>
  <c r="AH158" i="1"/>
  <c r="AF582" i="1"/>
  <c r="AF158" i="1"/>
  <c r="AA582" i="1"/>
  <c r="AA158" i="1"/>
  <c r="AE582" i="1"/>
  <c r="AE158" i="1"/>
  <c r="K207" i="1"/>
  <c r="M581" i="1"/>
  <c r="M12" i="3" s="1"/>
  <c r="M410" i="3" s="1"/>
  <c r="K206" i="1"/>
  <c r="AG121" i="1"/>
  <c r="AG207" i="1" s="1"/>
  <c r="W582" i="1"/>
  <c r="AJ112" i="1"/>
  <c r="AK112" i="1" s="1"/>
  <c r="AL112" i="1" s="1"/>
  <c r="AM112" i="1" s="1"/>
  <c r="W121" i="1"/>
  <c r="AJ117" i="1"/>
  <c r="AK117" i="1" s="1"/>
  <c r="AL117" i="1" s="1"/>
  <c r="AM117" i="1" s="1"/>
  <c r="K205" i="1"/>
  <c r="U613" i="1"/>
  <c r="U37" i="3" s="1"/>
  <c r="U436" i="3" s="1"/>
  <c r="T610" i="1"/>
  <c r="T656" i="1" s="1"/>
  <c r="T62" i="3" s="1"/>
  <c r="T650" i="1"/>
  <c r="T56" i="3" s="1"/>
  <c r="S497" i="1"/>
  <c r="S669" i="1" s="1"/>
  <c r="S554" i="1" s="1"/>
  <c r="S687" i="1" s="1"/>
  <c r="S432" i="1"/>
  <c r="T433" i="1"/>
  <c r="T498" i="1"/>
  <c r="T496" i="1"/>
  <c r="T431" i="1"/>
  <c r="T439" i="1"/>
  <c r="S440" i="1"/>
  <c r="T441" i="1"/>
  <c r="T422" i="1"/>
  <c r="M153" i="1"/>
  <c r="M126" i="1"/>
  <c r="N126" i="1" s="1"/>
  <c r="W157" i="1"/>
  <c r="V225" i="1"/>
  <c r="U423" i="1"/>
  <c r="V224" i="1"/>
  <c r="V223" i="1"/>
  <c r="U421" i="1"/>
  <c r="S139" i="1"/>
  <c r="AD139" i="1"/>
  <c r="X139" i="1"/>
  <c r="W139" i="1"/>
  <c r="T139" i="1"/>
  <c r="R139" i="1"/>
  <c r="O139" i="1"/>
  <c r="AC139" i="1"/>
  <c r="Q139" i="1"/>
  <c r="AB139" i="1"/>
  <c r="P139" i="1"/>
  <c r="N139" i="1"/>
  <c r="AA139" i="1"/>
  <c r="Z139" i="1"/>
  <c r="K139" i="1"/>
  <c r="Y139" i="1"/>
  <c r="E70" i="1"/>
  <c r="F70" i="1" s="1"/>
  <c r="N120" i="1"/>
  <c r="N206" i="1" s="1"/>
  <c r="AH139" i="1"/>
  <c r="AJ139" i="1" s="1"/>
  <c r="AK139" i="1" s="1"/>
  <c r="AL139" i="1" s="1"/>
  <c r="AM139" i="1" s="1"/>
  <c r="V139" i="1"/>
  <c r="AI139" i="1" s="1"/>
  <c r="M139" i="1"/>
  <c r="L139" i="1"/>
  <c r="AG139" i="1"/>
  <c r="U139" i="1"/>
  <c r="AF139" i="1"/>
  <c r="AE139" i="1"/>
  <c r="AG162" i="1"/>
  <c r="AE162" i="1"/>
  <c r="M120" i="1"/>
  <c r="M206" i="1" s="1"/>
  <c r="X162" i="1"/>
  <c r="AF121" i="1"/>
  <c r="AF207" i="1" s="1"/>
  <c r="AD162" i="1"/>
  <c r="R119" i="1"/>
  <c r="R205" i="1" s="1"/>
  <c r="AF162" i="1"/>
  <c r="AC162" i="1"/>
  <c r="AA162" i="1"/>
  <c r="AB162" i="1"/>
  <c r="Z162" i="1"/>
  <c r="Y162" i="1"/>
  <c r="W162" i="1"/>
  <c r="AH162" i="1"/>
  <c r="C63" i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H60" i="1"/>
  <c r="H80" i="1" s="1"/>
  <c r="E47" i="1"/>
  <c r="D48" i="1"/>
  <c r="C39" i="1"/>
  <c r="U440" i="3" l="1"/>
  <c r="U444" i="3" s="1"/>
  <c r="T445" i="3"/>
  <c r="T443" i="3"/>
  <c r="T446" i="3"/>
  <c r="T447" i="3"/>
  <c r="T442" i="3"/>
  <c r="O126" i="1"/>
  <c r="AD588" i="1"/>
  <c r="AD19" i="3" s="1"/>
  <c r="AD13" i="3"/>
  <c r="AD411" i="3" s="1"/>
  <c r="AH588" i="1"/>
  <c r="AH19" i="3" s="1"/>
  <c r="AH13" i="3"/>
  <c r="AH411" i="3" s="1"/>
  <c r="X588" i="1"/>
  <c r="X19" i="3" s="1"/>
  <c r="X13" i="3"/>
  <c r="X411" i="3" s="1"/>
  <c r="AB588" i="1"/>
  <c r="AB19" i="3" s="1"/>
  <c r="AB13" i="3"/>
  <c r="AB411" i="3" s="1"/>
  <c r="W588" i="1"/>
  <c r="W19" i="3" s="1"/>
  <c r="W13" i="3"/>
  <c r="W411" i="3" s="1"/>
  <c r="S791" i="1"/>
  <c r="S105" i="3" s="1"/>
  <c r="S103" i="3" s="1"/>
  <c r="S65" i="3"/>
  <c r="AF588" i="1"/>
  <c r="AF19" i="3" s="1"/>
  <c r="AF13" i="3"/>
  <c r="AF411" i="3" s="1"/>
  <c r="Z588" i="1"/>
  <c r="Z19" i="3" s="1"/>
  <c r="Z13" i="3"/>
  <c r="Z411" i="3" s="1"/>
  <c r="AC588" i="1"/>
  <c r="AC19" i="3" s="1"/>
  <c r="AC13" i="3"/>
  <c r="AC411" i="3" s="1"/>
  <c r="L590" i="1"/>
  <c r="L21" i="3" s="1"/>
  <c r="L18" i="3"/>
  <c r="T795" i="1"/>
  <c r="T109" i="3" s="1"/>
  <c r="AG588" i="1"/>
  <c r="AG19" i="3" s="1"/>
  <c r="AG13" i="3"/>
  <c r="AG411" i="3" s="1"/>
  <c r="U603" i="1"/>
  <c r="U784" i="1" s="1"/>
  <c r="U98" i="3" s="1"/>
  <c r="U34" i="3"/>
  <c r="N584" i="1"/>
  <c r="N15" i="3" s="1"/>
  <c r="N414" i="3" s="1"/>
  <c r="N12" i="3"/>
  <c r="N410" i="3" s="1"/>
  <c r="AE588" i="1"/>
  <c r="AE19" i="3" s="1"/>
  <c r="AE13" i="3"/>
  <c r="AE411" i="3" s="1"/>
  <c r="AA588" i="1"/>
  <c r="AA19" i="3" s="1"/>
  <c r="AA13" i="3"/>
  <c r="AA411" i="3" s="1"/>
  <c r="Y588" i="1"/>
  <c r="Y19" i="3" s="1"/>
  <c r="Y13" i="3"/>
  <c r="Y411" i="3" s="1"/>
  <c r="AI224" i="1"/>
  <c r="AI210" i="1" s="1"/>
  <c r="V210" i="1"/>
  <c r="AI225" i="1"/>
  <c r="AI211" i="1" s="1"/>
  <c r="V211" i="1"/>
  <c r="V423" i="1" s="1"/>
  <c r="AI223" i="1"/>
  <c r="AI209" i="1" s="1"/>
  <c r="V209" i="1"/>
  <c r="V421" i="1" s="1"/>
  <c r="S659" i="1"/>
  <c r="T651" i="1"/>
  <c r="T57" i="3" s="1"/>
  <c r="T790" i="1"/>
  <c r="T104" i="3" s="1"/>
  <c r="AC542" i="1"/>
  <c r="AB685" i="1"/>
  <c r="O587" i="1"/>
  <c r="O154" i="1"/>
  <c r="S153" i="1"/>
  <c r="M154" i="1"/>
  <c r="N154" i="1"/>
  <c r="AG155" i="1"/>
  <c r="N119" i="1"/>
  <c r="N205" i="1" s="1"/>
  <c r="N153" i="1"/>
  <c r="AF161" i="1"/>
  <c r="AF157" i="1"/>
  <c r="AJ158" i="1"/>
  <c r="AE161" i="1"/>
  <c r="AE157" i="1"/>
  <c r="S663" i="1"/>
  <c r="AG161" i="1"/>
  <c r="AG157" i="1"/>
  <c r="AC161" i="1"/>
  <c r="AC157" i="1"/>
  <c r="AD161" i="1"/>
  <c r="AD157" i="1"/>
  <c r="AH161" i="1"/>
  <c r="AH157" i="1"/>
  <c r="AB161" i="1"/>
  <c r="AB157" i="1"/>
  <c r="AJ163" i="1"/>
  <c r="Y161" i="1"/>
  <c r="Y157" i="1"/>
  <c r="Z161" i="1"/>
  <c r="Z157" i="1"/>
  <c r="X161" i="1"/>
  <c r="X157" i="1"/>
  <c r="AA161" i="1"/>
  <c r="AA157" i="1"/>
  <c r="M584" i="1"/>
  <c r="M15" i="3" s="1"/>
  <c r="M414" i="3" s="1"/>
  <c r="AJ116" i="1"/>
  <c r="M119" i="1"/>
  <c r="AJ582" i="1"/>
  <c r="AJ13" i="3" s="1"/>
  <c r="AJ411" i="3" s="1"/>
  <c r="AJ111" i="1"/>
  <c r="AK111" i="1" s="1"/>
  <c r="AL111" i="1" s="1"/>
  <c r="AM111" i="1" s="1"/>
  <c r="W207" i="1"/>
  <c r="S664" i="1"/>
  <c r="S524" i="1" s="1"/>
  <c r="S682" i="1" s="1"/>
  <c r="U610" i="1"/>
  <c r="U656" i="1" s="1"/>
  <c r="U62" i="3" s="1"/>
  <c r="U650" i="1"/>
  <c r="U56" i="3" s="1"/>
  <c r="V613" i="1"/>
  <c r="V37" i="3" s="1"/>
  <c r="V436" i="3" s="1"/>
  <c r="N587" i="1"/>
  <c r="N18" i="3" s="1"/>
  <c r="M587" i="1"/>
  <c r="M18" i="3" s="1"/>
  <c r="X583" i="1"/>
  <c r="X14" i="3" s="1"/>
  <c r="X412" i="3" s="1"/>
  <c r="W583" i="1"/>
  <c r="W14" i="3" s="1"/>
  <c r="W412" i="3" s="1"/>
  <c r="AH583" i="1"/>
  <c r="AH14" i="3" s="1"/>
  <c r="AH412" i="3" s="1"/>
  <c r="AB583" i="1"/>
  <c r="AB14" i="3" s="1"/>
  <c r="AB412" i="3" s="1"/>
  <c r="AE583" i="1"/>
  <c r="AE14" i="3" s="1"/>
  <c r="AE412" i="3" s="1"/>
  <c r="Y583" i="1"/>
  <c r="Y14" i="3" s="1"/>
  <c r="Y412" i="3" s="1"/>
  <c r="Z583" i="1"/>
  <c r="Z14" i="3" s="1"/>
  <c r="Z412" i="3" s="1"/>
  <c r="AA583" i="1"/>
  <c r="AA14" i="3" s="1"/>
  <c r="AA412" i="3" s="1"/>
  <c r="AC583" i="1"/>
  <c r="AC14" i="3" s="1"/>
  <c r="AC412" i="3" s="1"/>
  <c r="AG583" i="1"/>
  <c r="AG14" i="3" s="1"/>
  <c r="AG412" i="3" s="1"/>
  <c r="AF583" i="1"/>
  <c r="AF14" i="3" s="1"/>
  <c r="AF412" i="3" s="1"/>
  <c r="AD583" i="1"/>
  <c r="AD14" i="3" s="1"/>
  <c r="AD412" i="3" s="1"/>
  <c r="U498" i="1"/>
  <c r="U433" i="1"/>
  <c r="U496" i="1"/>
  <c r="U431" i="1"/>
  <c r="T497" i="1"/>
  <c r="T669" i="1" s="1"/>
  <c r="T554" i="1" s="1"/>
  <c r="T687" i="1" s="1"/>
  <c r="T432" i="1"/>
  <c r="T663" i="1" s="1"/>
  <c r="U439" i="1"/>
  <c r="T440" i="1"/>
  <c r="T664" i="1" s="1"/>
  <c r="U441" i="1"/>
  <c r="U422" i="1"/>
  <c r="P126" i="1"/>
  <c r="P154" i="1" s="1"/>
  <c r="W223" i="1"/>
  <c r="W209" i="1" s="1"/>
  <c r="W224" i="1"/>
  <c r="W210" i="1" s="1"/>
  <c r="W225" i="1"/>
  <c r="W211" i="1" s="1"/>
  <c r="E71" i="1"/>
  <c r="F71" i="1" s="1"/>
  <c r="Y120" i="1"/>
  <c r="Y206" i="1" s="1"/>
  <c r="AE120" i="1"/>
  <c r="AE206" i="1" s="1"/>
  <c r="X120" i="1"/>
  <c r="X206" i="1" s="1"/>
  <c r="AH120" i="1"/>
  <c r="AH206" i="1" s="1"/>
  <c r="W120" i="1"/>
  <c r="AC120" i="1"/>
  <c r="AC206" i="1" s="1"/>
  <c r="AF120" i="1"/>
  <c r="AF206" i="1" s="1"/>
  <c r="Z120" i="1"/>
  <c r="Z206" i="1" s="1"/>
  <c r="AD120" i="1"/>
  <c r="AD206" i="1" s="1"/>
  <c r="AG120" i="1"/>
  <c r="AG206" i="1" s="1"/>
  <c r="AB120" i="1"/>
  <c r="AB206" i="1" s="1"/>
  <c r="AA120" i="1"/>
  <c r="AA206" i="1" s="1"/>
  <c r="D61" i="1"/>
  <c r="D62" i="1" s="1"/>
  <c r="D63" i="1" s="1"/>
  <c r="D64" i="1" s="1"/>
  <c r="D65" i="1" s="1"/>
  <c r="D66" i="1" s="1"/>
  <c r="D67" i="1" s="1"/>
  <c r="D68" i="1" s="1"/>
  <c r="G61" i="1"/>
  <c r="G62" i="1" s="1"/>
  <c r="G63" i="1" s="1"/>
  <c r="G64" i="1" s="1"/>
  <c r="G65" i="1" s="1"/>
  <c r="G66" i="1" s="1"/>
  <c r="G67" i="1" s="1"/>
  <c r="G68" i="1" s="1"/>
  <c r="F61" i="1"/>
  <c r="F62" i="1" s="1"/>
  <c r="F63" i="1" s="1"/>
  <c r="F64" i="1" s="1"/>
  <c r="F65" i="1" s="1"/>
  <c r="F66" i="1" s="1"/>
  <c r="F67" i="1" s="1"/>
  <c r="F68" i="1" s="1"/>
  <c r="E61" i="1"/>
  <c r="E62" i="1" s="1"/>
  <c r="E63" i="1" s="1"/>
  <c r="E64" i="1" s="1"/>
  <c r="E65" i="1" s="1"/>
  <c r="E66" i="1" s="1"/>
  <c r="E67" i="1" s="1"/>
  <c r="E68" i="1" s="1"/>
  <c r="E48" i="1"/>
  <c r="D90" i="1"/>
  <c r="F47" i="1"/>
  <c r="F89" i="1" s="1"/>
  <c r="E89" i="1"/>
  <c r="I60" i="1"/>
  <c r="H61" i="1"/>
  <c r="H62" i="1" s="1"/>
  <c r="H63" i="1" s="1"/>
  <c r="H64" i="1" s="1"/>
  <c r="H65" i="1" s="1"/>
  <c r="H66" i="1" s="1"/>
  <c r="H67" i="1" s="1"/>
  <c r="H68" i="1" s="1"/>
  <c r="C40" i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D49" i="1"/>
  <c r="D91" i="1" s="1"/>
  <c r="V440" i="3" l="1"/>
  <c r="V444" i="3" s="1"/>
  <c r="U445" i="3"/>
  <c r="U442" i="3"/>
  <c r="U446" i="3"/>
  <c r="U447" i="3"/>
  <c r="U443" i="3"/>
  <c r="S424" i="3"/>
  <c r="AJ120" i="1"/>
  <c r="AK116" i="1"/>
  <c r="AL116" i="1" s="1"/>
  <c r="AM116" i="1" s="1"/>
  <c r="M413" i="3"/>
  <c r="N413" i="3"/>
  <c r="U795" i="1"/>
  <c r="U109" i="3" s="1"/>
  <c r="T791" i="1"/>
  <c r="T105" i="3" s="1"/>
  <c r="T103" i="3" s="1"/>
  <c r="T65" i="3"/>
  <c r="S789" i="1"/>
  <c r="V603" i="1"/>
  <c r="V784" i="1" s="1"/>
  <c r="V98" i="3" s="1"/>
  <c r="V34" i="3"/>
  <c r="AJ588" i="1"/>
  <c r="AJ19" i="3" s="1"/>
  <c r="O590" i="1"/>
  <c r="O21" i="3" s="1"/>
  <c r="O18" i="3"/>
  <c r="T659" i="1"/>
  <c r="U651" i="1"/>
  <c r="U57" i="3" s="1"/>
  <c r="U790" i="1"/>
  <c r="U104" i="3" s="1"/>
  <c r="S518" i="1"/>
  <c r="S681" i="1" s="1"/>
  <c r="S688" i="1" s="1"/>
  <c r="S78" i="3" s="1"/>
  <c r="S670" i="1"/>
  <c r="T670" i="1"/>
  <c r="AD542" i="1"/>
  <c r="AC685" i="1"/>
  <c r="T524" i="1"/>
  <c r="T682" i="1" s="1"/>
  <c r="AH121" i="1"/>
  <c r="AH207" i="1" s="1"/>
  <c r="AH155" i="1"/>
  <c r="AJ109" i="1"/>
  <c r="AK109" i="1" s="1"/>
  <c r="AL109" i="1" s="1"/>
  <c r="AM109" i="1" s="1"/>
  <c r="T153" i="1"/>
  <c r="T119" i="1"/>
  <c r="T205" i="1" s="1"/>
  <c r="AJ157" i="1"/>
  <c r="AJ115" i="1"/>
  <c r="AK115" i="1" s="1"/>
  <c r="AL115" i="1" s="1"/>
  <c r="AM115" i="1" s="1"/>
  <c r="W161" i="1"/>
  <c r="AK582" i="1"/>
  <c r="AK13" i="3" s="1"/>
  <c r="AK411" i="3" s="1"/>
  <c r="AK158" i="1"/>
  <c r="AJ162" i="1"/>
  <c r="AK163" i="1"/>
  <c r="W206" i="1"/>
  <c r="M205" i="1"/>
  <c r="AI613" i="1"/>
  <c r="V610" i="1"/>
  <c r="V650" i="1"/>
  <c r="V56" i="3" s="1"/>
  <c r="W613" i="1"/>
  <c r="W37" i="3" s="1"/>
  <c r="W436" i="3" s="1"/>
  <c r="N590" i="1"/>
  <c r="N21" i="3" s="1"/>
  <c r="P587" i="1"/>
  <c r="P18" i="3" s="1"/>
  <c r="M590" i="1"/>
  <c r="M21" i="3" s="1"/>
  <c r="AC589" i="1"/>
  <c r="AC20" i="3" s="1"/>
  <c r="AC584" i="1"/>
  <c r="AC15" i="3" s="1"/>
  <c r="AC414" i="3" s="1"/>
  <c r="AE589" i="1"/>
  <c r="AE20" i="3" s="1"/>
  <c r="AE584" i="1"/>
  <c r="AE15" i="3" s="1"/>
  <c r="AE414" i="3" s="1"/>
  <c r="AD589" i="1"/>
  <c r="AD20" i="3" s="1"/>
  <c r="AD584" i="1"/>
  <c r="AD15" i="3" s="1"/>
  <c r="AD414" i="3" s="1"/>
  <c r="AA589" i="1"/>
  <c r="AA20" i="3" s="1"/>
  <c r="AA584" i="1"/>
  <c r="AA15" i="3" s="1"/>
  <c r="AA414" i="3" s="1"/>
  <c r="AB589" i="1"/>
  <c r="AB20" i="3" s="1"/>
  <c r="AB584" i="1"/>
  <c r="AB15" i="3" s="1"/>
  <c r="AB414" i="3" s="1"/>
  <c r="AF589" i="1"/>
  <c r="AF20" i="3" s="1"/>
  <c r="AF584" i="1"/>
  <c r="AF15" i="3" s="1"/>
  <c r="AF414" i="3" s="1"/>
  <c r="AH589" i="1"/>
  <c r="AH20" i="3" s="1"/>
  <c r="AH584" i="1"/>
  <c r="AH15" i="3" s="1"/>
  <c r="AH414" i="3" s="1"/>
  <c r="X589" i="1"/>
  <c r="X20" i="3" s="1"/>
  <c r="X584" i="1"/>
  <c r="X15" i="3" s="1"/>
  <c r="X414" i="3" s="1"/>
  <c r="Z589" i="1"/>
  <c r="Z20" i="3" s="1"/>
  <c r="Z584" i="1"/>
  <c r="Z15" i="3" s="1"/>
  <c r="Z414" i="3" s="1"/>
  <c r="AG589" i="1"/>
  <c r="AG20" i="3" s="1"/>
  <c r="AG584" i="1"/>
  <c r="AG15" i="3" s="1"/>
  <c r="AG414" i="3" s="1"/>
  <c r="Y589" i="1"/>
  <c r="Y20" i="3" s="1"/>
  <c r="Y584" i="1"/>
  <c r="Y15" i="3" s="1"/>
  <c r="Y414" i="3" s="1"/>
  <c r="W589" i="1"/>
  <c r="W20" i="3" s="1"/>
  <c r="AJ583" i="1"/>
  <c r="W584" i="1"/>
  <c r="W15" i="3" s="1"/>
  <c r="W414" i="3" s="1"/>
  <c r="V498" i="1"/>
  <c r="AI498" i="1" s="1"/>
  <c r="V433" i="1"/>
  <c r="AI433" i="1" s="1"/>
  <c r="V496" i="1"/>
  <c r="AI496" i="1" s="1"/>
  <c r="V431" i="1"/>
  <c r="AI431" i="1" s="1"/>
  <c r="U497" i="1"/>
  <c r="U669" i="1" s="1"/>
  <c r="U554" i="1" s="1"/>
  <c r="U687" i="1" s="1"/>
  <c r="U432" i="1"/>
  <c r="AI423" i="1"/>
  <c r="V441" i="1"/>
  <c r="AI441" i="1" s="1"/>
  <c r="AL441" i="1" s="1"/>
  <c r="U440" i="1"/>
  <c r="U664" i="1" s="1"/>
  <c r="AI421" i="1"/>
  <c r="V439" i="1"/>
  <c r="AI439" i="1" s="1"/>
  <c r="AL439" i="1" s="1"/>
  <c r="V422" i="1"/>
  <c r="E72" i="1"/>
  <c r="F72" i="1" s="1"/>
  <c r="X225" i="1"/>
  <c r="X211" i="1" s="1"/>
  <c r="W423" i="1"/>
  <c r="X224" i="1"/>
  <c r="X210" i="1" s="1"/>
  <c r="X223" i="1"/>
  <c r="X209" i="1" s="1"/>
  <c r="W421" i="1"/>
  <c r="I61" i="1"/>
  <c r="I62" i="1" s="1"/>
  <c r="I63" i="1" s="1"/>
  <c r="I64" i="1" s="1"/>
  <c r="I65" i="1" s="1"/>
  <c r="I66" i="1" s="1"/>
  <c r="I67" i="1" s="1"/>
  <c r="I68" i="1" s="1"/>
  <c r="I80" i="1"/>
  <c r="G47" i="1"/>
  <c r="G89" i="1" s="1"/>
  <c r="F48" i="1"/>
  <c r="E90" i="1"/>
  <c r="D39" i="1"/>
  <c r="F39" i="1"/>
  <c r="D50" i="1"/>
  <c r="D92" i="1" s="1"/>
  <c r="E49" i="1"/>
  <c r="E39" i="1"/>
  <c r="AJ206" i="1" l="1"/>
  <c r="AJ102" i="1"/>
  <c r="W440" i="3"/>
  <c r="W444" i="3" s="1"/>
  <c r="V445" i="3"/>
  <c r="V443" i="3"/>
  <c r="V442" i="3"/>
  <c r="V446" i="3"/>
  <c r="V447" i="3"/>
  <c r="T424" i="3"/>
  <c r="S69" i="3"/>
  <c r="S74" i="3" s="1"/>
  <c r="T69" i="3"/>
  <c r="T74" i="3" s="1"/>
  <c r="AI37" i="3"/>
  <c r="AI436" i="3" s="1"/>
  <c r="AK120" i="1"/>
  <c r="AG413" i="3"/>
  <c r="AA413" i="3"/>
  <c r="AB413" i="3"/>
  <c r="AE413" i="3"/>
  <c r="Z413" i="3"/>
  <c r="AH413" i="3"/>
  <c r="AC413" i="3"/>
  <c r="W413" i="3"/>
  <c r="AD413" i="3"/>
  <c r="X413" i="3"/>
  <c r="AF413" i="3"/>
  <c r="Y413" i="3"/>
  <c r="S851" i="1"/>
  <c r="S148" i="3" s="1"/>
  <c r="S83" i="3"/>
  <c r="AI603" i="1"/>
  <c r="AI784" i="1" s="1"/>
  <c r="AI98" i="3" s="1"/>
  <c r="T789" i="1"/>
  <c r="W603" i="1"/>
  <c r="W784" i="1" s="1"/>
  <c r="W98" i="3" s="1"/>
  <c r="W34" i="3"/>
  <c r="U791" i="1"/>
  <c r="U105" i="3" s="1"/>
  <c r="U103" i="3" s="1"/>
  <c r="U65" i="3"/>
  <c r="V790" i="1"/>
  <c r="V104" i="3" s="1"/>
  <c r="AJ584" i="1"/>
  <c r="AJ15" i="3" s="1"/>
  <c r="AJ414" i="3" s="1"/>
  <c r="AJ14" i="3"/>
  <c r="AJ412" i="3" s="1"/>
  <c r="T677" i="1"/>
  <c r="T862" i="1" s="1"/>
  <c r="T159" i="3" s="1"/>
  <c r="T162" i="3" s="1"/>
  <c r="T894" i="1"/>
  <c r="T190" i="3" s="1"/>
  <c r="S677" i="1"/>
  <c r="S862" i="1" s="1"/>
  <c r="S159" i="3" s="1"/>
  <c r="S162" i="3" s="1"/>
  <c r="S894" i="1"/>
  <c r="S190" i="3" s="1"/>
  <c r="U659" i="1"/>
  <c r="S695" i="1"/>
  <c r="S800" i="1"/>
  <c r="S114" i="3" s="1"/>
  <c r="S113" i="3" s="1"/>
  <c r="T518" i="1"/>
  <c r="T681" i="1" s="1"/>
  <c r="T688" i="1" s="1"/>
  <c r="T78" i="3" s="1"/>
  <c r="AE542" i="1"/>
  <c r="AD685" i="1"/>
  <c r="U524" i="1"/>
  <c r="U682" i="1" s="1"/>
  <c r="U153" i="1"/>
  <c r="U119" i="1"/>
  <c r="U205" i="1" s="1"/>
  <c r="AJ121" i="1"/>
  <c r="AJ103" i="1" s="1"/>
  <c r="AK581" i="1"/>
  <c r="AJ155" i="1"/>
  <c r="AL163" i="1"/>
  <c r="AM163" i="1"/>
  <c r="AL582" i="1"/>
  <c r="AL13" i="3" s="1"/>
  <c r="AL411" i="3" s="1"/>
  <c r="AL158" i="1"/>
  <c r="U663" i="1"/>
  <c r="AJ161" i="1"/>
  <c r="AK588" i="1"/>
  <c r="AK19" i="3" s="1"/>
  <c r="AK583" i="1"/>
  <c r="AK162" i="1"/>
  <c r="AK157" i="1"/>
  <c r="AI650" i="1"/>
  <c r="AI56" i="3" s="1"/>
  <c r="V651" i="1"/>
  <c r="V57" i="3" s="1"/>
  <c r="W610" i="1"/>
  <c r="W656" i="1" s="1"/>
  <c r="W62" i="3" s="1"/>
  <c r="W650" i="1"/>
  <c r="W56" i="3" s="1"/>
  <c r="X613" i="1"/>
  <c r="X37" i="3" s="1"/>
  <c r="X436" i="3" s="1"/>
  <c r="V656" i="1"/>
  <c r="V62" i="3" s="1"/>
  <c r="AI610" i="1"/>
  <c r="P590" i="1"/>
  <c r="P21" i="3" s="1"/>
  <c r="AB590" i="1"/>
  <c r="AB21" i="3" s="1"/>
  <c r="AG590" i="1"/>
  <c r="AG21" i="3" s="1"/>
  <c r="AA590" i="1"/>
  <c r="AA21" i="3" s="1"/>
  <c r="AF590" i="1"/>
  <c r="AF21" i="3" s="1"/>
  <c r="Y590" i="1"/>
  <c r="Y21" i="3" s="1"/>
  <c r="AD590" i="1"/>
  <c r="AD21" i="3" s="1"/>
  <c r="AJ589" i="1"/>
  <c r="W590" i="1"/>
  <c r="W21" i="3" s="1"/>
  <c r="Z590" i="1"/>
  <c r="Z21" i="3" s="1"/>
  <c r="AE590" i="1"/>
  <c r="AE21" i="3" s="1"/>
  <c r="X590" i="1"/>
  <c r="X21" i="3" s="1"/>
  <c r="AH590" i="1"/>
  <c r="AH21" i="3" s="1"/>
  <c r="AC590" i="1"/>
  <c r="AC21" i="3" s="1"/>
  <c r="W496" i="1"/>
  <c r="W431" i="1"/>
  <c r="W498" i="1"/>
  <c r="W433" i="1"/>
  <c r="V497" i="1"/>
  <c r="V432" i="1"/>
  <c r="V663" i="1" s="1"/>
  <c r="AI422" i="1"/>
  <c r="V440" i="1"/>
  <c r="V664" i="1" s="1"/>
  <c r="W439" i="1"/>
  <c r="W441" i="1"/>
  <c r="W422" i="1"/>
  <c r="E73" i="1"/>
  <c r="F73" i="1" s="1"/>
  <c r="Y223" i="1"/>
  <c r="Y209" i="1" s="1"/>
  <c r="X421" i="1"/>
  <c r="Y224" i="1"/>
  <c r="Y210" i="1" s="1"/>
  <c r="Y225" i="1"/>
  <c r="Y211" i="1" s="1"/>
  <c r="X423" i="1"/>
  <c r="H47" i="1"/>
  <c r="H89" i="1" s="1"/>
  <c r="G39" i="1"/>
  <c r="F49" i="1"/>
  <c r="E91" i="1"/>
  <c r="G48" i="1"/>
  <c r="F90" i="1"/>
  <c r="E40" i="1"/>
  <c r="E81" i="1"/>
  <c r="F40" i="1"/>
  <c r="F81" i="1"/>
  <c r="D40" i="1"/>
  <c r="D81" i="1"/>
  <c r="E50" i="1"/>
  <c r="D51" i="1"/>
  <c r="D93" i="1" s="1"/>
  <c r="AK206" i="1" l="1"/>
  <c r="AK102" i="1"/>
  <c r="X440" i="3"/>
  <c r="X444" i="3" s="1"/>
  <c r="W445" i="3"/>
  <c r="W447" i="3"/>
  <c r="W446" i="3"/>
  <c r="W442" i="3"/>
  <c r="W443" i="3"/>
  <c r="AI34" i="3"/>
  <c r="T422" i="3"/>
  <c r="U424" i="3"/>
  <c r="AJ207" i="1"/>
  <c r="AK587" i="1"/>
  <c r="AK18" i="3" s="1"/>
  <c r="AK12" i="3"/>
  <c r="AK410" i="3" s="1"/>
  <c r="AJ413" i="3"/>
  <c r="S895" i="1"/>
  <c r="S191" i="3" s="1"/>
  <c r="T851" i="1"/>
  <c r="T148" i="3" s="1"/>
  <c r="T83" i="3"/>
  <c r="U789" i="1"/>
  <c r="V65" i="3"/>
  <c r="W795" i="1"/>
  <c r="W109" i="3" s="1"/>
  <c r="X603" i="1"/>
  <c r="X784" i="1" s="1"/>
  <c r="X98" i="3" s="1"/>
  <c r="X34" i="3"/>
  <c r="AI790" i="1"/>
  <c r="AI104" i="3" s="1"/>
  <c r="AK589" i="1"/>
  <c r="AK20" i="3" s="1"/>
  <c r="AK14" i="3"/>
  <c r="AK412" i="3" s="1"/>
  <c r="AJ590" i="1"/>
  <c r="AJ21" i="3" s="1"/>
  <c r="AJ20" i="3"/>
  <c r="S865" i="1"/>
  <c r="T865" i="1"/>
  <c r="S799" i="1"/>
  <c r="T695" i="1"/>
  <c r="T800" i="1"/>
  <c r="T114" i="3" s="1"/>
  <c r="T113" i="3" s="1"/>
  <c r="AI656" i="1"/>
  <c r="AI62" i="3" s="1"/>
  <c r="V795" i="1"/>
  <c r="V109" i="3" s="1"/>
  <c r="AI651" i="1"/>
  <c r="AI57" i="3" s="1"/>
  <c r="V791" i="1"/>
  <c r="V105" i="3" s="1"/>
  <c r="W651" i="1"/>
  <c r="W57" i="3" s="1"/>
  <c r="W790" i="1"/>
  <c r="W104" i="3" s="1"/>
  <c r="U518" i="1"/>
  <c r="U681" i="1" s="1"/>
  <c r="U688" i="1" s="1"/>
  <c r="U78" i="3" s="1"/>
  <c r="U670" i="1"/>
  <c r="AF542" i="1"/>
  <c r="AE685" i="1"/>
  <c r="V524" i="1"/>
  <c r="AK155" i="1"/>
  <c r="AL581" i="1"/>
  <c r="AK121" i="1"/>
  <c r="AL157" i="1"/>
  <c r="AI432" i="1"/>
  <c r="AM158" i="1"/>
  <c r="AM582" i="1"/>
  <c r="AM13" i="3" s="1"/>
  <c r="AM411" i="3" s="1"/>
  <c r="AL583" i="1"/>
  <c r="AL162" i="1"/>
  <c r="AM120" i="1"/>
  <c r="AL120" i="1"/>
  <c r="AL102" i="1" s="1"/>
  <c r="AK161" i="1"/>
  <c r="AK584" i="1"/>
  <c r="AK15" i="3" s="1"/>
  <c r="AK414" i="3" s="1"/>
  <c r="AL588" i="1"/>
  <c r="AL19" i="3" s="1"/>
  <c r="AI440" i="1"/>
  <c r="AL440" i="1" s="1"/>
  <c r="AL664" i="1" s="1"/>
  <c r="AI663" i="1"/>
  <c r="AI664" i="1"/>
  <c r="AI497" i="1"/>
  <c r="V669" i="1"/>
  <c r="V554" i="1" s="1"/>
  <c r="V659" i="1"/>
  <c r="X610" i="1"/>
  <c r="X656" i="1" s="1"/>
  <c r="X62" i="3" s="1"/>
  <c r="X650" i="1"/>
  <c r="X56" i="3" s="1"/>
  <c r="Y613" i="1"/>
  <c r="Y37" i="3" s="1"/>
  <c r="Y436" i="3" s="1"/>
  <c r="X498" i="1"/>
  <c r="X433" i="1"/>
  <c r="W497" i="1"/>
  <c r="W669" i="1" s="1"/>
  <c r="W555" i="1" s="1"/>
  <c r="W432" i="1"/>
  <c r="X496" i="1"/>
  <c r="X431" i="1"/>
  <c r="X439" i="1"/>
  <c r="W440" i="1"/>
  <c r="X441" i="1"/>
  <c r="X422" i="1"/>
  <c r="E74" i="1"/>
  <c r="F74" i="1" s="1"/>
  <c r="Z225" i="1"/>
  <c r="Z211" i="1" s="1"/>
  <c r="Y423" i="1"/>
  <c r="Z224" i="1"/>
  <c r="Z210" i="1" s="1"/>
  <c r="Z223" i="1"/>
  <c r="Z209" i="1" s="1"/>
  <c r="Y421" i="1"/>
  <c r="H39" i="1"/>
  <c r="H40" i="1" s="1"/>
  <c r="I47" i="1"/>
  <c r="I39" i="1" s="1"/>
  <c r="E41" i="1"/>
  <c r="E82" i="1"/>
  <c r="G40" i="1"/>
  <c r="G81" i="1"/>
  <c r="F50" i="1"/>
  <c r="E92" i="1"/>
  <c r="H48" i="1"/>
  <c r="G90" i="1"/>
  <c r="G49" i="1"/>
  <c r="F91" i="1"/>
  <c r="D41" i="1"/>
  <c r="D82" i="1"/>
  <c r="F41" i="1"/>
  <c r="F82" i="1"/>
  <c r="D52" i="1"/>
  <c r="D94" i="1" s="1"/>
  <c r="E51" i="1"/>
  <c r="V682" i="1" l="1"/>
  <c r="AM206" i="1"/>
  <c r="AM102" i="1"/>
  <c r="AK207" i="1"/>
  <c r="AK103" i="1"/>
  <c r="Y440" i="3"/>
  <c r="Y444" i="3" s="1"/>
  <c r="AI440" i="3"/>
  <c r="AI444" i="3" s="1"/>
  <c r="X445" i="3"/>
  <c r="X443" i="3"/>
  <c r="X446" i="3"/>
  <c r="X447" i="3"/>
  <c r="X442" i="3"/>
  <c r="V103" i="3"/>
  <c r="V424" i="3" s="1"/>
  <c r="T895" i="1"/>
  <c r="T191" i="3" s="1"/>
  <c r="U69" i="3"/>
  <c r="U74" i="3" s="1"/>
  <c r="AL206" i="1"/>
  <c r="AL12" i="3"/>
  <c r="AL410" i="3" s="1"/>
  <c r="AL587" i="1"/>
  <c r="AL18" i="3" s="1"/>
  <c r="S893" i="1"/>
  <c r="S189" i="3" s="1"/>
  <c r="AK413" i="3"/>
  <c r="S422" i="3"/>
  <c r="U851" i="1"/>
  <c r="U148" i="3" s="1"/>
  <c r="U83" i="3"/>
  <c r="AK590" i="1"/>
  <c r="AK21" i="3" s="1"/>
  <c r="Y603" i="1"/>
  <c r="Y784" i="1" s="1"/>
  <c r="Y98" i="3" s="1"/>
  <c r="Y34" i="3"/>
  <c r="X790" i="1"/>
  <c r="X104" i="3" s="1"/>
  <c r="W791" i="1"/>
  <c r="W105" i="3" s="1"/>
  <c r="W103" i="3" s="1"/>
  <c r="W65" i="3"/>
  <c r="X795" i="1"/>
  <c r="X109" i="3" s="1"/>
  <c r="AI795" i="1"/>
  <c r="AI109" i="3" s="1"/>
  <c r="AI791" i="1"/>
  <c r="AI105" i="3" s="1"/>
  <c r="AL589" i="1"/>
  <c r="AL20" i="3" s="1"/>
  <c r="AL14" i="3"/>
  <c r="AL412" i="3" s="1"/>
  <c r="U677" i="1"/>
  <c r="U862" i="1" s="1"/>
  <c r="U159" i="3" s="1"/>
  <c r="U162" i="3" s="1"/>
  <c r="U894" i="1"/>
  <c r="U190" i="3" s="1"/>
  <c r="T799" i="1"/>
  <c r="V789" i="1"/>
  <c r="U695" i="1"/>
  <c r="U800" i="1"/>
  <c r="U114" i="3" s="1"/>
  <c r="U113" i="3" s="1"/>
  <c r="AI659" i="1"/>
  <c r="W659" i="1"/>
  <c r="V518" i="1"/>
  <c r="V670" i="1"/>
  <c r="W554" i="1"/>
  <c r="V687" i="1"/>
  <c r="AG542" i="1"/>
  <c r="AF685" i="1"/>
  <c r="W524" i="1"/>
  <c r="W153" i="1"/>
  <c r="W119" i="1"/>
  <c r="W205" i="1" s="1"/>
  <c r="AL121" i="1"/>
  <c r="AM581" i="1"/>
  <c r="AL155" i="1"/>
  <c r="AM588" i="1"/>
  <c r="AM19" i="3" s="1"/>
  <c r="W663" i="1"/>
  <c r="AL161" i="1"/>
  <c r="AM161" i="1"/>
  <c r="AL584" i="1"/>
  <c r="AL15" i="3" s="1"/>
  <c r="AL414" i="3" s="1"/>
  <c r="AM162" i="1"/>
  <c r="AM583" i="1"/>
  <c r="AM157" i="1"/>
  <c r="X651" i="1"/>
  <c r="X57" i="3" s="1"/>
  <c r="W664" i="1"/>
  <c r="AI669" i="1"/>
  <c r="AI670" i="1" s="1"/>
  <c r="Z613" i="1"/>
  <c r="Z37" i="3" s="1"/>
  <c r="Z436" i="3" s="1"/>
  <c r="Y610" i="1"/>
  <c r="Y656" i="1" s="1"/>
  <c r="Y62" i="3" s="1"/>
  <c r="Y650" i="1"/>
  <c r="Y56" i="3" s="1"/>
  <c r="Y431" i="1"/>
  <c r="Y496" i="1"/>
  <c r="Y433" i="1"/>
  <c r="Y498" i="1"/>
  <c r="X497" i="1"/>
  <c r="X669" i="1" s="1"/>
  <c r="X555" i="1" s="1"/>
  <c r="X432" i="1"/>
  <c r="X663" i="1" s="1"/>
  <c r="Y441" i="1"/>
  <c r="X440" i="1"/>
  <c r="X664" i="1" s="1"/>
  <c r="Y439" i="1"/>
  <c r="Y422" i="1"/>
  <c r="AA225" i="1"/>
  <c r="AA211" i="1" s="1"/>
  <c r="Z423" i="1"/>
  <c r="AA223" i="1"/>
  <c r="AA209" i="1" s="1"/>
  <c r="Z421" i="1"/>
  <c r="AA224" i="1"/>
  <c r="AA210" i="1" s="1"/>
  <c r="M149" i="1"/>
  <c r="Y149" i="1"/>
  <c r="Z149" i="1"/>
  <c r="N149" i="1"/>
  <c r="AA149" i="1"/>
  <c r="P149" i="1"/>
  <c r="AB149" i="1"/>
  <c r="AD149" i="1"/>
  <c r="K149" i="1"/>
  <c r="Q149" i="1"/>
  <c r="AC149" i="1"/>
  <c r="AF149" i="1"/>
  <c r="R149" i="1"/>
  <c r="X149" i="1"/>
  <c r="S149" i="1"/>
  <c r="AE149" i="1"/>
  <c r="T149" i="1"/>
  <c r="U149" i="1"/>
  <c r="AG149" i="1"/>
  <c r="W149" i="1"/>
  <c r="L149" i="1"/>
  <c r="O149" i="1"/>
  <c r="V149" i="1"/>
  <c r="AI149" i="1" s="1"/>
  <c r="AH149" i="1"/>
  <c r="AJ149" i="1" s="1"/>
  <c r="AK149" i="1" s="1"/>
  <c r="AL149" i="1" s="1"/>
  <c r="AM149" i="1" s="1"/>
  <c r="H81" i="1"/>
  <c r="I89" i="1"/>
  <c r="H41" i="1"/>
  <c r="H82" i="1"/>
  <c r="E42" i="1"/>
  <c r="E83" i="1"/>
  <c r="H49" i="1"/>
  <c r="G91" i="1"/>
  <c r="D42" i="1"/>
  <c r="D83" i="1"/>
  <c r="I40" i="1"/>
  <c r="I81" i="1"/>
  <c r="F51" i="1"/>
  <c r="E93" i="1"/>
  <c r="E52" i="1"/>
  <c r="E94" i="1" s="1"/>
  <c r="G50" i="1"/>
  <c r="F92" i="1"/>
  <c r="I48" i="1"/>
  <c r="I90" i="1" s="1"/>
  <c r="H90" i="1"/>
  <c r="F42" i="1"/>
  <c r="F83" i="1"/>
  <c r="G41" i="1"/>
  <c r="G82" i="1"/>
  <c r="V681" i="1" l="1"/>
  <c r="V688" i="1" s="1"/>
  <c r="V78" i="3" s="1"/>
  <c r="AL207" i="1"/>
  <c r="AL103" i="1"/>
  <c r="Z440" i="3"/>
  <c r="Z444" i="3" s="1"/>
  <c r="AI443" i="3"/>
  <c r="AI446" i="3"/>
  <c r="AI447" i="3"/>
  <c r="AI445" i="3"/>
  <c r="AI442" i="3"/>
  <c r="Y443" i="3"/>
  <c r="Y445" i="3"/>
  <c r="Y447" i="3"/>
  <c r="Y446" i="3"/>
  <c r="Y442" i="3"/>
  <c r="AI103" i="3"/>
  <c r="AI424" i="3" s="1"/>
  <c r="W424" i="3"/>
  <c r="V69" i="3"/>
  <c r="V74" i="3" s="1"/>
  <c r="AI69" i="3"/>
  <c r="AI74" i="3" s="1"/>
  <c r="AM587" i="1"/>
  <c r="AM18" i="3" s="1"/>
  <c r="AM12" i="3"/>
  <c r="AM410" i="3" s="1"/>
  <c r="U895" i="1"/>
  <c r="U191" i="3" s="1"/>
  <c r="T893" i="1"/>
  <c r="S901" i="1"/>
  <c r="S197" i="3" s="1"/>
  <c r="AL413" i="3"/>
  <c r="W789" i="1"/>
  <c r="AI789" i="1"/>
  <c r="Y795" i="1"/>
  <c r="Y109" i="3" s="1"/>
  <c r="Y790" i="1"/>
  <c r="Y104" i="3" s="1"/>
  <c r="X791" i="1"/>
  <c r="X105" i="3" s="1"/>
  <c r="X103" i="3" s="1"/>
  <c r="X65" i="3"/>
  <c r="Z603" i="1"/>
  <c r="Z784" i="1" s="1"/>
  <c r="Z98" i="3" s="1"/>
  <c r="Z34" i="3"/>
  <c r="AI65" i="3"/>
  <c r="AL590" i="1"/>
  <c r="AL21" i="3" s="1"/>
  <c r="AM589" i="1"/>
  <c r="AM20" i="3" s="1"/>
  <c r="AM14" i="3"/>
  <c r="AM412" i="3" s="1"/>
  <c r="U865" i="1"/>
  <c r="V677" i="1"/>
  <c r="V862" i="1" s="1"/>
  <c r="V159" i="3" s="1"/>
  <c r="V162" i="3" s="1"/>
  <c r="V894" i="1"/>
  <c r="V190" i="3" s="1"/>
  <c r="AI677" i="1"/>
  <c r="AI894" i="1"/>
  <c r="AI190" i="3" s="1"/>
  <c r="U799" i="1"/>
  <c r="W670" i="1"/>
  <c r="W518" i="1"/>
  <c r="X518" i="1" s="1"/>
  <c r="X670" i="1"/>
  <c r="AH542" i="1"/>
  <c r="AH685" i="1" s="1"/>
  <c r="AG685" i="1"/>
  <c r="X554" i="1"/>
  <c r="W687" i="1"/>
  <c r="X524" i="1"/>
  <c r="W519" i="1"/>
  <c r="X519" i="1" s="1"/>
  <c r="W525" i="1"/>
  <c r="X525" i="1" s="1"/>
  <c r="AM155" i="1"/>
  <c r="AM121" i="1"/>
  <c r="AM103" i="1" s="1"/>
  <c r="X153" i="1"/>
  <c r="X119" i="1"/>
  <c r="X205" i="1" s="1"/>
  <c r="AM584" i="1"/>
  <c r="AM15" i="3" s="1"/>
  <c r="Y651" i="1"/>
  <c r="Y57" i="3" s="1"/>
  <c r="AA613" i="1"/>
  <c r="AA37" i="3" s="1"/>
  <c r="AA436" i="3" s="1"/>
  <c r="X659" i="1"/>
  <c r="Z610" i="1"/>
  <c r="Z656" i="1" s="1"/>
  <c r="Z62" i="3" s="1"/>
  <c r="Z650" i="1"/>
  <c r="Z56" i="3" s="1"/>
  <c r="Y497" i="1"/>
  <c r="Y669" i="1" s="1"/>
  <c r="Y555" i="1" s="1"/>
  <c r="Y432" i="1"/>
  <c r="Y663" i="1" s="1"/>
  <c r="Z496" i="1"/>
  <c r="Z431" i="1"/>
  <c r="Z498" i="1"/>
  <c r="Z433" i="1"/>
  <c r="Z441" i="1"/>
  <c r="Z439" i="1"/>
  <c r="Y440" i="1"/>
  <c r="Y664" i="1" s="1"/>
  <c r="Z422" i="1"/>
  <c r="AB224" i="1"/>
  <c r="AB210" i="1" s="1"/>
  <c r="AB223" i="1"/>
  <c r="AB209" i="1" s="1"/>
  <c r="AA421" i="1"/>
  <c r="AB225" i="1"/>
  <c r="AB211" i="1" s="1"/>
  <c r="AA423" i="1"/>
  <c r="V145" i="1"/>
  <c r="AI145" i="1" s="1"/>
  <c r="AH145" i="1"/>
  <c r="AJ145" i="1" s="1"/>
  <c r="AK145" i="1" s="1"/>
  <c r="AL145" i="1" s="1"/>
  <c r="AM145" i="1" s="1"/>
  <c r="W145" i="1"/>
  <c r="L145" i="1"/>
  <c r="X145" i="1"/>
  <c r="M145" i="1"/>
  <c r="Y145" i="1"/>
  <c r="O145" i="1"/>
  <c r="AC145" i="1"/>
  <c r="N145" i="1"/>
  <c r="Z145" i="1"/>
  <c r="AA145" i="1"/>
  <c r="Q145" i="1"/>
  <c r="K145" i="1"/>
  <c r="P145" i="1"/>
  <c r="AB145" i="1"/>
  <c r="R145" i="1"/>
  <c r="AD145" i="1"/>
  <c r="T145" i="1"/>
  <c r="U145" i="1"/>
  <c r="S145" i="1"/>
  <c r="AE145" i="1"/>
  <c r="AF145" i="1"/>
  <c r="AG145" i="1"/>
  <c r="L148" i="1"/>
  <c r="X148" i="1"/>
  <c r="M148" i="1"/>
  <c r="Y148" i="1"/>
  <c r="O148" i="1"/>
  <c r="AA148" i="1"/>
  <c r="Q148" i="1"/>
  <c r="AE148" i="1"/>
  <c r="P148" i="1"/>
  <c r="AB148" i="1"/>
  <c r="AC148" i="1"/>
  <c r="S148" i="1"/>
  <c r="N148" i="1"/>
  <c r="R148" i="1"/>
  <c r="AD148" i="1"/>
  <c r="Z148" i="1"/>
  <c r="T148" i="1"/>
  <c r="AF148" i="1"/>
  <c r="V148" i="1"/>
  <c r="U148" i="1"/>
  <c r="AG148" i="1"/>
  <c r="AH148" i="1"/>
  <c r="K148" i="1"/>
  <c r="W148" i="1"/>
  <c r="H50" i="1"/>
  <c r="G92" i="1"/>
  <c r="H42" i="1"/>
  <c r="H83" i="1"/>
  <c r="I41" i="1"/>
  <c r="I82" i="1"/>
  <c r="D43" i="1"/>
  <c r="D84" i="1"/>
  <c r="E43" i="1"/>
  <c r="E84" i="1"/>
  <c r="F52" i="1"/>
  <c r="F94" i="1" s="1"/>
  <c r="G51" i="1"/>
  <c r="F93" i="1"/>
  <c r="G42" i="1"/>
  <c r="G83" i="1"/>
  <c r="F43" i="1"/>
  <c r="F84" i="1"/>
  <c r="I49" i="1"/>
  <c r="I91" i="1" s="1"/>
  <c r="H91" i="1"/>
  <c r="AM414" i="3" l="1"/>
  <c r="AA440" i="3"/>
  <c r="AA444" i="3" s="1"/>
  <c r="Z446" i="3"/>
  <c r="Z442" i="3"/>
  <c r="Z447" i="3"/>
  <c r="Z445" i="3"/>
  <c r="Z443" i="3"/>
  <c r="T901" i="1"/>
  <c r="T197" i="3" s="1"/>
  <c r="T189" i="3"/>
  <c r="V865" i="1"/>
  <c r="X789" i="1"/>
  <c r="X424" i="3"/>
  <c r="X69" i="3"/>
  <c r="X74" i="3" s="1"/>
  <c r="W69" i="3"/>
  <c r="W74" i="3" s="1"/>
  <c r="AM207" i="1"/>
  <c r="AD595" i="1"/>
  <c r="AD778" i="1" s="1"/>
  <c r="AD92" i="3" s="1"/>
  <c r="AE595" i="1"/>
  <c r="AE26" i="3" s="1"/>
  <c r="U893" i="1"/>
  <c r="U189" i="3" s="1"/>
  <c r="AM413" i="3"/>
  <c r="U422" i="3"/>
  <c r="V851" i="1"/>
  <c r="V148" i="3" s="1"/>
  <c r="V83" i="3"/>
  <c r="AM590" i="1"/>
  <c r="AM21" i="3" s="1"/>
  <c r="Z795" i="1"/>
  <c r="Z109" i="3" s="1"/>
  <c r="Y791" i="1"/>
  <c r="Y105" i="3" s="1"/>
  <c r="Y103" i="3" s="1"/>
  <c r="Y65" i="3"/>
  <c r="AA603" i="1"/>
  <c r="AA784" i="1" s="1"/>
  <c r="AA98" i="3" s="1"/>
  <c r="AA34" i="3"/>
  <c r="Z790" i="1"/>
  <c r="Z104" i="3" s="1"/>
  <c r="AI862" i="1"/>
  <c r="W677" i="1"/>
  <c r="W862" i="1" s="1"/>
  <c r="W159" i="3" s="1"/>
  <c r="W162" i="3" s="1"/>
  <c r="W894" i="1"/>
  <c r="W190" i="3" s="1"/>
  <c r="X677" i="1"/>
  <c r="X862" i="1" s="1"/>
  <c r="X159" i="3" s="1"/>
  <c r="X162" i="3" s="1"/>
  <c r="X894" i="1"/>
  <c r="X190" i="3" s="1"/>
  <c r="V695" i="1"/>
  <c r="V800" i="1"/>
  <c r="V114" i="3" s="1"/>
  <c r="V113" i="3" s="1"/>
  <c r="Y670" i="1"/>
  <c r="W681" i="1"/>
  <c r="Y518" i="1"/>
  <c r="X681" i="1"/>
  <c r="W682" i="1"/>
  <c r="Y524" i="1"/>
  <c r="X682" i="1"/>
  <c r="Y554" i="1"/>
  <c r="X687" i="1"/>
  <c r="Y525" i="1"/>
  <c r="Y519" i="1"/>
  <c r="Y153" i="1"/>
  <c r="Y119" i="1"/>
  <c r="Y205" i="1" s="1"/>
  <c r="Z651" i="1"/>
  <c r="Z57" i="3" s="1"/>
  <c r="AH595" i="1"/>
  <c r="AJ148" i="1"/>
  <c r="AK148" i="1" s="1"/>
  <c r="AI148" i="1"/>
  <c r="AB613" i="1"/>
  <c r="AB37" i="3" s="1"/>
  <c r="AB436" i="3" s="1"/>
  <c r="Y659" i="1"/>
  <c r="AA610" i="1"/>
  <c r="AA656" i="1" s="1"/>
  <c r="AA62" i="3" s="1"/>
  <c r="AA650" i="1"/>
  <c r="AA56" i="3" s="1"/>
  <c r="AA498" i="1"/>
  <c r="AA433" i="1"/>
  <c r="AA496" i="1"/>
  <c r="AA431" i="1"/>
  <c r="Z497" i="1"/>
  <c r="Z669" i="1" s="1"/>
  <c r="Z555" i="1" s="1"/>
  <c r="Z432" i="1"/>
  <c r="Z663" i="1" s="1"/>
  <c r="Z440" i="1"/>
  <c r="Z664" i="1" s="1"/>
  <c r="AA441" i="1"/>
  <c r="AA439" i="1"/>
  <c r="AA422" i="1"/>
  <c r="AC225" i="1"/>
  <c r="AC211" i="1" s="1"/>
  <c r="AB423" i="1"/>
  <c r="AC223" i="1"/>
  <c r="AC209" i="1" s="1"/>
  <c r="AB421" i="1"/>
  <c r="AC224" i="1"/>
  <c r="AC210" i="1" s="1"/>
  <c r="W147" i="1"/>
  <c r="W595" i="1" s="1"/>
  <c r="L147" i="1"/>
  <c r="L595" i="1" s="1"/>
  <c r="X147" i="1"/>
  <c r="X595" i="1" s="1"/>
  <c r="N147" i="1"/>
  <c r="N595" i="1" s="1"/>
  <c r="Z147" i="1"/>
  <c r="Z595" i="1" s="1"/>
  <c r="P147" i="1"/>
  <c r="P595" i="1" s="1"/>
  <c r="M147" i="1"/>
  <c r="M595" i="1" s="1"/>
  <c r="O147" i="1"/>
  <c r="O595" i="1" s="1"/>
  <c r="AA147" i="1"/>
  <c r="AA595" i="1" s="1"/>
  <c r="AB147" i="1"/>
  <c r="AB595" i="1" s="1"/>
  <c r="Q147" i="1"/>
  <c r="Q595" i="1" s="1"/>
  <c r="AC147" i="1"/>
  <c r="AC595" i="1" s="1"/>
  <c r="R147" i="1"/>
  <c r="R595" i="1" s="1"/>
  <c r="AD147" i="1"/>
  <c r="K147" i="1"/>
  <c r="K595" i="1" s="1"/>
  <c r="S147" i="1"/>
  <c r="S595" i="1" s="1"/>
  <c r="AE147" i="1"/>
  <c r="U147" i="1"/>
  <c r="U595" i="1" s="1"/>
  <c r="AH147" i="1"/>
  <c r="AJ147" i="1" s="1"/>
  <c r="AK147" i="1" s="1"/>
  <c r="AL147" i="1" s="1"/>
  <c r="AM147" i="1" s="1"/>
  <c r="T147" i="1"/>
  <c r="T595" i="1" s="1"/>
  <c r="AF147" i="1"/>
  <c r="AF595" i="1" s="1"/>
  <c r="AG147" i="1"/>
  <c r="AG595" i="1" s="1"/>
  <c r="V147" i="1"/>
  <c r="AI147" i="1" s="1"/>
  <c r="Y147" i="1"/>
  <c r="Y595" i="1" s="1"/>
  <c r="I50" i="1"/>
  <c r="I92" i="1" s="1"/>
  <c r="H92" i="1"/>
  <c r="G52" i="1"/>
  <c r="G94" i="1" s="1"/>
  <c r="H43" i="1"/>
  <c r="H84" i="1"/>
  <c r="H51" i="1"/>
  <c r="G93" i="1"/>
  <c r="E44" i="1"/>
  <c r="E85" i="1"/>
  <c r="D44" i="1"/>
  <c r="D85" i="1"/>
  <c r="G43" i="1"/>
  <c r="G84" i="1"/>
  <c r="F44" i="1"/>
  <c r="F85" i="1"/>
  <c r="I42" i="1"/>
  <c r="I83" i="1"/>
  <c r="AB440" i="3" l="1"/>
  <c r="AB444" i="3" s="1"/>
  <c r="AA447" i="3"/>
  <c r="AA446" i="3"/>
  <c r="AA445" i="3"/>
  <c r="AA443" i="3"/>
  <c r="AA442" i="3"/>
  <c r="AI159" i="3"/>
  <c r="AI162" i="3" s="1"/>
  <c r="AI422" i="3" s="1"/>
  <c r="X422" i="3"/>
  <c r="AI851" i="1"/>
  <c r="AI148" i="3" s="1"/>
  <c r="Y424" i="3"/>
  <c r="Y69" i="3"/>
  <c r="Y74" i="3" s="1"/>
  <c r="AE778" i="1"/>
  <c r="AE92" i="3" s="1"/>
  <c r="N778" i="1"/>
  <c r="N92" i="3" s="1"/>
  <c r="N26" i="3"/>
  <c r="W26" i="3"/>
  <c r="W778" i="1"/>
  <c r="W92" i="3" s="1"/>
  <c r="Z778" i="1"/>
  <c r="Z92" i="3" s="1"/>
  <c r="Z26" i="3"/>
  <c r="AC778" i="1"/>
  <c r="AC92" i="3" s="1"/>
  <c r="AC26" i="3"/>
  <c r="S778" i="1"/>
  <c r="S92" i="3" s="1"/>
  <c r="S26" i="3"/>
  <c r="R778" i="1"/>
  <c r="R92" i="3" s="1"/>
  <c r="R26" i="3"/>
  <c r="Q778" i="1"/>
  <c r="Q92" i="3" s="1"/>
  <c r="Q26" i="3"/>
  <c r="X778" i="1"/>
  <c r="X92" i="3" s="1"/>
  <c r="X26" i="3"/>
  <c r="AB778" i="1"/>
  <c r="AB92" i="3" s="1"/>
  <c r="AB26" i="3"/>
  <c r="P778" i="1"/>
  <c r="P92" i="3" s="1"/>
  <c r="P26" i="3"/>
  <c r="Y778" i="1"/>
  <c r="Y92" i="3" s="1"/>
  <c r="Y26" i="3"/>
  <c r="AA778" i="1"/>
  <c r="AA92" i="3" s="1"/>
  <c r="AA26" i="3"/>
  <c r="K778" i="1"/>
  <c r="K92" i="3" s="1"/>
  <c r="K26" i="3"/>
  <c r="AG778" i="1"/>
  <c r="AG92" i="3" s="1"/>
  <c r="AG26" i="3"/>
  <c r="T26" i="3"/>
  <c r="T778" i="1"/>
  <c r="T92" i="3" s="1"/>
  <c r="O778" i="1"/>
  <c r="O92" i="3" s="1"/>
  <c r="O26" i="3"/>
  <c r="U778" i="1"/>
  <c r="U92" i="3" s="1"/>
  <c r="U26" i="3"/>
  <c r="L778" i="1"/>
  <c r="L92" i="3" s="1"/>
  <c r="L26" i="3"/>
  <c r="AF778" i="1"/>
  <c r="AF92" i="3" s="1"/>
  <c r="AF26" i="3"/>
  <c r="M778" i="1"/>
  <c r="M92" i="3" s="1"/>
  <c r="M26" i="3"/>
  <c r="AD26" i="3"/>
  <c r="V595" i="1"/>
  <c r="V778" i="1" s="1"/>
  <c r="V92" i="3" s="1"/>
  <c r="U901" i="1"/>
  <c r="U197" i="3" s="1"/>
  <c r="V422" i="3"/>
  <c r="V895" i="1"/>
  <c r="Z791" i="1"/>
  <c r="Z105" i="3" s="1"/>
  <c r="Z103" i="3" s="1"/>
  <c r="Z65" i="3"/>
  <c r="Y789" i="1"/>
  <c r="AA795" i="1"/>
  <c r="AA109" i="3" s="1"/>
  <c r="AB603" i="1"/>
  <c r="AB784" i="1" s="1"/>
  <c r="AB98" i="3" s="1"/>
  <c r="AB34" i="3"/>
  <c r="AH778" i="1"/>
  <c r="AH92" i="3" s="1"/>
  <c r="AH26" i="3"/>
  <c r="AI865" i="1"/>
  <c r="W865" i="1"/>
  <c r="X865" i="1"/>
  <c r="Y677" i="1"/>
  <c r="Y862" i="1" s="1"/>
  <c r="Y159" i="3" s="1"/>
  <c r="Y162" i="3" s="1"/>
  <c r="Y894" i="1"/>
  <c r="Y190" i="3" s="1"/>
  <c r="V799" i="1"/>
  <c r="AA651" i="1"/>
  <c r="AA57" i="3" s="1"/>
  <c r="AA790" i="1"/>
  <c r="AA104" i="3" s="1"/>
  <c r="W688" i="1"/>
  <c r="X688" i="1"/>
  <c r="Z670" i="1"/>
  <c r="Z554" i="1"/>
  <c r="Y687" i="1"/>
  <c r="Z524" i="1"/>
  <c r="Y682" i="1"/>
  <c r="Z518" i="1"/>
  <c r="Y681" i="1"/>
  <c r="Z519" i="1"/>
  <c r="Z525" i="1"/>
  <c r="Z153" i="1"/>
  <c r="Z119" i="1"/>
  <c r="Z205" i="1" s="1"/>
  <c r="AL148" i="1"/>
  <c r="AK595" i="1"/>
  <c r="Z659" i="1"/>
  <c r="AB610" i="1"/>
  <c r="AB656" i="1" s="1"/>
  <c r="AB62" i="3" s="1"/>
  <c r="AB650" i="1"/>
  <c r="AB56" i="3" s="1"/>
  <c r="AC613" i="1"/>
  <c r="AC37" i="3" s="1"/>
  <c r="AC436" i="3" s="1"/>
  <c r="AJ595" i="1"/>
  <c r="AB431" i="1"/>
  <c r="AB496" i="1"/>
  <c r="AB498" i="1"/>
  <c r="AB433" i="1"/>
  <c r="AA497" i="1"/>
  <c r="AA669" i="1" s="1"/>
  <c r="AA555" i="1" s="1"/>
  <c r="AA432" i="1"/>
  <c r="AA663" i="1" s="1"/>
  <c r="AB439" i="1"/>
  <c r="AB441" i="1"/>
  <c r="AA440" i="1"/>
  <c r="AA664" i="1" s="1"/>
  <c r="AB422" i="1"/>
  <c r="AD224" i="1"/>
  <c r="AD210" i="1" s="1"/>
  <c r="AD223" i="1"/>
  <c r="AD209" i="1" s="1"/>
  <c r="AC421" i="1"/>
  <c r="AD225" i="1"/>
  <c r="AD211" i="1" s="1"/>
  <c r="AC423" i="1"/>
  <c r="N141" i="1"/>
  <c r="K141" i="1"/>
  <c r="Q141" i="1"/>
  <c r="R141" i="1"/>
  <c r="T141" i="1"/>
  <c r="U141" i="1"/>
  <c r="V141" i="1"/>
  <c r="AI141" i="1" s="1"/>
  <c r="L141" i="1"/>
  <c r="S141" i="1"/>
  <c r="O141" i="1"/>
  <c r="M141" i="1"/>
  <c r="P141" i="1"/>
  <c r="U144" i="1"/>
  <c r="AG144" i="1"/>
  <c r="K144" i="1"/>
  <c r="V144" i="1"/>
  <c r="AH144" i="1"/>
  <c r="W144" i="1"/>
  <c r="L144" i="1"/>
  <c r="X144" i="1"/>
  <c r="N144" i="1"/>
  <c r="M144" i="1"/>
  <c r="Y144" i="1"/>
  <c r="Z144" i="1"/>
  <c r="O144" i="1"/>
  <c r="AA144" i="1"/>
  <c r="P144" i="1"/>
  <c r="AB144" i="1"/>
  <c r="Q144" i="1"/>
  <c r="AC144" i="1"/>
  <c r="S144" i="1"/>
  <c r="T144" i="1"/>
  <c r="R144" i="1"/>
  <c r="AD144" i="1"/>
  <c r="AE144" i="1"/>
  <c r="AF144" i="1"/>
  <c r="H52" i="1"/>
  <c r="H94" i="1" s="1"/>
  <c r="F45" i="1"/>
  <c r="F86" i="1"/>
  <c r="D45" i="1"/>
  <c r="D86" i="1"/>
  <c r="N140" i="1" s="1"/>
  <c r="I51" i="1"/>
  <c r="I93" i="1" s="1"/>
  <c r="H93" i="1"/>
  <c r="G44" i="1"/>
  <c r="G85" i="1"/>
  <c r="E45" i="1"/>
  <c r="E86" i="1"/>
  <c r="I43" i="1"/>
  <c r="I84" i="1"/>
  <c r="H44" i="1"/>
  <c r="H85" i="1"/>
  <c r="AC440" i="3" l="1"/>
  <c r="AC444" i="3" s="1"/>
  <c r="AB446" i="3"/>
  <c r="AB443" i="3"/>
  <c r="AB445" i="3"/>
  <c r="AB447" i="3"/>
  <c r="AB442" i="3"/>
  <c r="E281" i="3"/>
  <c r="V893" i="1"/>
  <c r="V189" i="3" s="1"/>
  <c r="V191" i="3"/>
  <c r="Y865" i="1"/>
  <c r="Z789" i="1"/>
  <c r="X78" i="3"/>
  <c r="X83" i="3" s="1"/>
  <c r="W78" i="3"/>
  <c r="W83" i="3" s="1"/>
  <c r="Z69" i="3"/>
  <c r="Z74" i="3" s="1"/>
  <c r="AI595" i="1"/>
  <c r="AI778" i="1" s="1"/>
  <c r="AI92" i="3" s="1"/>
  <c r="V26" i="3"/>
  <c r="W422" i="3"/>
  <c r="Z424" i="3"/>
  <c r="AB795" i="1"/>
  <c r="AB109" i="3" s="1"/>
  <c r="AA791" i="1"/>
  <c r="AA105" i="3" s="1"/>
  <c r="AA103" i="3" s="1"/>
  <c r="AA65" i="3"/>
  <c r="AC603" i="1"/>
  <c r="AC784" i="1" s="1"/>
  <c r="AC98" i="3" s="1"/>
  <c r="AC34" i="3"/>
  <c r="AJ778" i="1"/>
  <c r="AJ92" i="3" s="1"/>
  <c r="AJ26" i="3"/>
  <c r="AK778" i="1"/>
  <c r="AK92" i="3" s="1"/>
  <c r="AK26" i="3"/>
  <c r="X851" i="1"/>
  <c r="X148" i="3" s="1"/>
  <c r="W851" i="1"/>
  <c r="W148" i="3" s="1"/>
  <c r="Z677" i="1"/>
  <c r="Z862" i="1" s="1"/>
  <c r="Z159" i="3" s="1"/>
  <c r="Z162" i="3" s="1"/>
  <c r="Z894" i="1"/>
  <c r="Z190" i="3" s="1"/>
  <c r="X695" i="1"/>
  <c r="X800" i="1"/>
  <c r="X114" i="3" s="1"/>
  <c r="X113" i="3" s="1"/>
  <c r="W695" i="1"/>
  <c r="W800" i="1"/>
  <c r="W114" i="3" s="1"/>
  <c r="W113" i="3" s="1"/>
  <c r="AA659" i="1"/>
  <c r="AB651" i="1"/>
  <c r="AB57" i="3" s="1"/>
  <c r="AB790" i="1"/>
  <c r="AB104" i="3" s="1"/>
  <c r="Y688" i="1"/>
  <c r="AA670" i="1"/>
  <c r="AA518" i="1"/>
  <c r="Z681" i="1"/>
  <c r="AA524" i="1"/>
  <c r="Z682" i="1"/>
  <c r="AA554" i="1"/>
  <c r="Z687" i="1"/>
  <c r="AA519" i="1"/>
  <c r="AA525" i="1"/>
  <c r="AA153" i="1"/>
  <c r="AA119" i="1"/>
  <c r="AA205" i="1" s="1"/>
  <c r="AM148" i="1"/>
  <c r="AM595" i="1" s="1"/>
  <c r="AL595" i="1"/>
  <c r="AJ144" i="1"/>
  <c r="AK144" i="1" s="1"/>
  <c r="AI144" i="1"/>
  <c r="AD613" i="1"/>
  <c r="AD37" i="3" s="1"/>
  <c r="AD436" i="3" s="1"/>
  <c r="AC610" i="1"/>
  <c r="AC656" i="1" s="1"/>
  <c r="AC62" i="3" s="1"/>
  <c r="AC650" i="1"/>
  <c r="AC56" i="3" s="1"/>
  <c r="AB497" i="1"/>
  <c r="AB669" i="1" s="1"/>
  <c r="AB555" i="1" s="1"/>
  <c r="AB432" i="1"/>
  <c r="AB663" i="1" s="1"/>
  <c r="AC498" i="1"/>
  <c r="AC433" i="1"/>
  <c r="AC496" i="1"/>
  <c r="AC431" i="1"/>
  <c r="AC439" i="1"/>
  <c r="AB440" i="1"/>
  <c r="AB664" i="1" s="1"/>
  <c r="AC441" i="1"/>
  <c r="AC422" i="1"/>
  <c r="AE225" i="1"/>
  <c r="AE211" i="1" s="1"/>
  <c r="AD423" i="1"/>
  <c r="AE223" i="1"/>
  <c r="AE209" i="1" s="1"/>
  <c r="AD421" i="1"/>
  <c r="AE224" i="1"/>
  <c r="AE210" i="1" s="1"/>
  <c r="Y141" i="1"/>
  <c r="M140" i="1"/>
  <c r="M593" i="1" s="1"/>
  <c r="Z141" i="1"/>
  <c r="AG141" i="1"/>
  <c r="X141" i="1"/>
  <c r="AC141" i="1"/>
  <c r="AD141" i="1"/>
  <c r="AF141" i="1"/>
  <c r="AH141" i="1"/>
  <c r="AJ141" i="1" s="1"/>
  <c r="AK141" i="1" s="1"/>
  <c r="AL141" i="1" s="1"/>
  <c r="AM141" i="1" s="1"/>
  <c r="L140" i="1"/>
  <c r="L593" i="1" s="1"/>
  <c r="K140" i="1"/>
  <c r="K593" i="1" s="1"/>
  <c r="W141" i="1"/>
  <c r="O140" i="1"/>
  <c r="O593" i="1" s="1"/>
  <c r="N593" i="1"/>
  <c r="AE141" i="1"/>
  <c r="AA141" i="1"/>
  <c r="AB141" i="1"/>
  <c r="P140" i="1"/>
  <c r="P593" i="1" s="1"/>
  <c r="F46" i="1"/>
  <c r="F88" i="1" s="1"/>
  <c r="F87" i="1"/>
  <c r="I44" i="1"/>
  <c r="I85" i="1"/>
  <c r="G45" i="1"/>
  <c r="G86" i="1"/>
  <c r="H45" i="1"/>
  <c r="H86" i="1"/>
  <c r="I52" i="1"/>
  <c r="I94" i="1" s="1"/>
  <c r="E46" i="1"/>
  <c r="E88" i="1" s="1"/>
  <c r="E87" i="1"/>
  <c r="D46" i="1"/>
  <c r="D88" i="1" s="1"/>
  <c r="D87" i="1"/>
  <c r="AD440" i="3" l="1"/>
  <c r="AD444" i="3" s="1"/>
  <c r="V901" i="1"/>
  <c r="V197" i="3" s="1"/>
  <c r="AC443" i="3"/>
  <c r="AC447" i="3"/>
  <c r="AC446" i="3"/>
  <c r="AC442" i="3"/>
  <c r="AC445" i="3"/>
  <c r="Z865" i="1"/>
  <c r="AA424" i="3"/>
  <c r="Y78" i="3"/>
  <c r="Y83" i="3" s="1"/>
  <c r="AA69" i="3"/>
  <c r="AA74" i="3" s="1"/>
  <c r="AI26" i="3"/>
  <c r="Y422" i="3"/>
  <c r="AA789" i="1"/>
  <c r="AC790" i="1"/>
  <c r="AC104" i="3" s="1"/>
  <c r="AD603" i="1"/>
  <c r="AD784" i="1" s="1"/>
  <c r="AD98" i="3" s="1"/>
  <c r="AD34" i="3"/>
  <c r="L776" i="1"/>
  <c r="L90" i="3" s="1"/>
  <c r="L24" i="3"/>
  <c r="P776" i="1"/>
  <c r="P90" i="3" s="1"/>
  <c r="P24" i="3"/>
  <c r="AC795" i="1"/>
  <c r="AC109" i="3" s="1"/>
  <c r="M776" i="1"/>
  <c r="M90" i="3" s="1"/>
  <c r="M24" i="3"/>
  <c r="O776" i="1"/>
  <c r="O90" i="3" s="1"/>
  <c r="O24" i="3"/>
  <c r="N776" i="1"/>
  <c r="N90" i="3" s="1"/>
  <c r="N24" i="3"/>
  <c r="K776" i="1"/>
  <c r="K90" i="3" s="1"/>
  <c r="K24" i="3"/>
  <c r="AB791" i="1"/>
  <c r="AB105" i="3" s="1"/>
  <c r="AB103" i="3" s="1"/>
  <c r="AB65" i="3"/>
  <c r="AM778" i="1"/>
  <c r="AM92" i="3" s="1"/>
  <c r="AM26" i="3"/>
  <c r="AL778" i="1"/>
  <c r="AL92" i="3" s="1"/>
  <c r="AL26" i="3"/>
  <c r="W895" i="1"/>
  <c r="W191" i="3" s="1"/>
  <c r="X895" i="1"/>
  <c r="X191" i="3" s="1"/>
  <c r="Z422" i="3"/>
  <c r="Y851" i="1"/>
  <c r="Y148" i="3" s="1"/>
  <c r="AA677" i="1"/>
  <c r="AA862" i="1" s="1"/>
  <c r="AA159" i="3" s="1"/>
  <c r="AA162" i="3" s="1"/>
  <c r="AA894" i="1"/>
  <c r="AA190" i="3" s="1"/>
  <c r="W799" i="1"/>
  <c r="X799" i="1"/>
  <c r="Y695" i="1"/>
  <c r="Y800" i="1"/>
  <c r="Y114" i="3" s="1"/>
  <c r="Y113" i="3" s="1"/>
  <c r="AB659" i="1"/>
  <c r="Z688" i="1"/>
  <c r="AB670" i="1"/>
  <c r="AB554" i="1"/>
  <c r="AA687" i="1"/>
  <c r="AB524" i="1"/>
  <c r="AA682" i="1"/>
  <c r="AB518" i="1"/>
  <c r="AA681" i="1"/>
  <c r="AB519" i="1"/>
  <c r="AB525" i="1"/>
  <c r="AB153" i="1"/>
  <c r="AB119" i="1"/>
  <c r="AB205" i="1" s="1"/>
  <c r="AL144" i="1"/>
  <c r="AC651" i="1"/>
  <c r="AC57" i="3" s="1"/>
  <c r="AE613" i="1"/>
  <c r="AE37" i="3" s="1"/>
  <c r="AE436" i="3" s="1"/>
  <c r="AD610" i="1"/>
  <c r="AD656" i="1" s="1"/>
  <c r="AD62" i="3" s="1"/>
  <c r="AD650" i="1"/>
  <c r="AD56" i="3" s="1"/>
  <c r="AD496" i="1"/>
  <c r="AD431" i="1"/>
  <c r="AC432" i="1"/>
  <c r="AC663" i="1" s="1"/>
  <c r="AC497" i="1"/>
  <c r="AC669" i="1" s="1"/>
  <c r="AC555" i="1" s="1"/>
  <c r="AD433" i="1"/>
  <c r="AD498" i="1"/>
  <c r="AD441" i="1"/>
  <c r="AC440" i="1"/>
  <c r="AC664" i="1" s="1"/>
  <c r="AD439" i="1"/>
  <c r="AD422" i="1"/>
  <c r="AF224" i="1"/>
  <c r="AF210" i="1" s="1"/>
  <c r="AF223" i="1"/>
  <c r="AF209" i="1" s="1"/>
  <c r="AE421" i="1"/>
  <c r="AF225" i="1"/>
  <c r="AF211" i="1" s="1"/>
  <c r="AE423" i="1"/>
  <c r="V140" i="1"/>
  <c r="AH140" i="1"/>
  <c r="W140" i="1"/>
  <c r="W593" i="1" s="1"/>
  <c r="AA140" i="1"/>
  <c r="AA593" i="1" s="1"/>
  <c r="AD140" i="1"/>
  <c r="AD593" i="1" s="1"/>
  <c r="Z140" i="1"/>
  <c r="Z593" i="1" s="1"/>
  <c r="AG140" i="1"/>
  <c r="AG593" i="1" s="1"/>
  <c r="Q140" i="1"/>
  <c r="Q593" i="1" s="1"/>
  <c r="AC140" i="1"/>
  <c r="AC593" i="1" s="1"/>
  <c r="R140" i="1"/>
  <c r="R593" i="1" s="1"/>
  <c r="U140" i="1"/>
  <c r="U593" i="1" s="1"/>
  <c r="S140" i="1"/>
  <c r="S593" i="1" s="1"/>
  <c r="AE140" i="1"/>
  <c r="AE593" i="1" s="1"/>
  <c r="AF140" i="1"/>
  <c r="AF593" i="1" s="1"/>
  <c r="T140" i="1"/>
  <c r="T593" i="1" s="1"/>
  <c r="AB140" i="1"/>
  <c r="AB593" i="1" s="1"/>
  <c r="X140" i="1"/>
  <c r="X593" i="1" s="1"/>
  <c r="Y140" i="1"/>
  <c r="Y593" i="1" s="1"/>
  <c r="T143" i="1"/>
  <c r="T594" i="1" s="1"/>
  <c r="AF143" i="1"/>
  <c r="AF594" i="1" s="1"/>
  <c r="AG143" i="1"/>
  <c r="AG594" i="1" s="1"/>
  <c r="U143" i="1"/>
  <c r="U594" i="1" s="1"/>
  <c r="V143" i="1"/>
  <c r="AH143" i="1"/>
  <c r="W143" i="1"/>
  <c r="W594" i="1" s="1"/>
  <c r="K143" i="1"/>
  <c r="K594" i="1" s="1"/>
  <c r="Y143" i="1"/>
  <c r="Y594" i="1" s="1"/>
  <c r="L143" i="1"/>
  <c r="L594" i="1" s="1"/>
  <c r="L596" i="1" s="1"/>
  <c r="L27" i="3" s="1"/>
  <c r="X143" i="1"/>
  <c r="X594" i="1" s="1"/>
  <c r="M143" i="1"/>
  <c r="M594" i="1" s="1"/>
  <c r="M596" i="1" s="1"/>
  <c r="M27" i="3" s="1"/>
  <c r="N143" i="1"/>
  <c r="N594" i="1" s="1"/>
  <c r="N596" i="1" s="1"/>
  <c r="N27" i="3" s="1"/>
  <c r="Z143" i="1"/>
  <c r="Z594" i="1" s="1"/>
  <c r="O143" i="1"/>
  <c r="O594" i="1" s="1"/>
  <c r="O596" i="1" s="1"/>
  <c r="O27" i="3" s="1"/>
  <c r="AA143" i="1"/>
  <c r="AA594" i="1" s="1"/>
  <c r="P143" i="1"/>
  <c r="P594" i="1" s="1"/>
  <c r="P596" i="1" s="1"/>
  <c r="P27" i="3" s="1"/>
  <c r="AB143" i="1"/>
  <c r="AB594" i="1" s="1"/>
  <c r="R143" i="1"/>
  <c r="R594" i="1" s="1"/>
  <c r="AE143" i="1"/>
  <c r="AE594" i="1" s="1"/>
  <c r="Q143" i="1"/>
  <c r="Q594" i="1" s="1"/>
  <c r="AC143" i="1"/>
  <c r="AC594" i="1" s="1"/>
  <c r="AD143" i="1"/>
  <c r="AD594" i="1" s="1"/>
  <c r="S143" i="1"/>
  <c r="S594" i="1" s="1"/>
  <c r="H46" i="1"/>
  <c r="H88" i="1" s="1"/>
  <c r="H87" i="1"/>
  <c r="I45" i="1"/>
  <c r="I86" i="1"/>
  <c r="G46" i="1"/>
  <c r="G88" i="1" s="1"/>
  <c r="G87" i="1"/>
  <c r="AE440" i="3" l="1"/>
  <c r="AE444" i="3" s="1"/>
  <c r="AD447" i="3"/>
  <c r="AD445" i="3"/>
  <c r="AD442" i="3"/>
  <c r="AD446" i="3"/>
  <c r="AD443" i="3"/>
  <c r="AA865" i="1"/>
  <c r="AB424" i="3"/>
  <c r="Z78" i="3"/>
  <c r="Z83" i="3" s="1"/>
  <c r="AB69" i="3"/>
  <c r="AB74" i="3" s="1"/>
  <c r="U777" i="1"/>
  <c r="U91" i="3" s="1"/>
  <c r="U25" i="3"/>
  <c r="AG777" i="1"/>
  <c r="AG91" i="3" s="1"/>
  <c r="AG25" i="3"/>
  <c r="AF25" i="3"/>
  <c r="AF777" i="1"/>
  <c r="AF91" i="3" s="1"/>
  <c r="AI143" i="1"/>
  <c r="V594" i="1"/>
  <c r="N777" i="1"/>
  <c r="N91" i="3" s="1"/>
  <c r="N89" i="3" s="1"/>
  <c r="N25" i="3"/>
  <c r="T777" i="1"/>
  <c r="T91" i="3" s="1"/>
  <c r="T25" i="3"/>
  <c r="AJ143" i="1"/>
  <c r="AK143" i="1" s="1"/>
  <c r="AH594" i="1"/>
  <c r="Z25" i="3"/>
  <c r="Z777" i="1"/>
  <c r="Z91" i="3" s="1"/>
  <c r="M777" i="1"/>
  <c r="M91" i="3" s="1"/>
  <c r="M89" i="3" s="1"/>
  <c r="M25" i="3"/>
  <c r="X777" i="1"/>
  <c r="X91" i="3" s="1"/>
  <c r="X25" i="3"/>
  <c r="O777" i="1"/>
  <c r="O91" i="3" s="1"/>
  <c r="O89" i="3" s="1"/>
  <c r="O25" i="3"/>
  <c r="AC777" i="1"/>
  <c r="AC91" i="3" s="1"/>
  <c r="AC25" i="3"/>
  <c r="L25" i="3"/>
  <c r="L777" i="1"/>
  <c r="L91" i="3" s="1"/>
  <c r="L89" i="3" s="1"/>
  <c r="S777" i="1"/>
  <c r="S91" i="3" s="1"/>
  <c r="S25" i="3"/>
  <c r="Q777" i="1"/>
  <c r="Q91" i="3" s="1"/>
  <c r="Q25" i="3"/>
  <c r="Y777" i="1"/>
  <c r="Y91" i="3" s="1"/>
  <c r="Y25" i="3"/>
  <c r="AB777" i="1"/>
  <c r="AB91" i="3" s="1"/>
  <c r="AB25" i="3"/>
  <c r="AA777" i="1"/>
  <c r="AA91" i="3" s="1"/>
  <c r="AA25" i="3"/>
  <c r="AE25" i="3"/>
  <c r="AE777" i="1"/>
  <c r="AE91" i="3" s="1"/>
  <c r="K777" i="1"/>
  <c r="K91" i="3" s="1"/>
  <c r="K89" i="3" s="1"/>
  <c r="K25" i="3"/>
  <c r="P777" i="1"/>
  <c r="P91" i="3" s="1"/>
  <c r="P89" i="3" s="1"/>
  <c r="P25" i="3"/>
  <c r="AD777" i="1"/>
  <c r="AD91" i="3" s="1"/>
  <c r="AD25" i="3"/>
  <c r="R777" i="1"/>
  <c r="R91" i="3" s="1"/>
  <c r="R25" i="3"/>
  <c r="W777" i="1"/>
  <c r="W91" i="3" s="1"/>
  <c r="W25" i="3"/>
  <c r="AD795" i="1"/>
  <c r="AD109" i="3" s="1"/>
  <c r="R776" i="1"/>
  <c r="R90" i="3" s="1"/>
  <c r="R24" i="3"/>
  <c r="AC776" i="1"/>
  <c r="AC90" i="3" s="1"/>
  <c r="AC24" i="3"/>
  <c r="Q776" i="1"/>
  <c r="Q90" i="3" s="1"/>
  <c r="Q24" i="3"/>
  <c r="AB789" i="1"/>
  <c r="AG776" i="1"/>
  <c r="AG90" i="3" s="1"/>
  <c r="AG24" i="3"/>
  <c r="Y776" i="1"/>
  <c r="Y90" i="3" s="1"/>
  <c r="Y24" i="3"/>
  <c r="Z776" i="1"/>
  <c r="Z90" i="3" s="1"/>
  <c r="Z24" i="3"/>
  <c r="AE603" i="1"/>
  <c r="AE784" i="1" s="1"/>
  <c r="AE98" i="3" s="1"/>
  <c r="AE34" i="3"/>
  <c r="X776" i="1"/>
  <c r="X90" i="3" s="1"/>
  <c r="X24" i="3"/>
  <c r="AB776" i="1"/>
  <c r="AB90" i="3" s="1"/>
  <c r="AB24" i="3"/>
  <c r="S776" i="1"/>
  <c r="S90" i="3" s="1"/>
  <c r="S24" i="3"/>
  <c r="AA776" i="1"/>
  <c r="AA90" i="3" s="1"/>
  <c r="AA24" i="3"/>
  <c r="T776" i="1"/>
  <c r="T90" i="3" s="1"/>
  <c r="T24" i="3"/>
  <c r="W776" i="1"/>
  <c r="W90" i="3" s="1"/>
  <c r="W24" i="3"/>
  <c r="AC65" i="3"/>
  <c r="AE776" i="1"/>
  <c r="AE90" i="3" s="1"/>
  <c r="AE24" i="3"/>
  <c r="U776" i="1"/>
  <c r="U90" i="3" s="1"/>
  <c r="U24" i="3"/>
  <c r="AD776" i="1"/>
  <c r="AD90" i="3" s="1"/>
  <c r="AD24" i="3"/>
  <c r="AF776" i="1"/>
  <c r="AF90" i="3" s="1"/>
  <c r="AF24" i="3"/>
  <c r="W893" i="1"/>
  <c r="W189" i="3" s="1"/>
  <c r="Y895" i="1"/>
  <c r="Y191" i="3" s="1"/>
  <c r="Z851" i="1"/>
  <c r="Z148" i="3" s="1"/>
  <c r="AB677" i="1"/>
  <c r="AB862" i="1" s="1"/>
  <c r="AB159" i="3" s="1"/>
  <c r="AB162" i="3" s="1"/>
  <c r="AB894" i="1"/>
  <c r="AB190" i="3" s="1"/>
  <c r="Y799" i="1"/>
  <c r="Z695" i="1"/>
  <c r="Z800" i="1"/>
  <c r="Z114" i="3" s="1"/>
  <c r="Z113" i="3" s="1"/>
  <c r="AD651" i="1"/>
  <c r="AD57" i="3" s="1"/>
  <c r="AD790" i="1"/>
  <c r="AD104" i="3" s="1"/>
  <c r="AC659" i="1"/>
  <c r="AC791" i="1"/>
  <c r="AC105" i="3" s="1"/>
  <c r="AC103" i="3" s="1"/>
  <c r="AA688" i="1"/>
  <c r="AC670" i="1"/>
  <c r="L600" i="1"/>
  <c r="L781" i="1" s="1"/>
  <c r="L95" i="3" s="1"/>
  <c r="L606" i="1"/>
  <c r="L787" i="1" s="1"/>
  <c r="L101" i="3" s="1"/>
  <c r="L601" i="1"/>
  <c r="L782" i="1" s="1"/>
  <c r="L96" i="3" s="1"/>
  <c r="L602" i="1"/>
  <c r="L783" i="1" s="1"/>
  <c r="L97" i="3" s="1"/>
  <c r="P600" i="1"/>
  <c r="P781" i="1" s="1"/>
  <c r="P95" i="3" s="1"/>
  <c r="P606" i="1"/>
  <c r="P787" i="1" s="1"/>
  <c r="P101" i="3" s="1"/>
  <c r="P601" i="1"/>
  <c r="P782" i="1" s="1"/>
  <c r="P96" i="3" s="1"/>
  <c r="P602" i="1"/>
  <c r="P783" i="1" s="1"/>
  <c r="P97" i="3" s="1"/>
  <c r="O600" i="1"/>
  <c r="O781" i="1" s="1"/>
  <c r="O95" i="3" s="1"/>
  <c r="O606" i="1"/>
  <c r="O787" i="1" s="1"/>
  <c r="O101" i="3" s="1"/>
  <c r="O602" i="1"/>
  <c r="O783" i="1" s="1"/>
  <c r="O97" i="3" s="1"/>
  <c r="O601" i="1"/>
  <c r="O782" i="1" s="1"/>
  <c r="O96" i="3" s="1"/>
  <c r="N600" i="1"/>
  <c r="N781" i="1" s="1"/>
  <c r="N95" i="3" s="1"/>
  <c r="N606" i="1"/>
  <c r="N787" i="1" s="1"/>
  <c r="N101" i="3" s="1"/>
  <c r="N602" i="1"/>
  <c r="N783" i="1" s="1"/>
  <c r="N97" i="3" s="1"/>
  <c r="N601" i="1"/>
  <c r="N782" i="1" s="1"/>
  <c r="N96" i="3" s="1"/>
  <c r="M600" i="1"/>
  <c r="M781" i="1" s="1"/>
  <c r="M95" i="3" s="1"/>
  <c r="M606" i="1"/>
  <c r="M787" i="1" s="1"/>
  <c r="M101" i="3" s="1"/>
  <c r="M601" i="1"/>
  <c r="M782" i="1" s="1"/>
  <c r="M96" i="3" s="1"/>
  <c r="M602" i="1"/>
  <c r="M783" i="1" s="1"/>
  <c r="M97" i="3" s="1"/>
  <c r="AC518" i="1"/>
  <c r="AB681" i="1"/>
  <c r="AC524" i="1"/>
  <c r="AB682" i="1"/>
  <c r="AC554" i="1"/>
  <c r="AB687" i="1"/>
  <c r="AC519" i="1"/>
  <c r="AC525" i="1"/>
  <c r="AC153" i="1"/>
  <c r="AC119" i="1"/>
  <c r="AC205" i="1" s="1"/>
  <c r="AM144" i="1"/>
  <c r="AH593" i="1"/>
  <c r="AH24" i="3" s="1"/>
  <c r="AJ140" i="1"/>
  <c r="AK140" i="1" s="1"/>
  <c r="AI140" i="1"/>
  <c r="AF613" i="1"/>
  <c r="AF37" i="3" s="1"/>
  <c r="AF436" i="3" s="1"/>
  <c r="AE610" i="1"/>
  <c r="AE656" i="1" s="1"/>
  <c r="AE62" i="3" s="1"/>
  <c r="AE650" i="1"/>
  <c r="AE56" i="3" s="1"/>
  <c r="P599" i="1"/>
  <c r="P780" i="1" s="1"/>
  <c r="P94" i="3" s="1"/>
  <c r="O599" i="1"/>
  <c r="O780" i="1" s="1"/>
  <c r="O94" i="3" s="1"/>
  <c r="L599" i="1"/>
  <c r="M599" i="1"/>
  <c r="M780" i="1" s="1"/>
  <c r="M94" i="3" s="1"/>
  <c r="N599" i="1"/>
  <c r="R596" i="1"/>
  <c r="R27" i="3" s="1"/>
  <c r="K596" i="1"/>
  <c r="Q596" i="1"/>
  <c r="Q27" i="3" s="1"/>
  <c r="AG596" i="1"/>
  <c r="AG27" i="3" s="1"/>
  <c r="U596" i="1"/>
  <c r="U27" i="3" s="1"/>
  <c r="Y596" i="1"/>
  <c r="Y27" i="3" s="1"/>
  <c r="Z596" i="1"/>
  <c r="Z27" i="3" s="1"/>
  <c r="AD596" i="1"/>
  <c r="AD27" i="3" s="1"/>
  <c r="AB596" i="1"/>
  <c r="AB27" i="3" s="1"/>
  <c r="AA596" i="1"/>
  <c r="AA27" i="3" s="1"/>
  <c r="S596" i="1"/>
  <c r="S27" i="3" s="1"/>
  <c r="X596" i="1"/>
  <c r="X27" i="3" s="1"/>
  <c r="T596" i="1"/>
  <c r="T27" i="3" s="1"/>
  <c r="AC596" i="1"/>
  <c r="AC27" i="3" s="1"/>
  <c r="AF596" i="1"/>
  <c r="AF27" i="3" s="1"/>
  <c r="AE596" i="1"/>
  <c r="AE27" i="3" s="1"/>
  <c r="AD497" i="1"/>
  <c r="AD669" i="1" s="1"/>
  <c r="AD555" i="1" s="1"/>
  <c r="AD432" i="1"/>
  <c r="AD663" i="1" s="1"/>
  <c r="AE433" i="1"/>
  <c r="AE498" i="1"/>
  <c r="AE496" i="1"/>
  <c r="AE431" i="1"/>
  <c r="AD440" i="1"/>
  <c r="AD664" i="1" s="1"/>
  <c r="AE441" i="1"/>
  <c r="AE439" i="1"/>
  <c r="AE422" i="1"/>
  <c r="AG225" i="1"/>
  <c r="AG211" i="1" s="1"/>
  <c r="AF423" i="1"/>
  <c r="AG223" i="1"/>
  <c r="AG209" i="1" s="1"/>
  <c r="AF421" i="1"/>
  <c r="AG224" i="1"/>
  <c r="AG210" i="1" s="1"/>
  <c r="I46" i="1"/>
  <c r="I88" i="1" s="1"/>
  <c r="I87" i="1"/>
  <c r="AA89" i="3" l="1"/>
  <c r="AF440" i="3"/>
  <c r="AF444" i="3" s="1"/>
  <c r="AE443" i="3"/>
  <c r="AE442" i="3"/>
  <c r="AE445" i="3"/>
  <c r="AE446" i="3"/>
  <c r="AE447" i="3"/>
  <c r="T89" i="3"/>
  <c r="U89" i="3"/>
  <c r="AB865" i="1"/>
  <c r="Q89" i="3"/>
  <c r="X89" i="3"/>
  <c r="R89" i="3"/>
  <c r="Z89" i="3"/>
  <c r="AF89" i="3"/>
  <c r="Y89" i="3"/>
  <c r="O93" i="3"/>
  <c r="O102" i="3" s="1"/>
  <c r="O112" i="3" s="1"/>
  <c r="O116" i="3" s="1"/>
  <c r="O123" i="3" s="1"/>
  <c r="AD89" i="3"/>
  <c r="S89" i="3"/>
  <c r="AG89" i="3"/>
  <c r="M93" i="3"/>
  <c r="M102" i="3" s="1"/>
  <c r="M112" i="3" s="1"/>
  <c r="M116" i="3" s="1"/>
  <c r="M123" i="3" s="1"/>
  <c r="AB89" i="3"/>
  <c r="AE89" i="3"/>
  <c r="AC89" i="3"/>
  <c r="P93" i="3"/>
  <c r="P102" i="3" s="1"/>
  <c r="P112" i="3" s="1"/>
  <c r="P116" i="3" s="1"/>
  <c r="P123" i="3" s="1"/>
  <c r="W89" i="3"/>
  <c r="W310" i="3" s="1"/>
  <c r="P837" i="1"/>
  <c r="N837" i="1"/>
  <c r="L837" i="1"/>
  <c r="M837" i="1"/>
  <c r="O837" i="1"/>
  <c r="AA78" i="3"/>
  <c r="AA83" i="3" s="1"/>
  <c r="AC69" i="3"/>
  <c r="AC74" i="3" s="1"/>
  <c r="AE775" i="1"/>
  <c r="AE835" i="1" s="1"/>
  <c r="L390" i="3"/>
  <c r="Y775" i="1"/>
  <c r="Y835" i="1" s="1"/>
  <c r="P428" i="3"/>
  <c r="U775" i="1"/>
  <c r="K310" i="3"/>
  <c r="T775" i="1"/>
  <c r="R775" i="1"/>
  <c r="AD775" i="1"/>
  <c r="AD835" i="1" s="1"/>
  <c r="L775" i="1"/>
  <c r="AC775" i="1"/>
  <c r="N390" i="3"/>
  <c r="O390" i="3"/>
  <c r="O775" i="1"/>
  <c r="AB775" i="1"/>
  <c r="AB835" i="1" s="1"/>
  <c r="M390" i="3"/>
  <c r="K775" i="1"/>
  <c r="K835" i="1" s="1"/>
  <c r="K890" i="1" s="1"/>
  <c r="M775" i="1"/>
  <c r="Q775" i="1"/>
  <c r="Q835" i="1" s="1"/>
  <c r="X775" i="1"/>
  <c r="X835" i="1" s="1"/>
  <c r="AH777" i="1"/>
  <c r="AH91" i="3" s="1"/>
  <c r="AH25" i="3"/>
  <c r="AL143" i="1"/>
  <c r="AK594" i="1"/>
  <c r="Z775" i="1"/>
  <c r="AF775" i="1"/>
  <c r="P775" i="1"/>
  <c r="AA428" i="3"/>
  <c r="N775" i="1"/>
  <c r="V25" i="3"/>
  <c r="V777" i="1"/>
  <c r="V91" i="3" s="1"/>
  <c r="AJ594" i="1"/>
  <c r="S775" i="1"/>
  <c r="S835" i="1" s="1"/>
  <c r="S890" i="1" s="1"/>
  <c r="S186" i="3" s="1"/>
  <c r="AG775" i="1"/>
  <c r="AI594" i="1"/>
  <c r="AA422" i="3"/>
  <c r="AA775" i="1"/>
  <c r="W775" i="1"/>
  <c r="W835" i="1" s="1"/>
  <c r="AE795" i="1"/>
  <c r="AE109" i="3" s="1"/>
  <c r="AD791" i="1"/>
  <c r="AD105" i="3" s="1"/>
  <c r="AD103" i="3" s="1"/>
  <c r="AD65" i="3"/>
  <c r="AF603" i="1"/>
  <c r="AF784" i="1" s="1"/>
  <c r="AF98" i="3" s="1"/>
  <c r="AF34" i="3"/>
  <c r="K606" i="1"/>
  <c r="K787" i="1" s="1"/>
  <c r="K101" i="3" s="1"/>
  <c r="K27" i="3"/>
  <c r="X893" i="1"/>
  <c r="W901" i="1"/>
  <c r="W197" i="3" s="1"/>
  <c r="Z895" i="1"/>
  <c r="Z191" i="3" s="1"/>
  <c r="AA851" i="1"/>
  <c r="AA148" i="3" s="1"/>
  <c r="AC677" i="1"/>
  <c r="AC862" i="1" s="1"/>
  <c r="AC159" i="3" s="1"/>
  <c r="AC162" i="3" s="1"/>
  <c r="AC894" i="1"/>
  <c r="AC190" i="3" s="1"/>
  <c r="AC424" i="3"/>
  <c r="AC789" i="1"/>
  <c r="Z799" i="1"/>
  <c r="AD659" i="1"/>
  <c r="AA695" i="1"/>
  <c r="AA800" i="1"/>
  <c r="AA114" i="3" s="1"/>
  <c r="AA113" i="3" s="1"/>
  <c r="AE651" i="1"/>
  <c r="AE57" i="3" s="1"/>
  <c r="AE790" i="1"/>
  <c r="AE104" i="3" s="1"/>
  <c r="N780" i="1"/>
  <c r="N94" i="3" s="1"/>
  <c r="N93" i="3" s="1"/>
  <c r="N102" i="3" s="1"/>
  <c r="N112" i="3" s="1"/>
  <c r="N116" i="3" s="1"/>
  <c r="N123" i="3" s="1"/>
  <c r="L780" i="1"/>
  <c r="L94" i="3" s="1"/>
  <c r="L93" i="3" s="1"/>
  <c r="L102" i="3" s="1"/>
  <c r="L112" i="3" s="1"/>
  <c r="L116" i="3" s="1"/>
  <c r="L123" i="3" s="1"/>
  <c r="M779" i="1"/>
  <c r="P779" i="1"/>
  <c r="O779" i="1"/>
  <c r="AH596" i="1"/>
  <c r="AH776" i="1"/>
  <c r="AH90" i="3" s="1"/>
  <c r="AB688" i="1"/>
  <c r="AD670" i="1"/>
  <c r="R600" i="1"/>
  <c r="R781" i="1" s="1"/>
  <c r="R95" i="3" s="1"/>
  <c r="R606" i="1"/>
  <c r="R787" i="1" s="1"/>
  <c r="R101" i="3" s="1"/>
  <c r="R601" i="1"/>
  <c r="R782" i="1" s="1"/>
  <c r="R96" i="3" s="1"/>
  <c r="R602" i="1"/>
  <c r="R783" i="1" s="1"/>
  <c r="R97" i="3" s="1"/>
  <c r="AC600" i="1"/>
  <c r="AC781" i="1" s="1"/>
  <c r="AC95" i="3" s="1"/>
  <c r="AC606" i="1"/>
  <c r="AC787" i="1" s="1"/>
  <c r="AC101" i="3" s="1"/>
  <c r="AC601" i="1"/>
  <c r="AC782" i="1" s="1"/>
  <c r="AC96" i="3" s="1"/>
  <c r="AC602" i="1"/>
  <c r="AC783" i="1" s="1"/>
  <c r="AC97" i="3" s="1"/>
  <c r="T600" i="1"/>
  <c r="T781" i="1" s="1"/>
  <c r="T95" i="3" s="1"/>
  <c r="T606" i="1"/>
  <c r="T787" i="1" s="1"/>
  <c r="T101" i="3" s="1"/>
  <c r="T602" i="1"/>
  <c r="T783" i="1" s="1"/>
  <c r="T97" i="3" s="1"/>
  <c r="T601" i="1"/>
  <c r="T782" i="1" s="1"/>
  <c r="T96" i="3" s="1"/>
  <c r="AA600" i="1"/>
  <c r="AA781" i="1" s="1"/>
  <c r="AA95" i="3" s="1"/>
  <c r="AA606" i="1"/>
  <c r="AA787" i="1" s="1"/>
  <c r="AA101" i="3" s="1"/>
  <c r="AA601" i="1"/>
  <c r="AA782" i="1" s="1"/>
  <c r="AA96" i="3" s="1"/>
  <c r="AA602" i="1"/>
  <c r="AA783" i="1" s="1"/>
  <c r="AA97" i="3" s="1"/>
  <c r="AD600" i="1"/>
  <c r="AD781" i="1" s="1"/>
  <c r="AD95" i="3" s="1"/>
  <c r="AD606" i="1"/>
  <c r="AD787" i="1" s="1"/>
  <c r="AD101" i="3" s="1"/>
  <c r="AD602" i="1"/>
  <c r="AD783" i="1" s="1"/>
  <c r="AD97" i="3" s="1"/>
  <c r="AD601" i="1"/>
  <c r="AD782" i="1" s="1"/>
  <c r="AD96" i="3" s="1"/>
  <c r="Y600" i="1"/>
  <c r="Y781" i="1" s="1"/>
  <c r="Y95" i="3" s="1"/>
  <c r="Y606" i="1"/>
  <c r="Y787" i="1" s="1"/>
  <c r="Y101" i="3" s="1"/>
  <c r="Y602" i="1"/>
  <c r="Y783" i="1" s="1"/>
  <c r="Y97" i="3" s="1"/>
  <c r="Y601" i="1"/>
  <c r="Y782" i="1" s="1"/>
  <c r="Y96" i="3" s="1"/>
  <c r="U600" i="1"/>
  <c r="U781" i="1" s="1"/>
  <c r="U95" i="3" s="1"/>
  <c r="U606" i="1"/>
  <c r="U787" i="1" s="1"/>
  <c r="U101" i="3" s="1"/>
  <c r="U602" i="1"/>
  <c r="U783" i="1" s="1"/>
  <c r="U97" i="3" s="1"/>
  <c r="U601" i="1"/>
  <c r="U782" i="1" s="1"/>
  <c r="U96" i="3" s="1"/>
  <c r="S600" i="1"/>
  <c r="S781" i="1" s="1"/>
  <c r="S95" i="3" s="1"/>
  <c r="S606" i="1"/>
  <c r="S787" i="1" s="1"/>
  <c r="S101" i="3" s="1"/>
  <c r="S601" i="1"/>
  <c r="S782" i="1" s="1"/>
  <c r="S96" i="3" s="1"/>
  <c r="S602" i="1"/>
  <c r="S783" i="1" s="1"/>
  <c r="S97" i="3" s="1"/>
  <c r="AB600" i="1"/>
  <c r="AB781" i="1" s="1"/>
  <c r="AB95" i="3" s="1"/>
  <c r="AB606" i="1"/>
  <c r="AB787" i="1" s="1"/>
  <c r="AB101" i="3" s="1"/>
  <c r="AB602" i="1"/>
  <c r="AB783" i="1" s="1"/>
  <c r="AB97" i="3" s="1"/>
  <c r="AB601" i="1"/>
  <c r="AB782" i="1" s="1"/>
  <c r="AB96" i="3" s="1"/>
  <c r="Z600" i="1"/>
  <c r="Z781" i="1" s="1"/>
  <c r="Z95" i="3" s="1"/>
  <c r="Z606" i="1"/>
  <c r="Z787" i="1" s="1"/>
  <c r="Z101" i="3" s="1"/>
  <c r="Z602" i="1"/>
  <c r="Z783" i="1" s="1"/>
  <c r="Z97" i="3" s="1"/>
  <c r="Z601" i="1"/>
  <c r="Z782" i="1" s="1"/>
  <c r="Z96" i="3" s="1"/>
  <c r="AE600" i="1"/>
  <c r="AE781" i="1" s="1"/>
  <c r="AE95" i="3" s="1"/>
  <c r="AE606" i="1"/>
  <c r="AE787" i="1" s="1"/>
  <c r="AE101" i="3" s="1"/>
  <c r="AE601" i="1"/>
  <c r="AE782" i="1" s="1"/>
  <c r="AE96" i="3" s="1"/>
  <c r="AE602" i="1"/>
  <c r="AE783" i="1" s="1"/>
  <c r="AE97" i="3" s="1"/>
  <c r="AG600" i="1"/>
  <c r="AG781" i="1" s="1"/>
  <c r="AG95" i="3" s="1"/>
  <c r="AG606" i="1"/>
  <c r="AG787" i="1" s="1"/>
  <c r="AG101" i="3" s="1"/>
  <c r="AG601" i="1"/>
  <c r="AG782" i="1" s="1"/>
  <c r="AG96" i="3" s="1"/>
  <c r="AG602" i="1"/>
  <c r="AG783" i="1" s="1"/>
  <c r="AG97" i="3" s="1"/>
  <c r="X600" i="1"/>
  <c r="X781" i="1" s="1"/>
  <c r="X95" i="3" s="1"/>
  <c r="X606" i="1"/>
  <c r="X787" i="1" s="1"/>
  <c r="X101" i="3" s="1"/>
  <c r="X601" i="1"/>
  <c r="X782" i="1" s="1"/>
  <c r="X96" i="3" s="1"/>
  <c r="X602" i="1"/>
  <c r="X783" i="1" s="1"/>
  <c r="X97" i="3" s="1"/>
  <c r="AF600" i="1"/>
  <c r="AF781" i="1" s="1"/>
  <c r="AF95" i="3" s="1"/>
  <c r="AF606" i="1"/>
  <c r="AF787" i="1" s="1"/>
  <c r="AF101" i="3" s="1"/>
  <c r="AF601" i="1"/>
  <c r="AF782" i="1" s="1"/>
  <c r="AF96" i="3" s="1"/>
  <c r="AF602" i="1"/>
  <c r="AF783" i="1" s="1"/>
  <c r="AF97" i="3" s="1"/>
  <c r="Q600" i="1"/>
  <c r="Q781" i="1" s="1"/>
  <c r="Q95" i="3" s="1"/>
  <c r="Q606" i="1"/>
  <c r="Q787" i="1" s="1"/>
  <c r="Q101" i="3" s="1"/>
  <c r="Q601" i="1"/>
  <c r="Q782" i="1" s="1"/>
  <c r="Q96" i="3" s="1"/>
  <c r="Q602" i="1"/>
  <c r="Q783" i="1" s="1"/>
  <c r="Q97" i="3" s="1"/>
  <c r="K602" i="1"/>
  <c r="K783" i="1" s="1"/>
  <c r="K97" i="3" s="1"/>
  <c r="K601" i="1"/>
  <c r="K782" i="1" s="1"/>
  <c r="K96" i="3" s="1"/>
  <c r="K600" i="1"/>
  <c r="K781" i="1" s="1"/>
  <c r="K95" i="3" s="1"/>
  <c r="AD554" i="1"/>
  <c r="AC687" i="1"/>
  <c r="AD524" i="1"/>
  <c r="AC682" i="1"/>
  <c r="AD518" i="1"/>
  <c r="AC681" i="1"/>
  <c r="AD519" i="1"/>
  <c r="AD525" i="1"/>
  <c r="AD153" i="1"/>
  <c r="AD119" i="1"/>
  <c r="AD205" i="1" s="1"/>
  <c r="AL140" i="1"/>
  <c r="AK593" i="1"/>
  <c r="AK24" i="3" s="1"/>
  <c r="AG613" i="1"/>
  <c r="AG37" i="3" s="1"/>
  <c r="AG436" i="3" s="1"/>
  <c r="AF610" i="1"/>
  <c r="AF656" i="1" s="1"/>
  <c r="AF62" i="3" s="1"/>
  <c r="AF650" i="1"/>
  <c r="AF56" i="3" s="1"/>
  <c r="O607" i="1"/>
  <c r="O31" i="3" s="1"/>
  <c r="P607" i="1"/>
  <c r="P31" i="3" s="1"/>
  <c r="T599" i="1"/>
  <c r="T780" i="1" s="1"/>
  <c r="T94" i="3" s="1"/>
  <c r="U599" i="1"/>
  <c r="U780" i="1" s="1"/>
  <c r="U94" i="3" s="1"/>
  <c r="X599" i="1"/>
  <c r="X780" i="1" s="1"/>
  <c r="X94" i="3" s="1"/>
  <c r="AG599" i="1"/>
  <c r="AG780" i="1" s="1"/>
  <c r="AG94" i="3" s="1"/>
  <c r="Y599" i="1"/>
  <c r="Y780" i="1" s="1"/>
  <c r="Y94" i="3" s="1"/>
  <c r="AB599" i="1"/>
  <c r="AB780" i="1" s="1"/>
  <c r="AB94" i="3" s="1"/>
  <c r="N607" i="1"/>
  <c r="N31" i="3" s="1"/>
  <c r="AD599" i="1"/>
  <c r="Q599" i="1"/>
  <c r="Q780" i="1" s="1"/>
  <c r="Q94" i="3" s="1"/>
  <c r="AA599" i="1"/>
  <c r="AA780" i="1" s="1"/>
  <c r="AA94" i="3" s="1"/>
  <c r="M607" i="1"/>
  <c r="M31" i="3" s="1"/>
  <c r="AC599" i="1"/>
  <c r="AC780" i="1" s="1"/>
  <c r="AC94" i="3" s="1"/>
  <c r="AE599" i="1"/>
  <c r="AE780" i="1" s="1"/>
  <c r="AE94" i="3" s="1"/>
  <c r="R599" i="1"/>
  <c r="R780" i="1" s="1"/>
  <c r="R94" i="3" s="1"/>
  <c r="S599" i="1"/>
  <c r="S780" i="1" s="1"/>
  <c r="S94" i="3" s="1"/>
  <c r="AF599" i="1"/>
  <c r="AF780" i="1" s="1"/>
  <c r="AF94" i="3" s="1"/>
  <c r="Z599" i="1"/>
  <c r="Z780" i="1" s="1"/>
  <c r="Z94" i="3" s="1"/>
  <c r="L607" i="1"/>
  <c r="L31" i="3" s="1"/>
  <c r="K599" i="1"/>
  <c r="AJ593" i="1"/>
  <c r="AJ24" i="3" s="1"/>
  <c r="W596" i="1"/>
  <c r="W27" i="3" s="1"/>
  <c r="AE497" i="1"/>
  <c r="AE669" i="1" s="1"/>
  <c r="AE555" i="1" s="1"/>
  <c r="AE432" i="1"/>
  <c r="AE663" i="1" s="1"/>
  <c r="AF496" i="1"/>
  <c r="AF431" i="1"/>
  <c r="AF498" i="1"/>
  <c r="AF433" i="1"/>
  <c r="AE440" i="1"/>
  <c r="AE664" i="1" s="1"/>
  <c r="AF439" i="1"/>
  <c r="AF441" i="1"/>
  <c r="AF422" i="1"/>
  <c r="AH224" i="1"/>
  <c r="AH223" i="1"/>
  <c r="AH209" i="1" s="1"/>
  <c r="AG421" i="1"/>
  <c r="AH225" i="1"/>
  <c r="AH211" i="1" s="1"/>
  <c r="AG423" i="1"/>
  <c r="AG440" i="3" l="1"/>
  <c r="AG444" i="3" s="1"/>
  <c r="AF445" i="3"/>
  <c r="AF446" i="3"/>
  <c r="AF442" i="3"/>
  <c r="AF443" i="3"/>
  <c r="AF447" i="3"/>
  <c r="X901" i="1"/>
  <c r="X197" i="3" s="1"/>
  <c r="X390" i="3" s="1"/>
  <c r="X189" i="3"/>
  <c r="K186" i="3"/>
  <c r="K386" i="3" s="1"/>
  <c r="AC865" i="1"/>
  <c r="AH89" i="3"/>
  <c r="S93" i="3"/>
  <c r="S102" i="3" s="1"/>
  <c r="S112" i="3" s="1"/>
  <c r="S116" i="3" s="1"/>
  <c r="S123" i="3" s="1"/>
  <c r="AE93" i="3"/>
  <c r="AE102" i="3" s="1"/>
  <c r="AC93" i="3"/>
  <c r="AC102" i="3" s="1"/>
  <c r="AC112" i="3" s="1"/>
  <c r="T93" i="3"/>
  <c r="T102" i="3" s="1"/>
  <c r="T112" i="3" s="1"/>
  <c r="T116" i="3" s="1"/>
  <c r="T123" i="3" s="1"/>
  <c r="AF93" i="3"/>
  <c r="AF102" i="3" s="1"/>
  <c r="AB93" i="3"/>
  <c r="AB102" i="3" s="1"/>
  <c r="AB112" i="3" s="1"/>
  <c r="Y93" i="3"/>
  <c r="Y102" i="3" s="1"/>
  <c r="Y112" i="3" s="1"/>
  <c r="Y116" i="3" s="1"/>
  <c r="Y123" i="3" s="1"/>
  <c r="X93" i="3"/>
  <c r="X102" i="3" s="1"/>
  <c r="X112" i="3" s="1"/>
  <c r="X116" i="3" s="1"/>
  <c r="X123" i="3" s="1"/>
  <c r="U93" i="3"/>
  <c r="U102" i="3" s="1"/>
  <c r="U112" i="3" s="1"/>
  <c r="U116" i="3" s="1"/>
  <c r="U123" i="3" s="1"/>
  <c r="R93" i="3"/>
  <c r="R102" i="3" s="1"/>
  <c r="R112" i="3" s="1"/>
  <c r="R116" i="3" s="1"/>
  <c r="R123" i="3" s="1"/>
  <c r="Z93" i="3"/>
  <c r="Z102" i="3" s="1"/>
  <c r="Z112" i="3" s="1"/>
  <c r="Z116" i="3" s="1"/>
  <c r="Z123" i="3" s="1"/>
  <c r="AA93" i="3"/>
  <c r="AA102" i="3" s="1"/>
  <c r="AA112" i="3" s="1"/>
  <c r="AA116" i="3" s="1"/>
  <c r="AA123" i="3" s="1"/>
  <c r="Q93" i="3"/>
  <c r="Q102" i="3" s="1"/>
  <c r="Q112" i="3" s="1"/>
  <c r="Q116" i="3" s="1"/>
  <c r="Q123" i="3" s="1"/>
  <c r="AD424" i="3"/>
  <c r="X837" i="1"/>
  <c r="Z837" i="1"/>
  <c r="U837" i="1"/>
  <c r="AA837" i="1"/>
  <c r="R837" i="1"/>
  <c r="Q837" i="1"/>
  <c r="AG837" i="1"/>
  <c r="AB837" i="1"/>
  <c r="Y837" i="1"/>
  <c r="T837" i="1"/>
  <c r="AF837" i="1"/>
  <c r="AE837" i="1"/>
  <c r="S837" i="1"/>
  <c r="AD837" i="1"/>
  <c r="AC837" i="1"/>
  <c r="AB78" i="3"/>
  <c r="AB83" i="3" s="1"/>
  <c r="AD69" i="3"/>
  <c r="AD74" i="3" s="1"/>
  <c r="L428" i="3"/>
  <c r="L310" i="3"/>
  <c r="P390" i="3"/>
  <c r="U835" i="1"/>
  <c r="U890" i="1" s="1"/>
  <c r="T835" i="1"/>
  <c r="T890" i="1" s="1"/>
  <c r="K428" i="3"/>
  <c r="K390" i="3"/>
  <c r="AC835" i="1"/>
  <c r="O428" i="3"/>
  <c r="W428" i="3"/>
  <c r="AF835" i="1"/>
  <c r="Z835" i="1"/>
  <c r="R835" i="1"/>
  <c r="R890" i="1" s="1"/>
  <c r="N428" i="3"/>
  <c r="L835" i="1"/>
  <c r="L890" i="1" s="1"/>
  <c r="M428" i="3"/>
  <c r="O835" i="1"/>
  <c r="O890" i="1" s="1"/>
  <c r="AG835" i="1"/>
  <c r="M835" i="1"/>
  <c r="M890" i="1" s="1"/>
  <c r="P835" i="1"/>
  <c r="P890" i="1" s="1"/>
  <c r="P186" i="3" s="1"/>
  <c r="N835" i="1"/>
  <c r="N890" i="1" s="1"/>
  <c r="N186" i="3" s="1"/>
  <c r="AI777" i="1"/>
  <c r="AI91" i="3" s="1"/>
  <c r="AI25" i="3"/>
  <c r="AK777" i="1"/>
  <c r="AK91" i="3" s="1"/>
  <c r="AK25" i="3"/>
  <c r="AM143" i="1"/>
  <c r="AM594" i="1" s="1"/>
  <c r="AL594" i="1"/>
  <c r="AJ777" i="1"/>
  <c r="AJ91" i="3" s="1"/>
  <c r="AJ25" i="3"/>
  <c r="S386" i="3"/>
  <c r="Z428" i="3"/>
  <c r="AB428" i="3"/>
  <c r="AF428" i="3"/>
  <c r="AG428" i="3"/>
  <c r="AC428" i="3"/>
  <c r="AD428" i="3"/>
  <c r="AE428" i="3"/>
  <c r="Y428" i="3"/>
  <c r="X428" i="3"/>
  <c r="M387" i="3"/>
  <c r="M134" i="3"/>
  <c r="O387" i="3"/>
  <c r="O134" i="3"/>
  <c r="P387" i="3"/>
  <c r="P134" i="3"/>
  <c r="U390" i="3"/>
  <c r="U428" i="3"/>
  <c r="R390" i="3"/>
  <c r="R428" i="3"/>
  <c r="S390" i="3"/>
  <c r="S428" i="3"/>
  <c r="T390" i="3"/>
  <c r="T428" i="3"/>
  <c r="Q390" i="3"/>
  <c r="Q428" i="3"/>
  <c r="AB422" i="3"/>
  <c r="AA835" i="1"/>
  <c r="X310" i="3"/>
  <c r="AD789" i="1"/>
  <c r="K837" i="1"/>
  <c r="K856" i="1" s="1"/>
  <c r="K153" i="3" s="1"/>
  <c r="AF795" i="1"/>
  <c r="AF109" i="3" s="1"/>
  <c r="AH600" i="1"/>
  <c r="AH781" i="1" s="1"/>
  <c r="AH95" i="3" s="1"/>
  <c r="AH27" i="3"/>
  <c r="AG603" i="1"/>
  <c r="AG784" i="1" s="1"/>
  <c r="AG98" i="3" s="1"/>
  <c r="AG93" i="3" s="1"/>
  <c r="AG102" i="3" s="1"/>
  <c r="AG34" i="3"/>
  <c r="AE791" i="1"/>
  <c r="AE105" i="3" s="1"/>
  <c r="AE103" i="3" s="1"/>
  <c r="AE65" i="3"/>
  <c r="W390" i="3"/>
  <c r="K854" i="1"/>
  <c r="K151" i="3" s="1"/>
  <c r="Y893" i="1"/>
  <c r="Y189" i="3" s="1"/>
  <c r="AA895" i="1"/>
  <c r="AA191" i="3" s="1"/>
  <c r="P856" i="1"/>
  <c r="P153" i="3" s="1"/>
  <c r="N856" i="1"/>
  <c r="N153" i="3" s="1"/>
  <c r="M856" i="1"/>
  <c r="M153" i="3" s="1"/>
  <c r="O856" i="1"/>
  <c r="O153" i="3" s="1"/>
  <c r="Q890" i="1"/>
  <c r="AB851" i="1"/>
  <c r="AB148" i="3" s="1"/>
  <c r="L907" i="1"/>
  <c r="L203" i="3" s="1"/>
  <c r="N907" i="1"/>
  <c r="N203" i="3" s="1"/>
  <c r="P907" i="1"/>
  <c r="P203" i="3" s="1"/>
  <c r="M907" i="1"/>
  <c r="M203" i="3" s="1"/>
  <c r="AD677" i="1"/>
  <c r="AD862" i="1" s="1"/>
  <c r="AD159" i="3" s="1"/>
  <c r="AD162" i="3" s="1"/>
  <c r="AD894" i="1"/>
  <c r="AD190" i="3" s="1"/>
  <c r="O907" i="1"/>
  <c r="O203" i="3" s="1"/>
  <c r="AC422" i="3"/>
  <c r="AH775" i="1"/>
  <c r="AH835" i="1" s="1"/>
  <c r="O788" i="1"/>
  <c r="P788" i="1"/>
  <c r="M788" i="1"/>
  <c r="L779" i="1"/>
  <c r="N779" i="1"/>
  <c r="AA799" i="1"/>
  <c r="AJ224" i="1"/>
  <c r="AJ210" i="1" s="1"/>
  <c r="AH210" i="1"/>
  <c r="AE659" i="1"/>
  <c r="AH602" i="1"/>
  <c r="AH783" i="1" s="1"/>
  <c r="AH97" i="3" s="1"/>
  <c r="AH601" i="1"/>
  <c r="AH782" i="1" s="1"/>
  <c r="AH96" i="3" s="1"/>
  <c r="AH599" i="1"/>
  <c r="AH780" i="1" s="1"/>
  <c r="AH94" i="3" s="1"/>
  <c r="AB695" i="1"/>
  <c r="AB800" i="1"/>
  <c r="AB114" i="3" s="1"/>
  <c r="AB113" i="3" s="1"/>
  <c r="AH606" i="1"/>
  <c r="AH787" i="1" s="1"/>
  <c r="AH101" i="3" s="1"/>
  <c r="AF651" i="1"/>
  <c r="AF57" i="3" s="1"/>
  <c r="AF790" i="1"/>
  <c r="AF104" i="3" s="1"/>
  <c r="AD780" i="1"/>
  <c r="AD94" i="3" s="1"/>
  <c r="AD93" i="3" s="1"/>
  <c r="AD102" i="3" s="1"/>
  <c r="AD112" i="3" s="1"/>
  <c r="K780" i="1"/>
  <c r="Z779" i="1"/>
  <c r="Y779" i="1"/>
  <c r="R779" i="1"/>
  <c r="S779" i="1"/>
  <c r="X779" i="1"/>
  <c r="T779" i="1"/>
  <c r="Q779" i="1"/>
  <c r="AB779" i="1"/>
  <c r="AA779" i="1"/>
  <c r="AF779" i="1"/>
  <c r="U779" i="1"/>
  <c r="AE779" i="1"/>
  <c r="AC779" i="1"/>
  <c r="AK596" i="1"/>
  <c r="AK776" i="1"/>
  <c r="AK90" i="3" s="1"/>
  <c r="AJ596" i="1"/>
  <c r="AJ27" i="3" s="1"/>
  <c r="AJ776" i="1"/>
  <c r="AJ90" i="3" s="1"/>
  <c r="AC688" i="1"/>
  <c r="AE670" i="1"/>
  <c r="W600" i="1"/>
  <c r="W781" i="1" s="1"/>
  <c r="W95" i="3" s="1"/>
  <c r="W606" i="1"/>
  <c r="W787" i="1" s="1"/>
  <c r="W101" i="3" s="1"/>
  <c r="W602" i="1"/>
  <c r="W783" i="1" s="1"/>
  <c r="W97" i="3" s="1"/>
  <c r="W601" i="1"/>
  <c r="W782" i="1" s="1"/>
  <c r="W96" i="3" s="1"/>
  <c r="AE518" i="1"/>
  <c r="AD681" i="1"/>
  <c r="AE524" i="1"/>
  <c r="AD682" i="1"/>
  <c r="AE554" i="1"/>
  <c r="AD687" i="1"/>
  <c r="AE519" i="1"/>
  <c r="AE525" i="1"/>
  <c r="AE153" i="1"/>
  <c r="AE119" i="1"/>
  <c r="AE205" i="1" s="1"/>
  <c r="AH423" i="1"/>
  <c r="AJ423" i="1" s="1"/>
  <c r="AK423" i="1" s="1"/>
  <c r="AJ225" i="1"/>
  <c r="AJ211" i="1" s="1"/>
  <c r="AH421" i="1"/>
  <c r="AH496" i="1" s="1"/>
  <c r="AJ223" i="1"/>
  <c r="AJ209" i="1" s="1"/>
  <c r="AM140" i="1"/>
  <c r="AM593" i="1" s="1"/>
  <c r="AM24" i="3" s="1"/>
  <c r="AL593" i="1"/>
  <c r="AL24" i="3" s="1"/>
  <c r="AH613" i="1"/>
  <c r="AH37" i="3" s="1"/>
  <c r="AH436" i="3" s="1"/>
  <c r="AG610" i="1"/>
  <c r="AG656" i="1" s="1"/>
  <c r="AG62" i="3" s="1"/>
  <c r="AG650" i="1"/>
  <c r="AG56" i="3" s="1"/>
  <c r="AF607" i="1"/>
  <c r="AF31" i="3" s="1"/>
  <c r="Q607" i="1"/>
  <c r="Q31" i="3" s="1"/>
  <c r="T607" i="1"/>
  <c r="T31" i="3" s="1"/>
  <c r="AE607" i="1"/>
  <c r="AE31" i="3" s="1"/>
  <c r="AD607" i="1"/>
  <c r="AD31" i="3" s="1"/>
  <c r="U607" i="1"/>
  <c r="U31" i="3" s="1"/>
  <c r="X607" i="1"/>
  <c r="X31" i="3" s="1"/>
  <c r="Y607" i="1"/>
  <c r="Y31" i="3" s="1"/>
  <c r="AA607" i="1"/>
  <c r="AA31" i="3" s="1"/>
  <c r="S607" i="1"/>
  <c r="S31" i="3" s="1"/>
  <c r="Z607" i="1"/>
  <c r="Z31" i="3" s="1"/>
  <c r="AB607" i="1"/>
  <c r="AB31" i="3" s="1"/>
  <c r="AC607" i="1"/>
  <c r="AC31" i="3" s="1"/>
  <c r="W599" i="1"/>
  <c r="W780" i="1" s="1"/>
  <c r="W94" i="3" s="1"/>
  <c r="R607" i="1"/>
  <c r="R31" i="3" s="1"/>
  <c r="K607" i="1"/>
  <c r="K31" i="3" s="1"/>
  <c r="AG498" i="1"/>
  <c r="AG433" i="1"/>
  <c r="AG496" i="1"/>
  <c r="AG431" i="1"/>
  <c r="AF497" i="1"/>
  <c r="AF669" i="1" s="1"/>
  <c r="AF555" i="1" s="1"/>
  <c r="AF432" i="1"/>
  <c r="AF663" i="1" s="1"/>
  <c r="AF440" i="1"/>
  <c r="AF664" i="1" s="1"/>
  <c r="AG441" i="1"/>
  <c r="AG439" i="1"/>
  <c r="AG422" i="1"/>
  <c r="M310" i="3" l="1"/>
  <c r="Y310" i="3"/>
  <c r="AH440" i="3"/>
  <c r="AH444" i="3" s="1"/>
  <c r="AG445" i="3"/>
  <c r="AG446" i="3"/>
  <c r="AG443" i="3"/>
  <c r="AG442" i="3"/>
  <c r="AG447" i="3"/>
  <c r="Q186" i="3"/>
  <c r="Q386" i="3" s="1"/>
  <c r="M186" i="3"/>
  <c r="M386" i="3" s="1"/>
  <c r="O186" i="3"/>
  <c r="O386" i="3" s="1"/>
  <c r="T186" i="3"/>
  <c r="T386" i="3" s="1"/>
  <c r="U186" i="3"/>
  <c r="U386" i="3" s="1"/>
  <c r="L186" i="3"/>
  <c r="L386" i="3" s="1"/>
  <c r="R186" i="3"/>
  <c r="R386" i="3" s="1"/>
  <c r="AK89" i="3"/>
  <c r="AD422" i="3"/>
  <c r="AJ89" i="3"/>
  <c r="AB116" i="3"/>
  <c r="AB123" i="3" s="1"/>
  <c r="K94" i="3"/>
  <c r="K93" i="3" s="1"/>
  <c r="K102" i="3" s="1"/>
  <c r="K112" i="3" s="1"/>
  <c r="K116" i="3" s="1"/>
  <c r="K123" i="3" s="1"/>
  <c r="W93" i="3"/>
  <c r="W102" i="3" s="1"/>
  <c r="W112" i="3" s="1"/>
  <c r="W116" i="3" s="1"/>
  <c r="W123" i="3" s="1"/>
  <c r="AE112" i="3"/>
  <c r="AE424" i="3"/>
  <c r="W837" i="1"/>
  <c r="AH837" i="1"/>
  <c r="AJ837" i="1" s="1"/>
  <c r="AC78" i="3"/>
  <c r="AC83" i="3" s="1"/>
  <c r="AE69" i="3"/>
  <c r="AE74" i="3" s="1"/>
  <c r="U854" i="1"/>
  <c r="U151" i="3" s="1"/>
  <c r="T854" i="1"/>
  <c r="T151" i="3" s="1"/>
  <c r="S854" i="1"/>
  <c r="S151" i="3" s="1"/>
  <c r="L854" i="1"/>
  <c r="L151" i="3" s="1"/>
  <c r="M854" i="1"/>
  <c r="M151" i="3" s="1"/>
  <c r="AL777" i="1"/>
  <c r="AL91" i="3" s="1"/>
  <c r="AL25" i="3"/>
  <c r="AM777" i="1"/>
  <c r="AM91" i="3" s="1"/>
  <c r="AM25" i="3"/>
  <c r="N386" i="3"/>
  <c r="O854" i="1"/>
  <c r="O151" i="3" s="1"/>
  <c r="P386" i="3"/>
  <c r="P854" i="1"/>
  <c r="P151" i="3" s="1"/>
  <c r="N854" i="1"/>
  <c r="N151" i="3" s="1"/>
  <c r="M135" i="3"/>
  <c r="M371" i="3" s="1"/>
  <c r="M415" i="3"/>
  <c r="M417" i="3" s="1"/>
  <c r="M418" i="3" s="1"/>
  <c r="O135" i="3"/>
  <c r="O371" i="3" s="1"/>
  <c r="O415" i="3"/>
  <c r="O417" i="3" s="1"/>
  <c r="O418" i="3" s="1"/>
  <c r="P135" i="3"/>
  <c r="P371" i="3" s="1"/>
  <c r="P415" i="3"/>
  <c r="P417" i="3" s="1"/>
  <c r="P418" i="3" s="1"/>
  <c r="AH428" i="3"/>
  <c r="X387" i="3"/>
  <c r="X134" i="3"/>
  <c r="Z387" i="3"/>
  <c r="Z134" i="3"/>
  <c r="T387" i="3"/>
  <c r="T134" i="3"/>
  <c r="L387" i="3"/>
  <c r="L134" i="3"/>
  <c r="AC387" i="3"/>
  <c r="AC134" i="3"/>
  <c r="Y387" i="3"/>
  <c r="Y134" i="3"/>
  <c r="S387" i="3"/>
  <c r="S134" i="3"/>
  <c r="AB387" i="3"/>
  <c r="AB134" i="3"/>
  <c r="AE387" i="3"/>
  <c r="AE134" i="3"/>
  <c r="AF387" i="3"/>
  <c r="AF134" i="3"/>
  <c r="N387" i="3"/>
  <c r="N134" i="3"/>
  <c r="R387" i="3"/>
  <c r="R134" i="3"/>
  <c r="AA387" i="3"/>
  <c r="AA134" i="3"/>
  <c r="Q387" i="3"/>
  <c r="Q134" i="3"/>
  <c r="U387" i="3"/>
  <c r="U134" i="3"/>
  <c r="K838" i="1"/>
  <c r="K839" i="1" s="1"/>
  <c r="K907" i="1"/>
  <c r="L856" i="1"/>
  <c r="L153" i="3" s="1"/>
  <c r="AG607" i="1"/>
  <c r="AG31" i="3" s="1"/>
  <c r="AG779" i="1"/>
  <c r="AG788" i="1" s="1"/>
  <c r="AH603" i="1"/>
  <c r="AJ603" i="1" s="1"/>
  <c r="AJ784" i="1" s="1"/>
  <c r="AJ98" i="3" s="1"/>
  <c r="AH34" i="3"/>
  <c r="AG795" i="1"/>
  <c r="AG109" i="3" s="1"/>
  <c r="AF791" i="1"/>
  <c r="AF105" i="3" s="1"/>
  <c r="AF103" i="3" s="1"/>
  <c r="AF112" i="3" s="1"/>
  <c r="AF65" i="3"/>
  <c r="AE789" i="1"/>
  <c r="AK606" i="1"/>
  <c r="AK787" i="1" s="1"/>
  <c r="AK101" i="3" s="1"/>
  <c r="AK27" i="3"/>
  <c r="W890" i="1"/>
  <c r="AJ835" i="1"/>
  <c r="AB890" i="1"/>
  <c r="AA890" i="1"/>
  <c r="AA186" i="3" s="1"/>
  <c r="AA907" i="1"/>
  <c r="AA203" i="3" s="1"/>
  <c r="AF907" i="1"/>
  <c r="AF203" i="3" s="1"/>
  <c r="Z907" i="1"/>
  <c r="Z203" i="3" s="1"/>
  <c r="AB856" i="1"/>
  <c r="AB153" i="3" s="1"/>
  <c r="AC907" i="1"/>
  <c r="AC203" i="3" s="1"/>
  <c r="AE907" i="1"/>
  <c r="AE203" i="3" s="1"/>
  <c r="AG907" i="1"/>
  <c r="AG203" i="3" s="1"/>
  <c r="AD907" i="1"/>
  <c r="AD203" i="3" s="1"/>
  <c r="X907" i="1"/>
  <c r="X203" i="3" s="1"/>
  <c r="Z890" i="1"/>
  <c r="Z186" i="3" s="1"/>
  <c r="AF890" i="1"/>
  <c r="Y890" i="1"/>
  <c r="X890" i="1"/>
  <c r="AG890" i="1"/>
  <c r="AE890" i="1"/>
  <c r="AD890" i="1"/>
  <c r="AD186" i="3" s="1"/>
  <c r="AC890" i="1"/>
  <c r="Z893" i="1"/>
  <c r="Z189" i="3" s="1"/>
  <c r="Y901" i="1"/>
  <c r="Y197" i="3" s="1"/>
  <c r="O911" i="1"/>
  <c r="O207" i="3" s="1"/>
  <c r="O388" i="3"/>
  <c r="M911" i="1"/>
  <c r="M207" i="3" s="1"/>
  <c r="M388" i="3"/>
  <c r="P911" i="1"/>
  <c r="P207" i="3" s="1"/>
  <c r="P388" i="3"/>
  <c r="N911" i="1"/>
  <c r="N207" i="3" s="1"/>
  <c r="N388" i="3"/>
  <c r="L911" i="1"/>
  <c r="L207" i="3" s="1"/>
  <c r="L388" i="3"/>
  <c r="AB895" i="1"/>
  <c r="AB191" i="3" s="1"/>
  <c r="Q856" i="1"/>
  <c r="Q153" i="3" s="1"/>
  <c r="T856" i="1"/>
  <c r="T153" i="3" s="1"/>
  <c r="U856" i="1"/>
  <c r="U153" i="3" s="1"/>
  <c r="R856" i="1"/>
  <c r="R153" i="3" s="1"/>
  <c r="S856" i="1"/>
  <c r="S153" i="3" s="1"/>
  <c r="Q854" i="1"/>
  <c r="Q151" i="3" s="1"/>
  <c r="R854" i="1"/>
  <c r="R151" i="3" s="1"/>
  <c r="AC851" i="1"/>
  <c r="AC148" i="3" s="1"/>
  <c r="AD865" i="1"/>
  <c r="Q907" i="1"/>
  <c r="Q203" i="3" s="1"/>
  <c r="S907" i="1"/>
  <c r="S203" i="3" s="1"/>
  <c r="AE677" i="1"/>
  <c r="AE862" i="1" s="1"/>
  <c r="AE159" i="3" s="1"/>
  <c r="AE162" i="3" s="1"/>
  <c r="AE894" i="1"/>
  <c r="AE190" i="3" s="1"/>
  <c r="R907" i="1"/>
  <c r="R203" i="3" s="1"/>
  <c r="U907" i="1"/>
  <c r="U203" i="3" s="1"/>
  <c r="T907" i="1"/>
  <c r="T203" i="3" s="1"/>
  <c r="AK224" i="1"/>
  <c r="AK210" i="1" s="1"/>
  <c r="M136" i="3"/>
  <c r="P136" i="3"/>
  <c r="AE788" i="1"/>
  <c r="Z788" i="1"/>
  <c r="N788" i="1"/>
  <c r="L788" i="1"/>
  <c r="Y788" i="1"/>
  <c r="AF788" i="1"/>
  <c r="AA788" i="1"/>
  <c r="AB788" i="1"/>
  <c r="AD779" i="1"/>
  <c r="M798" i="1"/>
  <c r="Q788" i="1"/>
  <c r="U788" i="1"/>
  <c r="AJ775" i="1"/>
  <c r="T788" i="1"/>
  <c r="X788" i="1"/>
  <c r="P798" i="1"/>
  <c r="AC788" i="1"/>
  <c r="AB799" i="1"/>
  <c r="AK775" i="1"/>
  <c r="S788" i="1"/>
  <c r="R788" i="1"/>
  <c r="O798" i="1"/>
  <c r="K779" i="1"/>
  <c r="L838" i="1"/>
  <c r="AC695" i="1"/>
  <c r="AC800" i="1"/>
  <c r="AC114" i="3" s="1"/>
  <c r="AC113" i="3" s="1"/>
  <c r="AC116" i="3" s="1"/>
  <c r="AC123" i="3" s="1"/>
  <c r="AF659" i="1"/>
  <c r="AG651" i="1"/>
  <c r="AG57" i="3" s="1"/>
  <c r="AG790" i="1"/>
  <c r="AG104" i="3" s="1"/>
  <c r="AJ606" i="1"/>
  <c r="AJ787" i="1" s="1"/>
  <c r="AJ101" i="3" s="1"/>
  <c r="AJ602" i="1"/>
  <c r="AJ783" i="1" s="1"/>
  <c r="AJ97" i="3" s="1"/>
  <c r="AJ600" i="1"/>
  <c r="AJ781" i="1" s="1"/>
  <c r="AJ95" i="3" s="1"/>
  <c r="AJ599" i="1"/>
  <c r="AJ780" i="1" s="1"/>
  <c r="AJ94" i="3" s="1"/>
  <c r="AJ601" i="1"/>
  <c r="AJ782" i="1" s="1"/>
  <c r="AJ96" i="3" s="1"/>
  <c r="AK599" i="1"/>
  <c r="AK780" i="1" s="1"/>
  <c r="AK94" i="3" s="1"/>
  <c r="AK602" i="1"/>
  <c r="AK783" i="1" s="1"/>
  <c r="AK97" i="3" s="1"/>
  <c r="AK601" i="1"/>
  <c r="AK782" i="1" s="1"/>
  <c r="AK96" i="3" s="1"/>
  <c r="AK600" i="1"/>
  <c r="AK781" i="1" s="1"/>
  <c r="AK95" i="3" s="1"/>
  <c r="AL596" i="1"/>
  <c r="AL776" i="1"/>
  <c r="AL90" i="3" s="1"/>
  <c r="AM596" i="1"/>
  <c r="AM776" i="1"/>
  <c r="AH433" i="1"/>
  <c r="AJ433" i="1" s="1"/>
  <c r="AD688" i="1"/>
  <c r="AF670" i="1"/>
  <c r="AF554" i="1"/>
  <c r="AE687" i="1"/>
  <c r="AF524" i="1"/>
  <c r="AE682" i="1"/>
  <c r="AF518" i="1"/>
  <c r="AE681" i="1"/>
  <c r="AH498" i="1"/>
  <c r="AJ498" i="1" s="1"/>
  <c r="AK498" i="1" s="1"/>
  <c r="AL498" i="1" s="1"/>
  <c r="AM498" i="1" s="1"/>
  <c r="AF519" i="1"/>
  <c r="AF525" i="1"/>
  <c r="AH439" i="1"/>
  <c r="AJ439" i="1" s="1"/>
  <c r="AM439" i="1" s="1"/>
  <c r="AH431" i="1"/>
  <c r="AJ431" i="1" s="1"/>
  <c r="AJ421" i="1"/>
  <c r="AK421" i="1" s="1"/>
  <c r="AL421" i="1" s="1"/>
  <c r="AH441" i="1"/>
  <c r="AJ441" i="1" s="1"/>
  <c r="AM441" i="1" s="1"/>
  <c r="AF153" i="1"/>
  <c r="AF119" i="1"/>
  <c r="AF205" i="1" s="1"/>
  <c r="AK223" i="1"/>
  <c r="AK209" i="1" s="1"/>
  <c r="AK225" i="1"/>
  <c r="AK211" i="1" s="1"/>
  <c r="AL423" i="1"/>
  <c r="AK433" i="1"/>
  <c r="AK441" i="1"/>
  <c r="AJ613" i="1"/>
  <c r="AH610" i="1"/>
  <c r="AH650" i="1"/>
  <c r="AH56" i="3" s="1"/>
  <c r="AJ496" i="1"/>
  <c r="AK496" i="1" s="1"/>
  <c r="AL496" i="1" s="1"/>
  <c r="AM496" i="1" s="1"/>
  <c r="AI607" i="1"/>
  <c r="AI31" i="3" s="1"/>
  <c r="AJ607" i="1"/>
  <c r="AJ31" i="3" s="1"/>
  <c r="W607" i="1"/>
  <c r="W31" i="3" s="1"/>
  <c r="AG497" i="1"/>
  <c r="AG669" i="1" s="1"/>
  <c r="AG555" i="1" s="1"/>
  <c r="AG432" i="1"/>
  <c r="AG663" i="1" s="1"/>
  <c r="AG440" i="1"/>
  <c r="AG664" i="1" s="1"/>
  <c r="AH422" i="1"/>
  <c r="Z310" i="3" l="1"/>
  <c r="N310" i="3"/>
  <c r="K387" i="3"/>
  <c r="AH445" i="3"/>
  <c r="AH442" i="3"/>
  <c r="AH446" i="3"/>
  <c r="AH447" i="3"/>
  <c r="AH443" i="3"/>
  <c r="K203" i="3"/>
  <c r="K388" i="3" s="1"/>
  <c r="W186" i="3"/>
  <c r="W386" i="3" s="1"/>
  <c r="AC186" i="3"/>
  <c r="AC386" i="3" s="1"/>
  <c r="AE186" i="3"/>
  <c r="AE386" i="3" s="1"/>
  <c r="AG186" i="3"/>
  <c r="AG386" i="3" s="1"/>
  <c r="X186" i="3"/>
  <c r="X386" i="3" s="1"/>
  <c r="Y186" i="3"/>
  <c r="Y386" i="3" s="1"/>
  <c r="AF186" i="3"/>
  <c r="AF386" i="3" s="1"/>
  <c r="AB186" i="3"/>
  <c r="AB386" i="3" s="1"/>
  <c r="AL89" i="3"/>
  <c r="AE865" i="1"/>
  <c r="AJ93" i="3"/>
  <c r="AJ102" i="3" s="1"/>
  <c r="K134" i="3"/>
  <c r="AD78" i="3"/>
  <c r="AD83" i="3" s="1"/>
  <c r="AF69" i="3"/>
  <c r="AF74" i="3" s="1"/>
  <c r="AJ37" i="3"/>
  <c r="AJ436" i="3" s="1"/>
  <c r="AJ400" i="3"/>
  <c r="AK400" i="3"/>
  <c r="AK613" i="1"/>
  <c r="AB135" i="3"/>
  <c r="AB371" i="3" s="1"/>
  <c r="AB415" i="3"/>
  <c r="AB417" i="3" s="1"/>
  <c r="AB418" i="3" s="1"/>
  <c r="N135" i="3"/>
  <c r="N371" i="3" s="1"/>
  <c r="N415" i="3"/>
  <c r="N417" i="3" s="1"/>
  <c r="N418" i="3" s="1"/>
  <c r="T135" i="3"/>
  <c r="T371" i="3" s="1"/>
  <c r="T415" i="3"/>
  <c r="T417" i="3" s="1"/>
  <c r="T418" i="3" s="1"/>
  <c r="Y135" i="3"/>
  <c r="Y371" i="3" s="1"/>
  <c r="Y415" i="3"/>
  <c r="Y417" i="3" s="1"/>
  <c r="Y418" i="3" s="1"/>
  <c r="AC135" i="3"/>
  <c r="AC371" i="3" s="1"/>
  <c r="AC415" i="3"/>
  <c r="AC417" i="3" s="1"/>
  <c r="AC418" i="3" s="1"/>
  <c r="L135" i="3"/>
  <c r="L371" i="3" s="1"/>
  <c r="L415" i="3"/>
  <c r="L417" i="3" s="1"/>
  <c r="L418" i="3" s="1"/>
  <c r="AF135" i="3"/>
  <c r="AF371" i="3" s="1"/>
  <c r="AF415" i="3"/>
  <c r="AF417" i="3" s="1"/>
  <c r="AF418" i="3" s="1"/>
  <c r="R135" i="3"/>
  <c r="R371" i="3" s="1"/>
  <c r="R415" i="3"/>
  <c r="R417" i="3" s="1"/>
  <c r="R418" i="3" s="1"/>
  <c r="AE135" i="3"/>
  <c r="AE371" i="3" s="1"/>
  <c r="AE415" i="3"/>
  <c r="AE417" i="3" s="1"/>
  <c r="AE418" i="3" s="1"/>
  <c r="X135" i="3"/>
  <c r="X371" i="3" s="1"/>
  <c r="X415" i="3"/>
  <c r="X417" i="3" s="1"/>
  <c r="X418" i="3" s="1"/>
  <c r="Z135" i="3"/>
  <c r="Z371" i="3" s="1"/>
  <c r="Z415" i="3"/>
  <c r="Z417" i="3" s="1"/>
  <c r="Z418" i="3" s="1"/>
  <c r="AA135" i="3"/>
  <c r="AA371" i="3" s="1"/>
  <c r="AA415" i="3"/>
  <c r="AA417" i="3" s="1"/>
  <c r="AA418" i="3" s="1"/>
  <c r="S135" i="3"/>
  <c r="S371" i="3" s="1"/>
  <c r="S415" i="3"/>
  <c r="S417" i="3" s="1"/>
  <c r="S418" i="3" s="1"/>
  <c r="U135" i="3"/>
  <c r="U371" i="3" s="1"/>
  <c r="U415" i="3"/>
  <c r="U417" i="3" s="1"/>
  <c r="U418" i="3" s="1"/>
  <c r="Q135" i="3"/>
  <c r="Q371" i="3" s="1"/>
  <c r="Q415" i="3"/>
  <c r="Q417" i="3" s="1"/>
  <c r="Q418" i="3" s="1"/>
  <c r="K135" i="3"/>
  <c r="K371" i="3" s="1"/>
  <c r="K415" i="3"/>
  <c r="K417" i="3" s="1"/>
  <c r="K418" i="3" s="1"/>
  <c r="AG387" i="3"/>
  <c r="AG134" i="3"/>
  <c r="W387" i="3"/>
  <c r="W134" i="3"/>
  <c r="AD387" i="3"/>
  <c r="AD134" i="3"/>
  <c r="K911" i="1"/>
  <c r="P372" i="3"/>
  <c r="P429" i="3"/>
  <c r="M372" i="3"/>
  <c r="M429" i="3"/>
  <c r="AG415" i="3"/>
  <c r="AG417" i="3" s="1"/>
  <c r="AG418" i="3" s="1"/>
  <c r="AH607" i="1"/>
  <c r="AH31" i="3" s="1"/>
  <c r="AF789" i="1"/>
  <c r="AF798" i="1" s="1"/>
  <c r="AH784" i="1"/>
  <c r="AH98" i="3" s="1"/>
  <c r="AH93" i="3" s="1"/>
  <c r="AH102" i="3" s="1"/>
  <c r="AH790" i="1"/>
  <c r="AH104" i="3" s="1"/>
  <c r="AG791" i="1"/>
  <c r="AG105" i="3" s="1"/>
  <c r="AG103" i="3" s="1"/>
  <c r="AG112" i="3" s="1"/>
  <c r="AG65" i="3"/>
  <c r="AK837" i="1"/>
  <c r="AK907" i="1" s="1"/>
  <c r="AK203" i="3" s="1"/>
  <c r="AM602" i="1"/>
  <c r="AM783" i="1" s="1"/>
  <c r="AM97" i="3" s="1"/>
  <c r="AM27" i="3"/>
  <c r="AL606" i="1"/>
  <c r="AL787" i="1" s="1"/>
  <c r="AL101" i="3" s="1"/>
  <c r="AL27" i="3"/>
  <c r="Y390" i="3"/>
  <c r="AJ831" i="1"/>
  <c r="AA856" i="1"/>
  <c r="AA153" i="3" s="1"/>
  <c r="Y856" i="1"/>
  <c r="Y153" i="3" s="1"/>
  <c r="AB907" i="1"/>
  <c r="Z856" i="1"/>
  <c r="Z153" i="3" s="1"/>
  <c r="Y907" i="1"/>
  <c r="Y854" i="1"/>
  <c r="Y151" i="3" s="1"/>
  <c r="AG854" i="1"/>
  <c r="AG151" i="3" s="1"/>
  <c r="AC856" i="1"/>
  <c r="AC153" i="3" s="1"/>
  <c r="AF856" i="1"/>
  <c r="AF153" i="3" s="1"/>
  <c r="AG856" i="1"/>
  <c r="AG153" i="3" s="1"/>
  <c r="AE856" i="1"/>
  <c r="AE153" i="3" s="1"/>
  <c r="AD856" i="1"/>
  <c r="AD153" i="3" s="1"/>
  <c r="Z854" i="1"/>
  <c r="Z151" i="3" s="1"/>
  <c r="N136" i="3"/>
  <c r="AD854" i="1"/>
  <c r="AD151" i="3" s="1"/>
  <c r="AF854" i="1"/>
  <c r="AF151" i="3" s="1"/>
  <c r="AA386" i="3"/>
  <c r="AB854" i="1"/>
  <c r="AB151" i="3" s="1"/>
  <c r="AD386" i="3"/>
  <c r="AE854" i="1"/>
  <c r="AE151" i="3" s="1"/>
  <c r="AC854" i="1"/>
  <c r="AC151" i="3" s="1"/>
  <c r="X854" i="1"/>
  <c r="X151" i="3" s="1"/>
  <c r="Z386" i="3"/>
  <c r="AA854" i="1"/>
  <c r="AA151" i="3" s="1"/>
  <c r="L136" i="3"/>
  <c r="P311" i="3"/>
  <c r="M311" i="3"/>
  <c r="AJ890" i="1"/>
  <c r="AJ186" i="3" s="1"/>
  <c r="AL224" i="1"/>
  <c r="AL210" i="1" s="1"/>
  <c r="AA893" i="1"/>
  <c r="AA189" i="3" s="1"/>
  <c r="Z901" i="1"/>
  <c r="Z197" i="3" s="1"/>
  <c r="AE911" i="1"/>
  <c r="AE207" i="3" s="1"/>
  <c r="AE388" i="3"/>
  <c r="AC911" i="1"/>
  <c r="AC207" i="3" s="1"/>
  <c r="AC388" i="3"/>
  <c r="R911" i="1"/>
  <c r="R207" i="3" s="1"/>
  <c r="R388" i="3"/>
  <c r="P917" i="1"/>
  <c r="P213" i="3" s="1"/>
  <c r="AG911" i="1"/>
  <c r="AG207" i="3" s="1"/>
  <c r="AG388" i="3"/>
  <c r="M917" i="1"/>
  <c r="M213" i="3" s="1"/>
  <c r="S911" i="1"/>
  <c r="S207" i="3" s="1"/>
  <c r="S388" i="3"/>
  <c r="T911" i="1"/>
  <c r="T207" i="3" s="1"/>
  <c r="T388" i="3"/>
  <c r="AD911" i="1"/>
  <c r="AD207" i="3" s="1"/>
  <c r="AD388" i="3"/>
  <c r="O917" i="1"/>
  <c r="O213" i="3" s="1"/>
  <c r="Q911" i="1"/>
  <c r="Q207" i="3" s="1"/>
  <c r="Q388" i="3"/>
  <c r="X911" i="1"/>
  <c r="X207" i="3" s="1"/>
  <c r="X388" i="3"/>
  <c r="L917" i="1"/>
  <c r="L213" i="3" s="1"/>
  <c r="Z911" i="1"/>
  <c r="Z207" i="3" s="1"/>
  <c r="Z388" i="3"/>
  <c r="U911" i="1"/>
  <c r="U207" i="3" s="1"/>
  <c r="U388" i="3"/>
  <c r="AF911" i="1"/>
  <c r="AF207" i="3" s="1"/>
  <c r="AF388" i="3"/>
  <c r="N917" i="1"/>
  <c r="N213" i="3" s="1"/>
  <c r="AA911" i="1"/>
  <c r="AA207" i="3" s="1"/>
  <c r="AA388" i="3"/>
  <c r="AC895" i="1"/>
  <c r="AC191" i="3" s="1"/>
  <c r="X856" i="1"/>
  <c r="X153" i="3" s="1"/>
  <c r="AH856" i="1"/>
  <c r="AH153" i="3" s="1"/>
  <c r="L839" i="1"/>
  <c r="AH890" i="1"/>
  <c r="AH186" i="3" s="1"/>
  <c r="AD851" i="1"/>
  <c r="AD148" i="3" s="1"/>
  <c r="W907" i="1"/>
  <c r="W203" i="3" s="1"/>
  <c r="AF677" i="1"/>
  <c r="AF862" i="1" s="1"/>
  <c r="AF159" i="3" s="1"/>
  <c r="AF162" i="3" s="1"/>
  <c r="AF894" i="1"/>
  <c r="AF190" i="3" s="1"/>
  <c r="AH907" i="1"/>
  <c r="AH203" i="3" s="1"/>
  <c r="R136" i="3"/>
  <c r="T136" i="3"/>
  <c r="Q136" i="3"/>
  <c r="Y136" i="3"/>
  <c r="AE136" i="3"/>
  <c r="X136" i="3"/>
  <c r="Z136" i="3"/>
  <c r="AC136" i="3"/>
  <c r="U136" i="3"/>
  <c r="AB136" i="3"/>
  <c r="S136" i="3"/>
  <c r="AA136" i="3"/>
  <c r="O136" i="3"/>
  <c r="AE798" i="1"/>
  <c r="AK817" i="1"/>
  <c r="R798" i="1"/>
  <c r="N798" i="1"/>
  <c r="U798" i="1"/>
  <c r="AB798" i="1"/>
  <c r="AC798" i="1"/>
  <c r="AM775" i="1"/>
  <c r="AM90" i="3"/>
  <c r="AD788" i="1"/>
  <c r="AL775" i="1"/>
  <c r="P802" i="1"/>
  <c r="Q798" i="1"/>
  <c r="AA798" i="1"/>
  <c r="AC799" i="1"/>
  <c r="X798" i="1"/>
  <c r="Z798" i="1"/>
  <c r="S798" i="1"/>
  <c r="T798" i="1"/>
  <c r="Y798" i="1"/>
  <c r="O802" i="1"/>
  <c r="M802" i="1"/>
  <c r="L798" i="1"/>
  <c r="K788" i="1"/>
  <c r="AL225" i="1"/>
  <c r="AL211" i="1" s="1"/>
  <c r="AL223" i="1"/>
  <c r="AL209" i="1" s="1"/>
  <c r="M838" i="1"/>
  <c r="AM599" i="1"/>
  <c r="AM780" i="1" s="1"/>
  <c r="AM94" i="3" s="1"/>
  <c r="AL599" i="1"/>
  <c r="AL780" i="1" s="1"/>
  <c r="AL94" i="3" s="1"/>
  <c r="AG659" i="1"/>
  <c r="AD695" i="1"/>
  <c r="AD800" i="1"/>
  <c r="AD114" i="3" s="1"/>
  <c r="AD113" i="3" s="1"/>
  <c r="AD116" i="3" s="1"/>
  <c r="AD123" i="3" s="1"/>
  <c r="AM606" i="1"/>
  <c r="AM787" i="1" s="1"/>
  <c r="AM101" i="3" s="1"/>
  <c r="W779" i="1"/>
  <c r="AJ779" i="1"/>
  <c r="AL601" i="1"/>
  <c r="AL782" i="1" s="1"/>
  <c r="AL96" i="3" s="1"/>
  <c r="AL600" i="1"/>
  <c r="AL781" i="1" s="1"/>
  <c r="AL95" i="3" s="1"/>
  <c r="AM601" i="1"/>
  <c r="AM782" i="1" s="1"/>
  <c r="AM96" i="3" s="1"/>
  <c r="AL602" i="1"/>
  <c r="AL783" i="1" s="1"/>
  <c r="AL97" i="3" s="1"/>
  <c r="AM600" i="1"/>
  <c r="AM781" i="1" s="1"/>
  <c r="AM95" i="3" s="1"/>
  <c r="AE688" i="1"/>
  <c r="AG670" i="1"/>
  <c r="AG518" i="1"/>
  <c r="AF681" i="1"/>
  <c r="AG524" i="1"/>
  <c r="AF682" i="1"/>
  <c r="AG554" i="1"/>
  <c r="AF687" i="1"/>
  <c r="AK439" i="1"/>
  <c r="AK431" i="1"/>
  <c r="AG519" i="1"/>
  <c r="AG525" i="1"/>
  <c r="AG153" i="1"/>
  <c r="AG119" i="1"/>
  <c r="AG205" i="1" s="1"/>
  <c r="AM421" i="1"/>
  <c r="AM431" i="1" s="1"/>
  <c r="AL431" i="1"/>
  <c r="AM423" i="1"/>
  <c r="AM433" i="1" s="1"/>
  <c r="AL433" i="1"/>
  <c r="AH651" i="1"/>
  <c r="AH57" i="3" s="1"/>
  <c r="AJ650" i="1"/>
  <c r="AJ56" i="3" s="1"/>
  <c r="AH656" i="1"/>
  <c r="AH62" i="3" s="1"/>
  <c r="AJ610" i="1"/>
  <c r="AH497" i="1"/>
  <c r="AH432" i="1"/>
  <c r="AJ422" i="1"/>
  <c r="AK422" i="1" s="1"/>
  <c r="AH440" i="1"/>
  <c r="O310" i="3" l="1"/>
  <c r="AA310" i="3"/>
  <c r="AJ34" i="3"/>
  <c r="Y911" i="1"/>
  <c r="Y207" i="3" s="1"/>
  <c r="Y203" i="3"/>
  <c r="Y388" i="3" s="1"/>
  <c r="K917" i="1"/>
  <c r="K213" i="3" s="1"/>
  <c r="K207" i="3"/>
  <c r="AB911" i="1"/>
  <c r="AB207" i="3" s="1"/>
  <c r="AB203" i="3"/>
  <c r="AB388" i="3" s="1"/>
  <c r="AF865" i="1"/>
  <c r="AF424" i="3"/>
  <c r="AF136" i="3"/>
  <c r="AF372" i="3" s="1"/>
  <c r="AJ386" i="3"/>
  <c r="AK428" i="3"/>
  <c r="AE78" i="3"/>
  <c r="AE83" i="3" s="1"/>
  <c r="AG69" i="3"/>
  <c r="AG74" i="3" s="1"/>
  <c r="AK37" i="3"/>
  <c r="AK436" i="3" s="1"/>
  <c r="K136" i="3"/>
  <c r="K372" i="3" s="1"/>
  <c r="K429" i="3"/>
  <c r="AJ310" i="3"/>
  <c r="AJ428" i="3"/>
  <c r="AK133" i="3"/>
  <c r="AM89" i="3"/>
  <c r="AK402" i="3"/>
  <c r="AK401" i="3"/>
  <c r="AJ402" i="3"/>
  <c r="AJ401" i="3"/>
  <c r="AL428" i="3"/>
  <c r="AK310" i="3"/>
  <c r="AK650" i="1"/>
  <c r="AK610" i="1"/>
  <c r="AK656" i="1" s="1"/>
  <c r="AK62" i="3" s="1"/>
  <c r="AK603" i="1"/>
  <c r="AK784" i="1" s="1"/>
  <c r="AK98" i="3" s="1"/>
  <c r="AK93" i="3" s="1"/>
  <c r="AK102" i="3" s="1"/>
  <c r="AL613" i="1"/>
  <c r="W135" i="3"/>
  <c r="W371" i="3" s="1"/>
  <c r="W415" i="3"/>
  <c r="W417" i="3" s="1"/>
  <c r="W418" i="3" s="1"/>
  <c r="AD135" i="3"/>
  <c r="AD371" i="3" s="1"/>
  <c r="AD415" i="3"/>
  <c r="AD417" i="3" s="1"/>
  <c r="AD418" i="3" s="1"/>
  <c r="P430" i="3"/>
  <c r="P137" i="3"/>
  <c r="P373" i="3" s="1"/>
  <c r="M430" i="3"/>
  <c r="M137" i="3"/>
  <c r="M373" i="3" s="1"/>
  <c r="AJ387" i="3"/>
  <c r="AJ134" i="3"/>
  <c r="AG135" i="3"/>
  <c r="AG371" i="3" s="1"/>
  <c r="AF429" i="3"/>
  <c r="S372" i="3"/>
  <c r="S429" i="3"/>
  <c r="R372" i="3"/>
  <c r="R429" i="3"/>
  <c r="L372" i="3"/>
  <c r="L429" i="3"/>
  <c r="U372" i="3"/>
  <c r="U429" i="3"/>
  <c r="AB372" i="3"/>
  <c r="AB429" i="3"/>
  <c r="AC372" i="3"/>
  <c r="AC429" i="3"/>
  <c r="N372" i="3"/>
  <c r="N429" i="3"/>
  <c r="T372" i="3"/>
  <c r="T429" i="3"/>
  <c r="Z372" i="3"/>
  <c r="Z429" i="3"/>
  <c r="X372" i="3"/>
  <c r="X429" i="3"/>
  <c r="AE372" i="3"/>
  <c r="AE429" i="3"/>
  <c r="AA372" i="3"/>
  <c r="AA429" i="3"/>
  <c r="Y372" i="3"/>
  <c r="Y429" i="3"/>
  <c r="Q372" i="3"/>
  <c r="Q429" i="3"/>
  <c r="O372" i="3"/>
  <c r="O429" i="3"/>
  <c r="AH779" i="1"/>
  <c r="AH788" i="1" s="1"/>
  <c r="AE422" i="3"/>
  <c r="AG789" i="1"/>
  <c r="AG798" i="1" s="1"/>
  <c r="AL837" i="1"/>
  <c r="AL907" i="1" s="1"/>
  <c r="AL203" i="3" s="1"/>
  <c r="AH795" i="1"/>
  <c r="AH109" i="3" s="1"/>
  <c r="AH791" i="1"/>
  <c r="AH105" i="3" s="1"/>
  <c r="AJ790" i="1"/>
  <c r="AJ104" i="3" s="1"/>
  <c r="AK835" i="1"/>
  <c r="AK890" i="1" s="1"/>
  <c r="Z390" i="3"/>
  <c r="N311" i="3"/>
  <c r="N137" i="3"/>
  <c r="L311" i="3"/>
  <c r="L137" i="3"/>
  <c r="AD136" i="3"/>
  <c r="K242" i="3"/>
  <c r="AM224" i="1"/>
  <c r="AM210" i="1" s="1"/>
  <c r="AB893" i="1"/>
  <c r="AB189" i="3" s="1"/>
  <c r="M323" i="3"/>
  <c r="M321" i="3"/>
  <c r="M319" i="3"/>
  <c r="M324" i="3"/>
  <c r="M322" i="3"/>
  <c r="M320" i="3"/>
  <c r="M318" i="3"/>
  <c r="P318" i="3"/>
  <c r="P323" i="3"/>
  <c r="P321" i="3"/>
  <c r="P320" i="3"/>
  <c r="P319" i="3"/>
  <c r="P324" i="3"/>
  <c r="P322" i="3"/>
  <c r="O311" i="3"/>
  <c r="Q311" i="3"/>
  <c r="S311" i="3"/>
  <c r="T311" i="3"/>
  <c r="R311" i="3"/>
  <c r="U311" i="3"/>
  <c r="K137" i="3"/>
  <c r="K311" i="3"/>
  <c r="AL835" i="1"/>
  <c r="AM835" i="1"/>
  <c r="AM890" i="1" s="1"/>
  <c r="AM186" i="3" s="1"/>
  <c r="AA901" i="1"/>
  <c r="AA197" i="3" s="1"/>
  <c r="U917" i="1"/>
  <c r="U213" i="3" s="1"/>
  <c r="AD917" i="1"/>
  <c r="AD213" i="3" s="1"/>
  <c r="AH854" i="1"/>
  <c r="AH151" i="3" s="1"/>
  <c r="AH386" i="3"/>
  <c r="Z917" i="1"/>
  <c r="Z213" i="3" s="1"/>
  <c r="T917" i="1"/>
  <c r="T213" i="3" s="1"/>
  <c r="AG917" i="1"/>
  <c r="AG213" i="3" s="1"/>
  <c r="AK911" i="1"/>
  <c r="AK207" i="3" s="1"/>
  <c r="AH911" i="1"/>
  <c r="AH207" i="3" s="1"/>
  <c r="AH388" i="3"/>
  <c r="S917" i="1"/>
  <c r="S213" i="3" s="1"/>
  <c r="AA917" i="1"/>
  <c r="AA213" i="3" s="1"/>
  <c r="X917" i="1"/>
  <c r="X213" i="3" s="1"/>
  <c r="R917" i="1"/>
  <c r="R213" i="3" s="1"/>
  <c r="Q917" i="1"/>
  <c r="Q213" i="3" s="1"/>
  <c r="AC917" i="1"/>
  <c r="AC213" i="3" s="1"/>
  <c r="W911" i="1"/>
  <c r="W207" i="3" s="1"/>
  <c r="W388" i="3"/>
  <c r="AF917" i="1"/>
  <c r="AF213" i="3" s="1"/>
  <c r="AE917" i="1"/>
  <c r="AE213" i="3" s="1"/>
  <c r="AD895" i="1"/>
  <c r="AD191" i="3" s="1"/>
  <c r="AK856" i="1"/>
  <c r="AK153" i="3" s="1"/>
  <c r="AJ907" i="1"/>
  <c r="AJ203" i="3" s="1"/>
  <c r="M839" i="1"/>
  <c r="AE851" i="1"/>
  <c r="AE148" i="3" s="1"/>
  <c r="AG677" i="1"/>
  <c r="AG862" i="1" s="1"/>
  <c r="AG159" i="3" s="1"/>
  <c r="AG162" i="3" s="1"/>
  <c r="AG894" i="1"/>
  <c r="AG190" i="3" s="1"/>
  <c r="AJ415" i="3"/>
  <c r="AJ417" i="3" s="1"/>
  <c r="AJ418" i="3" s="1"/>
  <c r="AM817" i="1"/>
  <c r="AL817" i="1"/>
  <c r="Z802" i="1"/>
  <c r="X802" i="1"/>
  <c r="AB802" i="1"/>
  <c r="Y802" i="1"/>
  <c r="AC802" i="1"/>
  <c r="U802" i="1"/>
  <c r="AD799" i="1"/>
  <c r="O809" i="1"/>
  <c r="AM837" i="1"/>
  <c r="T802" i="1"/>
  <c r="AA802" i="1"/>
  <c r="AD798" i="1"/>
  <c r="N802" i="1"/>
  <c r="M809" i="1"/>
  <c r="AJ818" i="1"/>
  <c r="L802" i="1"/>
  <c r="S802" i="1"/>
  <c r="Q802" i="1"/>
  <c r="W788" i="1"/>
  <c r="P809" i="1"/>
  <c r="R802" i="1"/>
  <c r="K798" i="1"/>
  <c r="AM223" i="1"/>
  <c r="AM209" i="1" s="1"/>
  <c r="AM225" i="1"/>
  <c r="AM211" i="1" s="1"/>
  <c r="N838" i="1"/>
  <c r="AJ788" i="1"/>
  <c r="AE695" i="1"/>
  <c r="AE800" i="1"/>
  <c r="AE114" i="3" s="1"/>
  <c r="AE113" i="3" s="1"/>
  <c r="AE116" i="3" s="1"/>
  <c r="AE123" i="3" s="1"/>
  <c r="AF688" i="1"/>
  <c r="AH554" i="1"/>
  <c r="AG687" i="1"/>
  <c r="AH524" i="1"/>
  <c r="AG682" i="1"/>
  <c r="AH518" i="1"/>
  <c r="AG681" i="1"/>
  <c r="AH153" i="1"/>
  <c r="AH119" i="1"/>
  <c r="AH205" i="1" s="1"/>
  <c r="AJ107" i="1"/>
  <c r="AK107" i="1" s="1"/>
  <c r="AL107" i="1" s="1"/>
  <c r="AM107" i="1" s="1"/>
  <c r="AL422" i="1"/>
  <c r="AK432" i="1"/>
  <c r="AK663" i="1" s="1"/>
  <c r="AK440" i="1"/>
  <c r="AK664" i="1" s="1"/>
  <c r="AH663" i="1"/>
  <c r="AJ432" i="1"/>
  <c r="AJ656" i="1"/>
  <c r="AJ62" i="3" s="1"/>
  <c r="AJ651" i="1"/>
  <c r="AJ57" i="3" s="1"/>
  <c r="AH664" i="1"/>
  <c r="AJ440" i="1"/>
  <c r="AM440" i="1" s="1"/>
  <c r="AM664" i="1" s="1"/>
  <c r="AJ497" i="1"/>
  <c r="AK497" i="1" s="1"/>
  <c r="AH669" i="1"/>
  <c r="AH555" i="1" s="1"/>
  <c r="AH659" i="1"/>
  <c r="AB310" i="3" l="1"/>
  <c r="P310" i="3"/>
  <c r="L324" i="3"/>
  <c r="N319" i="3"/>
  <c r="AM400" i="3"/>
  <c r="AJ440" i="3"/>
  <c r="AJ444" i="3" s="1"/>
  <c r="AK34" i="3"/>
  <c r="Y917" i="1"/>
  <c r="Y213" i="3" s="1"/>
  <c r="AB917" i="1"/>
  <c r="AB213" i="3" s="1"/>
  <c r="AK186" i="3"/>
  <c r="AK386" i="3" s="1"/>
  <c r="AG865" i="1"/>
  <c r="AH103" i="3"/>
  <c r="AH112" i="3" s="1"/>
  <c r="AG424" i="3"/>
  <c r="AG136" i="3"/>
  <c r="AG372" i="3" s="1"/>
  <c r="AH387" i="3"/>
  <c r="AH134" i="3"/>
  <c r="AF78" i="3"/>
  <c r="AF83" i="3" s="1"/>
  <c r="AK651" i="1"/>
  <c r="AK57" i="3" s="1"/>
  <c r="AK56" i="3"/>
  <c r="AL603" i="1"/>
  <c r="AL784" i="1" s="1"/>
  <c r="AL98" i="3" s="1"/>
  <c r="AL93" i="3" s="1"/>
  <c r="AL102" i="3" s="1"/>
  <c r="AL37" i="3"/>
  <c r="AL436" i="3" s="1"/>
  <c r="AM428" i="3"/>
  <c r="AM310" i="3"/>
  <c r="AM386" i="3"/>
  <c r="AL310" i="3"/>
  <c r="AL133" i="3"/>
  <c r="AL400" i="3"/>
  <c r="AM133" i="3"/>
  <c r="AL402" i="3"/>
  <c r="AL401" i="3"/>
  <c r="AM402" i="3"/>
  <c r="AM401" i="3"/>
  <c r="AK779" i="1"/>
  <c r="AK788" i="1" s="1"/>
  <c r="AK795" i="1"/>
  <c r="AK109" i="3" s="1"/>
  <c r="AL650" i="1"/>
  <c r="AL56" i="3" s="1"/>
  <c r="AK388" i="3"/>
  <c r="AK790" i="1"/>
  <c r="AK104" i="3" s="1"/>
  <c r="AK607" i="1"/>
  <c r="AK31" i="3" s="1"/>
  <c r="AL610" i="1"/>
  <c r="AL656" i="1" s="1"/>
  <c r="AL62" i="3" s="1"/>
  <c r="AM613" i="1"/>
  <c r="AH135" i="3"/>
  <c r="AH371" i="3" s="1"/>
  <c r="AH415" i="3"/>
  <c r="AH417" i="3" s="1"/>
  <c r="AH418" i="3" s="1"/>
  <c r="T430" i="3"/>
  <c r="T137" i="3"/>
  <c r="T373" i="3" s="1"/>
  <c r="AJ135" i="3"/>
  <c r="AJ371" i="3" s="1"/>
  <c r="S430" i="3"/>
  <c r="S137" i="3"/>
  <c r="S373" i="3" s="1"/>
  <c r="R430" i="3"/>
  <c r="R137" i="3"/>
  <c r="R373" i="3" s="1"/>
  <c r="X430" i="3"/>
  <c r="X137" i="3"/>
  <c r="X373" i="3" s="1"/>
  <c r="AA430" i="3"/>
  <c r="AA137" i="3"/>
  <c r="AA373" i="3" s="1"/>
  <c r="AC430" i="3"/>
  <c r="AC137" i="3"/>
  <c r="AC373" i="3" s="1"/>
  <c r="Z430" i="3"/>
  <c r="Z137" i="3"/>
  <c r="Z373" i="3" s="1"/>
  <c r="AB430" i="3"/>
  <c r="AB137" i="3"/>
  <c r="AB373" i="3" s="1"/>
  <c r="Q430" i="3"/>
  <c r="Q137" i="3"/>
  <c r="Q373" i="3" s="1"/>
  <c r="W429" i="3"/>
  <c r="W136" i="3"/>
  <c r="W372" i="3" s="1"/>
  <c r="O430" i="3"/>
  <c r="O137" i="3"/>
  <c r="O373" i="3" s="1"/>
  <c r="U430" i="3"/>
  <c r="U137" i="3"/>
  <c r="U373" i="3" s="1"/>
  <c r="Y430" i="3"/>
  <c r="Y137" i="3"/>
  <c r="Y373" i="3" s="1"/>
  <c r="K430" i="3"/>
  <c r="N373" i="3"/>
  <c r="N430" i="3"/>
  <c r="AD372" i="3"/>
  <c r="AD429" i="3"/>
  <c r="L430" i="3"/>
  <c r="AG429" i="3"/>
  <c r="AL856" i="1"/>
  <c r="AL153" i="3" s="1"/>
  <c r="AF422" i="3"/>
  <c r="AH789" i="1"/>
  <c r="AH798" i="1" s="1"/>
  <c r="AH65" i="3"/>
  <c r="AL854" i="1"/>
  <c r="AL151" i="3" s="1"/>
  <c r="AK854" i="1"/>
  <c r="AK151" i="3" s="1"/>
  <c r="AJ791" i="1"/>
  <c r="AJ105" i="3" s="1"/>
  <c r="AJ795" i="1"/>
  <c r="AJ109" i="3" s="1"/>
  <c r="N321" i="3"/>
  <c r="L242" i="3"/>
  <c r="M242" i="3" s="1"/>
  <c r="N242" i="3" s="1"/>
  <c r="O242" i="3" s="1"/>
  <c r="P242" i="3" s="1"/>
  <c r="Q242" i="3" s="1"/>
  <c r="R242" i="3" s="1"/>
  <c r="S242" i="3" s="1"/>
  <c r="T242" i="3" s="1"/>
  <c r="U242" i="3" s="1"/>
  <c r="N323" i="3"/>
  <c r="N318" i="3"/>
  <c r="N320" i="3"/>
  <c r="N322" i="3"/>
  <c r="N324" i="3"/>
  <c r="AA390" i="3"/>
  <c r="L319" i="3"/>
  <c r="L323" i="3"/>
  <c r="L318" i="3"/>
  <c r="L320" i="3"/>
  <c r="L321" i="3"/>
  <c r="L322" i="3"/>
  <c r="L373" i="3"/>
  <c r="K373" i="3"/>
  <c r="W242" i="3"/>
  <c r="X242" i="3" s="1"/>
  <c r="Y242" i="3" s="1"/>
  <c r="Z242" i="3" s="1"/>
  <c r="AA242" i="3" s="1"/>
  <c r="AB242" i="3" s="1"/>
  <c r="AC242" i="3" s="1"/>
  <c r="AD242" i="3" s="1"/>
  <c r="AE242" i="3" s="1"/>
  <c r="AF242" i="3" s="1"/>
  <c r="AG242" i="3" s="1"/>
  <c r="K243" i="3"/>
  <c r="AC893" i="1"/>
  <c r="AC189" i="3" s="1"/>
  <c r="AB901" i="1"/>
  <c r="AB197" i="3" s="1"/>
  <c r="AL890" i="1"/>
  <c r="Q318" i="3"/>
  <c r="Q323" i="3"/>
  <c r="Q320" i="3"/>
  <c r="Q321" i="3"/>
  <c r="Q319" i="3"/>
  <c r="Q324" i="3"/>
  <c r="Q322" i="3"/>
  <c r="U324" i="3"/>
  <c r="U322" i="3"/>
  <c r="U320" i="3"/>
  <c r="U319" i="3"/>
  <c r="U318" i="3"/>
  <c r="U323" i="3"/>
  <c r="U321" i="3"/>
  <c r="O323" i="3"/>
  <c r="O321" i="3"/>
  <c r="O318" i="3"/>
  <c r="O319" i="3"/>
  <c r="O324" i="3"/>
  <c r="O322" i="3"/>
  <c r="O320" i="3"/>
  <c r="R320" i="3"/>
  <c r="R318" i="3"/>
  <c r="R323" i="3"/>
  <c r="R322" i="3"/>
  <c r="R321" i="3"/>
  <c r="R319" i="3"/>
  <c r="R324" i="3"/>
  <c r="K319" i="3"/>
  <c r="K324" i="3"/>
  <c r="K322" i="3"/>
  <c r="K320" i="3"/>
  <c r="K321" i="3"/>
  <c r="K318" i="3"/>
  <c r="K323" i="3"/>
  <c r="T322" i="3"/>
  <c r="T320" i="3"/>
  <c r="T324" i="3"/>
  <c r="T318" i="3"/>
  <c r="T323" i="3"/>
  <c r="T319" i="3"/>
  <c r="T321" i="3"/>
  <c r="S320" i="3"/>
  <c r="S318" i="3"/>
  <c r="S323" i="3"/>
  <c r="S322" i="3"/>
  <c r="S321" i="3"/>
  <c r="S319" i="3"/>
  <c r="S324" i="3"/>
  <c r="W311" i="3"/>
  <c r="AM854" i="1"/>
  <c r="AM151" i="3" s="1"/>
  <c r="W917" i="1"/>
  <c r="W213" i="3" s="1"/>
  <c r="AJ911" i="1"/>
  <c r="AJ207" i="3" s="1"/>
  <c r="AJ388" i="3"/>
  <c r="AL911" i="1"/>
  <c r="AL207" i="3" s="1"/>
  <c r="AH917" i="1"/>
  <c r="AH213" i="3" s="1"/>
  <c r="AK917" i="1"/>
  <c r="AK213" i="3" s="1"/>
  <c r="AE895" i="1"/>
  <c r="AE191" i="3" s="1"/>
  <c r="AM907" i="1"/>
  <c r="AM203" i="3" s="1"/>
  <c r="AM856" i="1"/>
  <c r="AM153" i="3" s="1"/>
  <c r="N839" i="1"/>
  <c r="AF851" i="1"/>
  <c r="AF148" i="3" s="1"/>
  <c r="AB809" i="1"/>
  <c r="U809" i="1"/>
  <c r="M810" i="1"/>
  <c r="M124" i="3" s="1"/>
  <c r="M125" i="3" s="1"/>
  <c r="T809" i="1"/>
  <c r="AJ819" i="1"/>
  <c r="AC809" i="1"/>
  <c r="X809" i="1"/>
  <c r="AD802" i="1"/>
  <c r="N809" i="1"/>
  <c r="R809" i="1"/>
  <c r="S809" i="1"/>
  <c r="Y809" i="1"/>
  <c r="Z809" i="1"/>
  <c r="O810" i="1"/>
  <c r="O124" i="3" s="1"/>
  <c r="O125" i="3" s="1"/>
  <c r="AE799" i="1"/>
  <c r="AA809" i="1"/>
  <c r="W798" i="1"/>
  <c r="P810" i="1"/>
  <c r="P124" i="3" s="1"/>
  <c r="P125" i="3" s="1"/>
  <c r="L809" i="1"/>
  <c r="Q809" i="1"/>
  <c r="K759" i="1"/>
  <c r="L759" i="1" s="1"/>
  <c r="M759" i="1" s="1"/>
  <c r="N759" i="1" s="1"/>
  <c r="O759" i="1" s="1"/>
  <c r="P759" i="1" s="1"/>
  <c r="Q759" i="1" s="1"/>
  <c r="R759" i="1" s="1"/>
  <c r="S759" i="1" s="1"/>
  <c r="T759" i="1" s="1"/>
  <c r="U759" i="1" s="1"/>
  <c r="K802" i="1"/>
  <c r="O838" i="1"/>
  <c r="AF695" i="1"/>
  <c r="AF800" i="1"/>
  <c r="AF114" i="3" s="1"/>
  <c r="AF113" i="3" s="1"/>
  <c r="AF116" i="3" s="1"/>
  <c r="AF123" i="3" s="1"/>
  <c r="AG688" i="1"/>
  <c r="AH670" i="1"/>
  <c r="AH687" i="1"/>
  <c r="AH519" i="1"/>
  <c r="AH681" i="1" s="1"/>
  <c r="AH525" i="1"/>
  <c r="AH682" i="1" s="1"/>
  <c r="AJ153" i="1"/>
  <c r="AJ119" i="1"/>
  <c r="AJ101" i="1" s="1"/>
  <c r="AL497" i="1"/>
  <c r="AK669" i="1"/>
  <c r="AK670" i="1" s="1"/>
  <c r="AJ663" i="1"/>
  <c r="AM422" i="1"/>
  <c r="AM432" i="1" s="1"/>
  <c r="AM663" i="1" s="1"/>
  <c r="AL432" i="1"/>
  <c r="AL663" i="1" s="1"/>
  <c r="AJ659" i="1"/>
  <c r="AJ664" i="1"/>
  <c r="I524" i="1" s="1" a="1"/>
  <c r="AJ669" i="1"/>
  <c r="Q310" i="3" l="1"/>
  <c r="AC310" i="3"/>
  <c r="X311" i="3"/>
  <c r="AK440" i="3"/>
  <c r="AK444" i="3" s="1"/>
  <c r="AJ442" i="3"/>
  <c r="AJ446" i="3"/>
  <c r="AJ447" i="3"/>
  <c r="AJ445" i="3"/>
  <c r="AJ443" i="3"/>
  <c r="AL34" i="3"/>
  <c r="AH424" i="3"/>
  <c r="AL186" i="3"/>
  <c r="AL386" i="3" s="1"/>
  <c r="G282" i="3"/>
  <c r="AJ103" i="3"/>
  <c r="AJ112" i="3" s="1"/>
  <c r="AK791" i="1"/>
  <c r="AK105" i="3" s="1"/>
  <c r="AK103" i="3" s="1"/>
  <c r="AK659" i="1"/>
  <c r="AL607" i="1"/>
  <c r="AL31" i="3" s="1"/>
  <c r="AK387" i="3"/>
  <c r="AK415" i="3"/>
  <c r="AK417" i="3" s="1"/>
  <c r="AK418" i="3" s="1"/>
  <c r="AK134" i="3"/>
  <c r="AL388" i="3"/>
  <c r="AL779" i="1"/>
  <c r="AL788" i="1" s="1"/>
  <c r="AL819" i="1" s="1"/>
  <c r="AG78" i="3"/>
  <c r="AG83" i="3" s="1"/>
  <c r="AK65" i="3"/>
  <c r="AH69" i="3"/>
  <c r="AH74" i="3" s="1"/>
  <c r="AK69" i="3"/>
  <c r="AK74" i="3" s="1"/>
  <c r="AM650" i="1"/>
  <c r="AM56" i="3" s="1"/>
  <c r="AM37" i="3"/>
  <c r="AM436" i="3" s="1"/>
  <c r="AH136" i="3"/>
  <c r="AH372" i="3" s="1"/>
  <c r="AK818" i="1"/>
  <c r="AL651" i="1"/>
  <c r="AL790" i="1"/>
  <c r="AL104" i="3" s="1"/>
  <c r="AK135" i="3"/>
  <c r="AK371" i="3" s="1"/>
  <c r="AL795" i="1"/>
  <c r="AL109" i="3" s="1"/>
  <c r="AM610" i="1"/>
  <c r="AM656" i="1" s="1"/>
  <c r="AM603" i="1"/>
  <c r="AM784" i="1" s="1"/>
  <c r="AM98" i="3" s="1"/>
  <c r="AJ205" i="1"/>
  <c r="K249" i="3"/>
  <c r="K393" i="3" s="1"/>
  <c r="K250" i="3"/>
  <c r="K394" i="3" s="1"/>
  <c r="AD430" i="3"/>
  <c r="AD137" i="3"/>
  <c r="AD373" i="3" s="1"/>
  <c r="W430" i="3"/>
  <c r="W137" i="3"/>
  <c r="W373" i="3" s="1"/>
  <c r="H282" i="3"/>
  <c r="AG422" i="3"/>
  <c r="AJ65" i="3"/>
  <c r="AJ789" i="1"/>
  <c r="AJ798" i="1" s="1"/>
  <c r="L243" i="3"/>
  <c r="AB390" i="3"/>
  <c r="W243" i="3"/>
  <c r="AD893" i="1"/>
  <c r="AD189" i="3" s="1"/>
  <c r="AC901" i="1"/>
  <c r="AC197" i="3" s="1"/>
  <c r="I282" i="3"/>
  <c r="W319" i="3"/>
  <c r="W324" i="3"/>
  <c r="W322" i="3"/>
  <c r="W321" i="3"/>
  <c r="W320" i="3"/>
  <c r="W318" i="3"/>
  <c r="W323" i="3"/>
  <c r="AL917" i="1"/>
  <c r="AL213" i="3" s="1"/>
  <c r="AM911" i="1"/>
  <c r="AM207" i="3" s="1"/>
  <c r="AJ917" i="1"/>
  <c r="AJ213" i="3" s="1"/>
  <c r="AF895" i="1"/>
  <c r="AF191" i="3" s="1"/>
  <c r="O839" i="1"/>
  <c r="AG851" i="1"/>
  <c r="AG148" i="3" s="1"/>
  <c r="AH677" i="1"/>
  <c r="AH862" i="1" s="1"/>
  <c r="AH159" i="3" s="1"/>
  <c r="AH162" i="3" s="1"/>
  <c r="AH894" i="1"/>
  <c r="AH190" i="3" s="1"/>
  <c r="AK677" i="1"/>
  <c r="AK862" i="1" s="1"/>
  <c r="AK159" i="3" s="1"/>
  <c r="AK894" i="1"/>
  <c r="AK190" i="3" s="1"/>
  <c r="R810" i="1"/>
  <c r="R124" i="3" s="1"/>
  <c r="R125" i="3" s="1"/>
  <c r="AC810" i="1"/>
  <c r="AC124" i="3" s="1"/>
  <c r="AC125" i="3" s="1"/>
  <c r="U810" i="1"/>
  <c r="U124" i="3" s="1"/>
  <c r="U125" i="3" s="1"/>
  <c r="O811" i="1"/>
  <c r="N810" i="1"/>
  <c r="N124" i="3" s="1"/>
  <c r="N125" i="3" s="1"/>
  <c r="Z810" i="1"/>
  <c r="Z124" i="3" s="1"/>
  <c r="Z125" i="3" s="1"/>
  <c r="AA810" i="1"/>
  <c r="AA124" i="3" s="1"/>
  <c r="AA125" i="3" s="1"/>
  <c r="Y810" i="1"/>
  <c r="Y124" i="3" s="1"/>
  <c r="Y125" i="3" s="1"/>
  <c r="AB810" i="1"/>
  <c r="AB124" i="3" s="1"/>
  <c r="AB125" i="3" s="1"/>
  <c r="P811" i="1"/>
  <c r="Q810" i="1"/>
  <c r="Q124" i="3" s="1"/>
  <c r="Q125" i="3" s="1"/>
  <c r="AD809" i="1"/>
  <c r="T810" i="1"/>
  <c r="T124" i="3" s="1"/>
  <c r="T125" i="3" s="1"/>
  <c r="AE802" i="1"/>
  <c r="L810" i="1"/>
  <c r="L124" i="3" s="1"/>
  <c r="L125" i="3" s="1"/>
  <c r="X810" i="1"/>
  <c r="X124" i="3" s="1"/>
  <c r="X125" i="3" s="1"/>
  <c r="W802" i="1"/>
  <c r="W759" i="1"/>
  <c r="X759" i="1" s="1"/>
  <c r="Y759" i="1" s="1"/>
  <c r="Z759" i="1" s="1"/>
  <c r="AA759" i="1" s="1"/>
  <c r="AB759" i="1" s="1"/>
  <c r="AC759" i="1" s="1"/>
  <c r="AD759" i="1" s="1"/>
  <c r="AE759" i="1" s="1"/>
  <c r="AF759" i="1" s="1"/>
  <c r="AG759" i="1" s="1"/>
  <c r="AH759" i="1" s="1"/>
  <c r="M811" i="1"/>
  <c r="AF799" i="1"/>
  <c r="AK819" i="1"/>
  <c r="S810" i="1"/>
  <c r="S124" i="3" s="1"/>
  <c r="S125" i="3" s="1"/>
  <c r="K809" i="1"/>
  <c r="K760" i="1"/>
  <c r="K767" i="1" s="1"/>
  <c r="AK838" i="1"/>
  <c r="P838" i="1"/>
  <c r="AG695" i="1"/>
  <c r="AG800" i="1"/>
  <c r="AG114" i="3" s="1"/>
  <c r="AG113" i="3" s="1"/>
  <c r="AG116" i="3" s="1"/>
  <c r="AG123" i="3" s="1"/>
  <c r="AJ670" i="1"/>
  <c r="AH688" i="1"/>
  <c r="I524" i="1"/>
  <c r="AI524" i="1" s="1"/>
  <c r="I525" i="1"/>
  <c r="I526" i="1"/>
  <c r="I527" i="1"/>
  <c r="I528" i="1"/>
  <c r="AM528" i="1" s="1"/>
  <c r="I518" i="1" a="1"/>
  <c r="AK153" i="1"/>
  <c r="AK119" i="1"/>
  <c r="AM497" i="1"/>
  <c r="AM669" i="1" s="1"/>
  <c r="AM670" i="1" s="1"/>
  <c r="AL669" i="1"/>
  <c r="AL670" i="1" s="1"/>
  <c r="X322" i="3" l="1"/>
  <c r="X321" i="3"/>
  <c r="X319" i="3"/>
  <c r="X324" i="3"/>
  <c r="X323" i="3"/>
  <c r="X320" i="3"/>
  <c r="X318" i="3"/>
  <c r="AD310" i="3"/>
  <c r="R310" i="3"/>
  <c r="Y311" i="3"/>
  <c r="AK205" i="1"/>
  <c r="AK101" i="1"/>
  <c r="AJ424" i="3"/>
  <c r="AL440" i="3"/>
  <c r="AL444" i="3" s="1"/>
  <c r="AK443" i="3"/>
  <c r="AK445" i="3"/>
  <c r="AK442" i="3"/>
  <c r="AK447" i="3"/>
  <c r="AK446" i="3"/>
  <c r="AM34" i="3"/>
  <c r="I512" i="3" s="1" a="1"/>
  <c r="I512" i="3" s="1"/>
  <c r="AK789" i="1"/>
  <c r="AK798" i="1" s="1"/>
  <c r="AK112" i="3"/>
  <c r="AK136" i="3" s="1"/>
  <c r="AK424" i="3"/>
  <c r="AL818" i="1"/>
  <c r="AM93" i="3"/>
  <c r="AH78" i="3"/>
  <c r="AH83" i="3" s="1"/>
  <c r="AJ69" i="3"/>
  <c r="AJ74" i="3" s="1"/>
  <c r="AL69" i="3"/>
  <c r="AL74" i="3" s="1"/>
  <c r="AM69" i="3"/>
  <c r="AM74" i="3" s="1"/>
  <c r="AM651" i="1"/>
  <c r="AM57" i="3" s="1"/>
  <c r="AM790" i="1"/>
  <c r="AM104" i="3" s="1"/>
  <c r="AL659" i="1"/>
  <c r="AL57" i="3"/>
  <c r="AL65" i="3" s="1"/>
  <c r="AM795" i="1"/>
  <c r="AM109" i="3" s="1"/>
  <c r="AM62" i="3"/>
  <c r="O813" i="1"/>
  <c r="M813" i="1"/>
  <c r="P813" i="1"/>
  <c r="K766" i="1"/>
  <c r="AH429" i="3"/>
  <c r="AH242" i="3"/>
  <c r="AL791" i="1"/>
  <c r="AL105" i="3" s="1"/>
  <c r="AL103" i="3" s="1"/>
  <c r="AL112" i="3" s="1"/>
  <c r="AM607" i="1"/>
  <c r="AM31" i="3" s="1"/>
  <c r="AM388" i="3"/>
  <c r="AM779" i="1"/>
  <c r="AM788" i="1" s="1"/>
  <c r="AM819" i="1" s="1"/>
  <c r="L250" i="3"/>
  <c r="L394" i="3" s="1"/>
  <c r="L249" i="3"/>
  <c r="L393" i="3" s="1"/>
  <c r="X243" i="3"/>
  <c r="W250" i="3"/>
  <c r="W394" i="3" s="1"/>
  <c r="W249" i="3"/>
  <c r="W393" i="3" s="1"/>
  <c r="AE430" i="3"/>
  <c r="AE137" i="3"/>
  <c r="AE373" i="3" s="1"/>
  <c r="M243" i="3"/>
  <c r="AC390" i="3"/>
  <c r="L760" i="1"/>
  <c r="AH865" i="1"/>
  <c r="AJ862" i="1"/>
  <c r="AJ159" i="3" s="1"/>
  <c r="AK162" i="3"/>
  <c r="AK422" i="3" s="1"/>
  <c r="AE893" i="1"/>
  <c r="AE189" i="3" s="1"/>
  <c r="AD901" i="1"/>
  <c r="AD197" i="3" s="1"/>
  <c r="AJ759" i="1"/>
  <c r="AM917" i="1"/>
  <c r="AM213" i="3" s="1"/>
  <c r="AG895" i="1"/>
  <c r="AG191" i="3" s="1"/>
  <c r="P839" i="1"/>
  <c r="AK865" i="1"/>
  <c r="AH851" i="1"/>
  <c r="AH148" i="3" s="1"/>
  <c r="AM677" i="1"/>
  <c r="AM862" i="1" s="1"/>
  <c r="AM159" i="3" s="1"/>
  <c r="AM894" i="1"/>
  <c r="AM190" i="3" s="1"/>
  <c r="AJ677" i="1"/>
  <c r="AJ894" i="1"/>
  <c r="AJ190" i="3" s="1"/>
  <c r="AL677" i="1"/>
  <c r="AL862" i="1" s="1"/>
  <c r="AL159" i="3" s="1"/>
  <c r="AL894" i="1"/>
  <c r="AL190" i="3" s="1"/>
  <c r="AJ136" i="3"/>
  <c r="O127" i="3"/>
  <c r="P127" i="3"/>
  <c r="M127" i="3"/>
  <c r="AB811" i="1"/>
  <c r="N811" i="1"/>
  <c r="Y811" i="1"/>
  <c r="O849" i="1"/>
  <c r="O146" i="3" s="1"/>
  <c r="O156" i="3" s="1"/>
  <c r="S811" i="1"/>
  <c r="AG799" i="1"/>
  <c r="AF802" i="1"/>
  <c r="L811" i="1"/>
  <c r="AE809" i="1"/>
  <c r="U811" i="1"/>
  <c r="Q811" i="1"/>
  <c r="AA811" i="1"/>
  <c r="AC811" i="1"/>
  <c r="AD810" i="1"/>
  <c r="AD124" i="3" s="1"/>
  <c r="AD125" i="3" s="1"/>
  <c r="M849" i="1"/>
  <c r="M146" i="3" s="1"/>
  <c r="M156" i="3" s="1"/>
  <c r="T811" i="1"/>
  <c r="X811" i="1"/>
  <c r="AJ820" i="1"/>
  <c r="W760" i="1"/>
  <c r="W809" i="1"/>
  <c r="P849" i="1"/>
  <c r="P146" i="3" s="1"/>
  <c r="P156" i="3" s="1"/>
  <c r="Z811" i="1"/>
  <c r="R811" i="1"/>
  <c r="K810" i="1"/>
  <c r="K124" i="3" s="1"/>
  <c r="K125" i="3" s="1"/>
  <c r="AM838" i="1"/>
  <c r="AL838" i="1"/>
  <c r="Q838" i="1"/>
  <c r="AH695" i="1"/>
  <c r="AH800" i="1"/>
  <c r="AH114" i="3" s="1"/>
  <c r="AH113" i="3" s="1"/>
  <c r="AH116" i="3" s="1"/>
  <c r="AH123" i="3" s="1"/>
  <c r="AM527" i="1"/>
  <c r="AL527" i="1"/>
  <c r="AM526" i="1"/>
  <c r="AL526" i="1"/>
  <c r="AK526" i="1"/>
  <c r="AL525" i="1"/>
  <c r="AK525" i="1"/>
  <c r="AJ525" i="1"/>
  <c r="AK524" i="1"/>
  <c r="AJ524" i="1"/>
  <c r="AI682" i="1"/>
  <c r="I554" i="1" a="1"/>
  <c r="I554" i="1" s="1"/>
  <c r="AI554" i="1" s="1"/>
  <c r="I518" i="1"/>
  <c r="AI518" i="1" s="1"/>
  <c r="I519" i="1"/>
  <c r="I520" i="1"/>
  <c r="I521" i="1"/>
  <c r="I522" i="1"/>
  <c r="AM522" i="1" s="1"/>
  <c r="AL153" i="1"/>
  <c r="AL119" i="1"/>
  <c r="S310" i="3" l="1"/>
  <c r="AE310" i="3"/>
  <c r="Y318" i="3"/>
  <c r="Y320" i="3"/>
  <c r="Y323" i="3"/>
  <c r="Y322" i="3"/>
  <c r="Z311" i="3"/>
  <c r="Y324" i="3"/>
  <c r="Y321" i="3"/>
  <c r="Y319" i="3"/>
  <c r="AL205" i="1"/>
  <c r="AL101" i="1"/>
  <c r="I516" i="3"/>
  <c r="I515" i="3"/>
  <c r="AM440" i="3"/>
  <c r="AM444" i="3" s="1"/>
  <c r="AL445" i="3"/>
  <c r="AL447" i="3"/>
  <c r="AL442" i="3"/>
  <c r="AL446" i="3"/>
  <c r="AL443" i="3"/>
  <c r="I514" i="3"/>
  <c r="I513" i="3"/>
  <c r="AJ851" i="1"/>
  <c r="AJ148" i="3" s="1"/>
  <c r="AM102" i="3"/>
  <c r="AM134" i="3"/>
  <c r="AM387" i="3"/>
  <c r="AL387" i="3"/>
  <c r="AL134" i="3"/>
  <c r="AM791" i="1"/>
  <c r="AM789" i="1" s="1"/>
  <c r="AM659" i="1"/>
  <c r="Y813" i="1"/>
  <c r="AA813" i="1"/>
  <c r="N813" i="1"/>
  <c r="Z813" i="1"/>
  <c r="AC813" i="1"/>
  <c r="U813" i="1"/>
  <c r="Q813" i="1"/>
  <c r="AB813" i="1"/>
  <c r="L813" i="1"/>
  <c r="R813" i="1"/>
  <c r="S813" i="1"/>
  <c r="X813" i="1"/>
  <c r="T813" i="1"/>
  <c r="W767" i="1"/>
  <c r="W766" i="1"/>
  <c r="L767" i="1"/>
  <c r="L766" i="1"/>
  <c r="AL789" i="1"/>
  <c r="AL798" i="1" s="1"/>
  <c r="AM65" i="3"/>
  <c r="AM818" i="1"/>
  <c r="N243" i="3"/>
  <c r="O243" i="3" s="1"/>
  <c r="M249" i="3"/>
  <c r="M393" i="3" s="1"/>
  <c r="M250" i="3"/>
  <c r="M394" i="3" s="1"/>
  <c r="Y243" i="3"/>
  <c r="X249" i="3"/>
  <c r="X393" i="3" s="1"/>
  <c r="X250" i="3"/>
  <c r="X394" i="3" s="1"/>
  <c r="M431" i="3"/>
  <c r="M138" i="3"/>
  <c r="M374" i="3" s="1"/>
  <c r="P431" i="3"/>
  <c r="P138" i="3"/>
  <c r="P374" i="3" s="1"/>
  <c r="O431" i="3"/>
  <c r="O138" i="3"/>
  <c r="O374" i="3" s="1"/>
  <c r="AF430" i="3"/>
  <c r="AF137" i="3"/>
  <c r="AF373" i="3" s="1"/>
  <c r="AK242" i="3"/>
  <c r="AK429" i="3"/>
  <c r="AJ242" i="3"/>
  <c r="AJ429" i="3"/>
  <c r="AH422" i="3"/>
  <c r="AD390" i="3"/>
  <c r="M379" i="3"/>
  <c r="P379" i="3"/>
  <c r="O379" i="3"/>
  <c r="M129" i="3"/>
  <c r="P129" i="3"/>
  <c r="O129" i="3"/>
  <c r="X760" i="1"/>
  <c r="M760" i="1"/>
  <c r="G281" i="3"/>
  <c r="AM162" i="3"/>
  <c r="AM422" i="3" s="1"/>
  <c r="AE901" i="1"/>
  <c r="AE197" i="3" s="1"/>
  <c r="AF893" i="1"/>
  <c r="AF189" i="3" s="1"/>
  <c r="G276" i="3"/>
  <c r="F276" i="3"/>
  <c r="AK372" i="3"/>
  <c r="AK311" i="3"/>
  <c r="AJ372" i="3"/>
  <c r="AJ311" i="3"/>
  <c r="AK759" i="1"/>
  <c r="AH895" i="1"/>
  <c r="AH191" i="3" s="1"/>
  <c r="AJ865" i="1"/>
  <c r="Q839" i="1"/>
  <c r="AM865" i="1"/>
  <c r="M920" i="1"/>
  <c r="M216" i="3" s="1"/>
  <c r="P920" i="1"/>
  <c r="P216" i="3" s="1"/>
  <c r="O920" i="1"/>
  <c r="O216" i="3" s="1"/>
  <c r="AL865" i="1"/>
  <c r="N127" i="3"/>
  <c r="AB127" i="3"/>
  <c r="Y127" i="3"/>
  <c r="Q127" i="3"/>
  <c r="S127" i="3"/>
  <c r="U127" i="3"/>
  <c r="Z127" i="3"/>
  <c r="AC127" i="3"/>
  <c r="T127" i="3"/>
  <c r="X127" i="3"/>
  <c r="L127" i="3"/>
  <c r="R127" i="3"/>
  <c r="AA127" i="3"/>
  <c r="AE810" i="1"/>
  <c r="AE124" i="3" s="1"/>
  <c r="AE125" i="3" s="1"/>
  <c r="S849" i="1"/>
  <c r="S146" i="3" s="1"/>
  <c r="S156" i="3" s="1"/>
  <c r="AD811" i="1"/>
  <c r="R849" i="1"/>
  <c r="R146" i="3" s="1"/>
  <c r="R156" i="3" s="1"/>
  <c r="Z849" i="1"/>
  <c r="Z146" i="3" s="1"/>
  <c r="Z156" i="3" s="1"/>
  <c r="Q849" i="1"/>
  <c r="Q146" i="3" s="1"/>
  <c r="Q156" i="3" s="1"/>
  <c r="L849" i="1"/>
  <c r="L146" i="3" s="1"/>
  <c r="L156" i="3" s="1"/>
  <c r="Y849" i="1"/>
  <c r="Y146" i="3" s="1"/>
  <c r="Y156" i="3" s="1"/>
  <c r="X849" i="1"/>
  <c r="X146" i="3" s="1"/>
  <c r="X156" i="3" s="1"/>
  <c r="AA849" i="1"/>
  <c r="AA146" i="3" s="1"/>
  <c r="AA156" i="3" s="1"/>
  <c r="U849" i="1"/>
  <c r="U146" i="3" s="1"/>
  <c r="U156" i="3" s="1"/>
  <c r="AF809" i="1"/>
  <c r="N849" i="1"/>
  <c r="N146" i="3" s="1"/>
  <c r="N156" i="3" s="1"/>
  <c r="W810" i="1"/>
  <c r="W124" i="3" s="1"/>
  <c r="W125" i="3" s="1"/>
  <c r="AC849" i="1"/>
  <c r="AC146" i="3" s="1"/>
  <c r="AC156" i="3" s="1"/>
  <c r="T849" i="1"/>
  <c r="T146" i="3" s="1"/>
  <c r="T156" i="3" s="1"/>
  <c r="AH799" i="1"/>
  <c r="AK820" i="1"/>
  <c r="AG802" i="1"/>
  <c r="AB849" i="1"/>
  <c r="AB146" i="3" s="1"/>
  <c r="AB156" i="3" s="1"/>
  <c r="K811" i="1"/>
  <c r="AM839" i="1"/>
  <c r="AL839" i="1"/>
  <c r="R838" i="1"/>
  <c r="AJ682" i="1"/>
  <c r="AM682" i="1"/>
  <c r="AK682" i="1"/>
  <c r="AL682" i="1"/>
  <c r="AJ554" i="1"/>
  <c r="AI687" i="1"/>
  <c r="AL521" i="1"/>
  <c r="AM521" i="1"/>
  <c r="AK520" i="1"/>
  <c r="AL520" i="1"/>
  <c r="AM520" i="1"/>
  <c r="AJ519" i="1"/>
  <c r="AK519" i="1"/>
  <c r="AL519" i="1"/>
  <c r="AM519" i="1"/>
  <c r="I557" i="1"/>
  <c r="I556" i="1"/>
  <c r="I558" i="1"/>
  <c r="AM558" i="1" s="1"/>
  <c r="I555" i="1"/>
  <c r="AI681" i="1"/>
  <c r="AJ518" i="1"/>
  <c r="AK518" i="1"/>
  <c r="AL518" i="1"/>
  <c r="AM518" i="1"/>
  <c r="AM153" i="1"/>
  <c r="AM119" i="1"/>
  <c r="AF310" i="3" l="1"/>
  <c r="T310" i="3"/>
  <c r="AA311" i="3"/>
  <c r="Z321" i="3"/>
  <c r="Z319" i="3"/>
  <c r="Z324" i="3"/>
  <c r="Z318" i="3"/>
  <c r="Z322" i="3"/>
  <c r="Z323" i="3"/>
  <c r="Z320" i="3"/>
  <c r="AM205" i="1"/>
  <c r="AM101" i="1"/>
  <c r="AM445" i="3"/>
  <c r="AM447" i="3"/>
  <c r="AM446" i="3"/>
  <c r="AM442" i="3"/>
  <c r="AM443" i="3"/>
  <c r="AL424" i="3"/>
  <c r="AL136" i="3"/>
  <c r="AL372" i="3" s="1"/>
  <c r="AM105" i="3"/>
  <c r="AM103" i="3" s="1"/>
  <c r="AM424" i="3" s="1"/>
  <c r="AL415" i="3"/>
  <c r="AL417" i="3" s="1"/>
  <c r="AL418" i="3" s="1"/>
  <c r="AL135" i="3"/>
  <c r="AM415" i="3"/>
  <c r="AM417" i="3" s="1"/>
  <c r="AM418" i="3" s="1"/>
  <c r="AM135" i="3"/>
  <c r="AM371" i="3" s="1"/>
  <c r="K813" i="1"/>
  <c r="AD813" i="1"/>
  <c r="X766" i="1"/>
  <c r="X767" i="1"/>
  <c r="M766" i="1"/>
  <c r="M767" i="1"/>
  <c r="AL759" i="1"/>
  <c r="AL820" i="1"/>
  <c r="O249" i="3"/>
  <c r="O393" i="3" s="1"/>
  <c r="O250" i="3"/>
  <c r="O394" i="3" s="1"/>
  <c r="Z243" i="3"/>
  <c r="Y249" i="3"/>
  <c r="Y393" i="3" s="1"/>
  <c r="Y250" i="3"/>
  <c r="Y394" i="3" s="1"/>
  <c r="N249" i="3"/>
  <c r="N393" i="3" s="1"/>
  <c r="N250" i="3"/>
  <c r="N394" i="3" s="1"/>
  <c r="AC431" i="3"/>
  <c r="AC138" i="3"/>
  <c r="AC374" i="3" s="1"/>
  <c r="AB431" i="3"/>
  <c r="AB138" i="3"/>
  <c r="AB374" i="3" s="1"/>
  <c r="T431" i="3"/>
  <c r="T138" i="3"/>
  <c r="T374" i="3" s="1"/>
  <c r="AA431" i="3"/>
  <c r="AA138" i="3"/>
  <c r="AA374" i="3" s="1"/>
  <c r="Z431" i="3"/>
  <c r="Z138" i="3"/>
  <c r="Z374" i="3" s="1"/>
  <c r="N431" i="3"/>
  <c r="N138" i="3"/>
  <c r="N374" i="3" s="1"/>
  <c r="X431" i="3"/>
  <c r="X138" i="3"/>
  <c r="X374" i="3" s="1"/>
  <c r="R431" i="3"/>
  <c r="R138" i="3"/>
  <c r="R374" i="3" s="1"/>
  <c r="U431" i="3"/>
  <c r="U138" i="3"/>
  <c r="U374" i="3" s="1"/>
  <c r="AG430" i="3"/>
  <c r="AG137" i="3"/>
  <c r="AG373" i="3" s="1"/>
  <c r="Q431" i="3"/>
  <c r="Q138" i="3"/>
  <c r="Q374" i="3" s="1"/>
  <c r="L431" i="3"/>
  <c r="L138" i="3"/>
  <c r="L374" i="3" s="1"/>
  <c r="S431" i="3"/>
  <c r="S138" i="3"/>
  <c r="S374" i="3" s="1"/>
  <c r="Y431" i="3"/>
  <c r="Y138" i="3"/>
  <c r="Y374" i="3" s="1"/>
  <c r="AL162" i="3"/>
  <c r="AL422" i="3" s="1"/>
  <c r="AJ162" i="3"/>
  <c r="AJ422" i="3" s="1"/>
  <c r="AE390" i="3"/>
  <c r="AC379" i="3"/>
  <c r="AB379" i="3"/>
  <c r="Y379" i="3"/>
  <c r="AA379" i="3"/>
  <c r="Z379" i="3"/>
  <c r="N379" i="3"/>
  <c r="T379" i="3"/>
  <c r="R379" i="3"/>
  <c r="U379" i="3"/>
  <c r="L379" i="3"/>
  <c r="S379" i="3"/>
  <c r="X379" i="3"/>
  <c r="Q379" i="3"/>
  <c r="Z129" i="3"/>
  <c r="N129" i="3"/>
  <c r="AA129" i="3"/>
  <c r="R129" i="3"/>
  <c r="U129" i="3"/>
  <c r="L129" i="3"/>
  <c r="S129" i="3"/>
  <c r="X129" i="3"/>
  <c r="Q129" i="3"/>
  <c r="T129" i="3"/>
  <c r="Y129" i="3"/>
  <c r="AC129" i="3"/>
  <c r="AB129" i="3"/>
  <c r="N760" i="1"/>
  <c r="Y760" i="1"/>
  <c r="P243" i="3"/>
  <c r="F281" i="3"/>
  <c r="H281" i="3"/>
  <c r="I281" i="3"/>
  <c r="AF901" i="1"/>
  <c r="AF197" i="3" s="1"/>
  <c r="AG893" i="1"/>
  <c r="AG189" i="3" s="1"/>
  <c r="H276" i="3"/>
  <c r="AJ319" i="3"/>
  <c r="AJ324" i="3"/>
  <c r="AJ322" i="3"/>
  <c r="AJ320" i="3"/>
  <c r="AJ318" i="3"/>
  <c r="AJ323" i="3"/>
  <c r="AJ321" i="3"/>
  <c r="AK321" i="3"/>
  <c r="AK319" i="3"/>
  <c r="AK324" i="3"/>
  <c r="AK323" i="3"/>
  <c r="AK322" i="3"/>
  <c r="AK320" i="3"/>
  <c r="AK318" i="3"/>
  <c r="AL311" i="3"/>
  <c r="R920" i="1"/>
  <c r="R216" i="3" s="1"/>
  <c r="T920" i="1"/>
  <c r="T216" i="3" s="1"/>
  <c r="S920" i="1"/>
  <c r="S216" i="3" s="1"/>
  <c r="U920" i="1"/>
  <c r="U216" i="3" s="1"/>
  <c r="AC920" i="1"/>
  <c r="AC216" i="3" s="1"/>
  <c r="R839" i="1"/>
  <c r="Q920" i="1"/>
  <c r="Q216" i="3" s="1"/>
  <c r="Z920" i="1"/>
  <c r="Z216" i="3" s="1"/>
  <c r="AB920" i="1"/>
  <c r="AB216" i="3" s="1"/>
  <c r="X920" i="1"/>
  <c r="X216" i="3" s="1"/>
  <c r="L920" i="1"/>
  <c r="L216" i="3" s="1"/>
  <c r="Y920" i="1"/>
  <c r="Y216" i="3" s="1"/>
  <c r="AA920" i="1"/>
  <c r="AA216" i="3" s="1"/>
  <c r="N920" i="1"/>
  <c r="N216" i="3" s="1"/>
  <c r="AD127" i="3"/>
  <c r="K127" i="3"/>
  <c r="AD849" i="1"/>
  <c r="AD146" i="3" s="1"/>
  <c r="AD156" i="3" s="1"/>
  <c r="AG809" i="1"/>
  <c r="AM798" i="1"/>
  <c r="W811" i="1"/>
  <c r="AH802" i="1"/>
  <c r="AE811" i="1"/>
  <c r="AF810" i="1"/>
  <c r="AF124" i="3" s="1"/>
  <c r="AF125" i="3" s="1"/>
  <c r="K849" i="1"/>
  <c r="K146" i="3" s="1"/>
  <c r="K156" i="3" s="1"/>
  <c r="S838" i="1"/>
  <c r="AI688" i="1"/>
  <c r="AM681" i="1"/>
  <c r="AK681" i="1"/>
  <c r="AJ681" i="1"/>
  <c r="AL681" i="1"/>
  <c r="AM557" i="1"/>
  <c r="AL557" i="1"/>
  <c r="AK555" i="1"/>
  <c r="AJ555" i="1"/>
  <c r="AL556" i="1"/>
  <c r="AK556" i="1"/>
  <c r="U310" i="3" l="1"/>
  <c r="AG310" i="3"/>
  <c r="AA320" i="3"/>
  <c r="AA318" i="3"/>
  <c r="AA323" i="3"/>
  <c r="AA324" i="3"/>
  <c r="AB311" i="3"/>
  <c r="AA319" i="3"/>
  <c r="AA321" i="3"/>
  <c r="AA322" i="3"/>
  <c r="AL429" i="3"/>
  <c r="AL242" i="3"/>
  <c r="AL371" i="3"/>
  <c r="AI78" i="3"/>
  <c r="AI83" i="3" s="1"/>
  <c r="W813" i="1"/>
  <c r="AE813" i="1"/>
  <c r="W849" i="1"/>
  <c r="W146" i="3" s="1"/>
  <c r="K138" i="3"/>
  <c r="K374" i="3" s="1"/>
  <c r="Y767" i="1"/>
  <c r="Y766" i="1"/>
  <c r="N767" i="1"/>
  <c r="N766" i="1"/>
  <c r="P250" i="3"/>
  <c r="P394" i="3" s="1"/>
  <c r="P249" i="3"/>
  <c r="P393" i="3" s="1"/>
  <c r="AA243" i="3"/>
  <c r="Z249" i="3"/>
  <c r="Z393" i="3" s="1"/>
  <c r="Z250" i="3"/>
  <c r="Z394" i="3" s="1"/>
  <c r="AD431" i="3"/>
  <c r="AD138" i="3"/>
  <c r="AD374" i="3" s="1"/>
  <c r="AH430" i="3"/>
  <c r="AH137" i="3"/>
  <c r="AH373" i="3" s="1"/>
  <c r="K379" i="3"/>
  <c r="K431" i="3"/>
  <c r="AF390" i="3"/>
  <c r="AD379" i="3"/>
  <c r="K129" i="3"/>
  <c r="AD129" i="3"/>
  <c r="Z760" i="1"/>
  <c r="O760" i="1"/>
  <c r="Q243" i="3"/>
  <c r="AG901" i="1"/>
  <c r="AG197" i="3" s="1"/>
  <c r="AH893" i="1"/>
  <c r="AH189" i="3" s="1"/>
  <c r="AL321" i="3"/>
  <c r="AL319" i="3"/>
  <c r="AL323" i="3"/>
  <c r="AL324" i="3"/>
  <c r="AL318" i="3"/>
  <c r="AL322" i="3"/>
  <c r="AL320" i="3"/>
  <c r="AD920" i="1"/>
  <c r="AD216" i="3" s="1"/>
  <c r="S839" i="1"/>
  <c r="K920" i="1"/>
  <c r="K216" i="3" s="1"/>
  <c r="AI895" i="1"/>
  <c r="AI191" i="3" s="1"/>
  <c r="AM112" i="3"/>
  <c r="AM136" i="3" s="1"/>
  <c r="AE127" i="3"/>
  <c r="W127" i="3"/>
  <c r="AH809" i="1"/>
  <c r="AM759" i="1"/>
  <c r="AM820" i="1"/>
  <c r="AG810" i="1"/>
  <c r="AG124" i="3" s="1"/>
  <c r="AG125" i="3" s="1"/>
  <c r="AF811" i="1"/>
  <c r="AE849" i="1"/>
  <c r="AE146" i="3" s="1"/>
  <c r="AE156" i="3" s="1"/>
  <c r="T838" i="1"/>
  <c r="AI695" i="1"/>
  <c r="AI800" i="1"/>
  <c r="AJ687" i="1"/>
  <c r="AJ688" i="1" s="1"/>
  <c r="AM687" i="1"/>
  <c r="AM688" i="1" s="1"/>
  <c r="AM78" i="3" s="1"/>
  <c r="AL687" i="1"/>
  <c r="AL688" i="1" s="1"/>
  <c r="AL78" i="3" s="1"/>
  <c r="AK687" i="1"/>
  <c r="AK688" i="1" s="1"/>
  <c r="AK78" i="3" s="1"/>
  <c r="AH310" i="3" l="1"/>
  <c r="AB322" i="3"/>
  <c r="AB321" i="3"/>
  <c r="AB320" i="3"/>
  <c r="AB318" i="3"/>
  <c r="AB323" i="3"/>
  <c r="AC311" i="3"/>
  <c r="AB324" i="3"/>
  <c r="AB319" i="3"/>
  <c r="AI114" i="3"/>
  <c r="AI113" i="3" s="1"/>
  <c r="AJ78" i="3"/>
  <c r="AJ83" i="3" s="1"/>
  <c r="AF813" i="1"/>
  <c r="O766" i="1"/>
  <c r="O767" i="1"/>
  <c r="Z766" i="1"/>
  <c r="Z767" i="1"/>
  <c r="AB243" i="3"/>
  <c r="AA249" i="3"/>
  <c r="AA393" i="3" s="1"/>
  <c r="AA250" i="3"/>
  <c r="AA394" i="3" s="1"/>
  <c r="Q249" i="3"/>
  <c r="Q393" i="3" s="1"/>
  <c r="Q250" i="3"/>
  <c r="Q394" i="3" s="1"/>
  <c r="W431" i="3"/>
  <c r="W138" i="3"/>
  <c r="W374" i="3" s="1"/>
  <c r="AE431" i="3"/>
  <c r="AE138" i="3"/>
  <c r="AE374" i="3" s="1"/>
  <c r="AM242" i="3"/>
  <c r="AM429" i="3"/>
  <c r="AM851" i="1"/>
  <c r="AM83" i="3"/>
  <c r="AL851" i="1"/>
  <c r="AL148" i="3" s="1"/>
  <c r="AL83" i="3"/>
  <c r="AK851" i="1"/>
  <c r="AK148" i="3" s="1"/>
  <c r="AK83" i="3"/>
  <c r="AG390" i="3"/>
  <c r="AE379" i="3"/>
  <c r="W379" i="3"/>
  <c r="W129" i="3"/>
  <c r="AE129" i="3"/>
  <c r="P760" i="1"/>
  <c r="AA760" i="1"/>
  <c r="R243" i="3"/>
  <c r="AH901" i="1"/>
  <c r="AH197" i="3" s="1"/>
  <c r="I276" i="3"/>
  <c r="E267" i="3" s="1"/>
  <c r="E269" i="3" s="1"/>
  <c r="AM372" i="3"/>
  <c r="AM311" i="3"/>
  <c r="AE920" i="1"/>
  <c r="AE216" i="3" s="1"/>
  <c r="T839" i="1"/>
  <c r="W920" i="1"/>
  <c r="W216" i="3" s="1"/>
  <c r="AI893" i="1"/>
  <c r="AI189" i="3" s="1"/>
  <c r="AJ895" i="1"/>
  <c r="AJ191" i="3" s="1"/>
  <c r="AF127" i="3"/>
  <c r="AF849" i="1"/>
  <c r="AF146" i="3" s="1"/>
  <c r="AF156" i="3" s="1"/>
  <c r="AG811" i="1"/>
  <c r="AI799" i="1"/>
  <c r="AH810" i="1"/>
  <c r="AH124" i="3" s="1"/>
  <c r="AH125" i="3" s="1"/>
  <c r="U838" i="1"/>
  <c r="AK695" i="1"/>
  <c r="AK800" i="1"/>
  <c r="AJ695" i="1"/>
  <c r="AJ800" i="1"/>
  <c r="AL695" i="1"/>
  <c r="AL800" i="1"/>
  <c r="AM695" i="1"/>
  <c r="AM800" i="1"/>
  <c r="AM114" i="3" s="1"/>
  <c r="I280" i="3" s="1"/>
  <c r="AC321" i="3" l="1"/>
  <c r="AC323" i="3"/>
  <c r="AC319" i="3"/>
  <c r="AC324" i="3"/>
  <c r="AC318" i="3"/>
  <c r="AC322" i="3"/>
  <c r="AD311" i="3"/>
  <c r="AC320" i="3"/>
  <c r="AM895" i="1"/>
  <c r="AM191" i="3" s="1"/>
  <c r="AM148" i="3"/>
  <c r="AL114" i="3"/>
  <c r="AL113" i="3" s="1"/>
  <c r="AL116" i="3" s="1"/>
  <c r="AL123" i="3" s="1"/>
  <c r="AK114" i="3"/>
  <c r="AK113" i="3" s="1"/>
  <c r="AK116" i="3" s="1"/>
  <c r="AK123" i="3" s="1"/>
  <c r="AJ114" i="3"/>
  <c r="AJ113" i="3" s="1"/>
  <c r="AJ116" i="3" s="1"/>
  <c r="AJ123" i="3" s="1"/>
  <c r="E280" i="3"/>
  <c r="AG813" i="1"/>
  <c r="P766" i="1"/>
  <c r="P767" i="1"/>
  <c r="AA766" i="1"/>
  <c r="AA767" i="1"/>
  <c r="R250" i="3"/>
  <c r="R394" i="3" s="1"/>
  <c r="R249" i="3"/>
  <c r="R393" i="3" s="1"/>
  <c r="AC243" i="3"/>
  <c r="AB250" i="3"/>
  <c r="AB394" i="3" s="1"/>
  <c r="AB249" i="3"/>
  <c r="AB393" i="3" s="1"/>
  <c r="AF431" i="3"/>
  <c r="AF138" i="3"/>
  <c r="AF374" i="3" s="1"/>
  <c r="AL895" i="1"/>
  <c r="AL191" i="3" s="1"/>
  <c r="AK895" i="1"/>
  <c r="AK191" i="3" s="1"/>
  <c r="AH390" i="3"/>
  <c r="AF379" i="3"/>
  <c r="AF129" i="3"/>
  <c r="AB760" i="1"/>
  <c r="Q760" i="1"/>
  <c r="S243" i="3"/>
  <c r="AM323" i="3"/>
  <c r="AM321" i="3"/>
  <c r="AM319" i="3"/>
  <c r="AM324" i="3"/>
  <c r="AM318" i="3"/>
  <c r="AM322" i="3"/>
  <c r="AM320" i="3"/>
  <c r="AI901" i="1"/>
  <c r="AF920" i="1"/>
  <c r="AF216" i="3" s="1"/>
  <c r="U839" i="1"/>
  <c r="AJ893" i="1"/>
  <c r="AJ189" i="3" s="1"/>
  <c r="AG127" i="3"/>
  <c r="AL799" i="1"/>
  <c r="AJ799" i="1"/>
  <c r="AK799" i="1"/>
  <c r="AH811" i="1"/>
  <c r="AG849" i="1"/>
  <c r="AG146" i="3" s="1"/>
  <c r="AG156" i="3" s="1"/>
  <c r="AM799" i="1"/>
  <c r="AD319" i="3" l="1"/>
  <c r="AE311" i="3"/>
  <c r="AD324" i="3"/>
  <c r="AD320" i="3"/>
  <c r="AD318" i="3"/>
  <c r="AD322" i="3"/>
  <c r="AD321" i="3"/>
  <c r="AD323" i="3"/>
  <c r="AI197" i="3"/>
  <c r="F280" i="3"/>
  <c r="G280" i="3"/>
  <c r="H280" i="3"/>
  <c r="AH813" i="1"/>
  <c r="Q766" i="1"/>
  <c r="Q767" i="1"/>
  <c r="AB767" i="1"/>
  <c r="AB766" i="1"/>
  <c r="S250" i="3"/>
  <c r="S394" i="3" s="1"/>
  <c r="S249" i="3"/>
  <c r="S393" i="3" s="1"/>
  <c r="AD243" i="3"/>
  <c r="AC250" i="3"/>
  <c r="AC394" i="3" s="1"/>
  <c r="AC249" i="3"/>
  <c r="AC393" i="3" s="1"/>
  <c r="AG431" i="3"/>
  <c r="AG138" i="3"/>
  <c r="AG374" i="3" s="1"/>
  <c r="AG379" i="3"/>
  <c r="AG129" i="3"/>
  <c r="R760" i="1"/>
  <c r="AC760" i="1"/>
  <c r="T243" i="3"/>
  <c r="AJ901" i="1"/>
  <c r="AJ197" i="3" s="1"/>
  <c r="AG920" i="1"/>
  <c r="AG216" i="3" s="1"/>
  <c r="AK893" i="1"/>
  <c r="AK189" i="3" s="1"/>
  <c r="AM113" i="3"/>
  <c r="AM116" i="3" s="1"/>
  <c r="AH127" i="3"/>
  <c r="AH849" i="1"/>
  <c r="AH146" i="3" s="1"/>
  <c r="AH156" i="3" s="1"/>
  <c r="AJ802" i="1"/>
  <c r="AK802" i="1"/>
  <c r="AL802" i="1"/>
  <c r="AM802" i="1"/>
  <c r="W838" i="1"/>
  <c r="AE318" i="3" l="1"/>
  <c r="AE322" i="3"/>
  <c r="AE323" i="3"/>
  <c r="AF311" i="3"/>
  <c r="AE324" i="3"/>
  <c r="AE321" i="3"/>
  <c r="AE319" i="3"/>
  <c r="AE320" i="3"/>
  <c r="AJ849" i="1"/>
  <c r="AJ146" i="3" s="1"/>
  <c r="AC767" i="1"/>
  <c r="AC766" i="1"/>
  <c r="R766" i="1"/>
  <c r="R767" i="1"/>
  <c r="T249" i="3"/>
  <c r="T393" i="3" s="1"/>
  <c r="T250" i="3"/>
  <c r="T394" i="3" s="1"/>
  <c r="AD249" i="3"/>
  <c r="AD393" i="3" s="1"/>
  <c r="AD250" i="3"/>
  <c r="AD394" i="3" s="1"/>
  <c r="AE243" i="3"/>
  <c r="AL430" i="3"/>
  <c r="AL137" i="3"/>
  <c r="AL373" i="3" s="1"/>
  <c r="AJ430" i="3"/>
  <c r="AJ137" i="3"/>
  <c r="AJ373" i="3" s="1"/>
  <c r="AM430" i="3"/>
  <c r="AM137" i="3"/>
  <c r="AM373" i="3" s="1"/>
  <c r="AK430" i="3"/>
  <c r="AK137" i="3"/>
  <c r="AK373" i="3" s="1"/>
  <c r="AH431" i="3"/>
  <c r="AH138" i="3"/>
  <c r="AH374" i="3" s="1"/>
  <c r="AJ390" i="3"/>
  <c r="AH379" i="3"/>
  <c r="AH129" i="3"/>
  <c r="AD760" i="1"/>
  <c r="S760" i="1"/>
  <c r="U243" i="3"/>
  <c r="H277" i="3"/>
  <c r="AL243" i="3"/>
  <c r="F277" i="3"/>
  <c r="AJ243" i="3"/>
  <c r="I277" i="3"/>
  <c r="AM243" i="3"/>
  <c r="G277" i="3"/>
  <c r="AK243" i="3"/>
  <c r="AK901" i="1"/>
  <c r="AK197" i="3" s="1"/>
  <c r="AH920" i="1"/>
  <c r="AH216" i="3" s="1"/>
  <c r="AL893" i="1"/>
  <c r="AL189" i="3" s="1"/>
  <c r="AM123" i="3"/>
  <c r="AJ821" i="1"/>
  <c r="AJ760" i="1"/>
  <c r="AJ809" i="1"/>
  <c r="AM821" i="1"/>
  <c r="AM809" i="1"/>
  <c r="AM760" i="1"/>
  <c r="AL809" i="1"/>
  <c r="AL821" i="1"/>
  <c r="AL760" i="1"/>
  <c r="AK809" i="1"/>
  <c r="AK760" i="1"/>
  <c r="AK821" i="1"/>
  <c r="X838" i="1"/>
  <c r="AF320" i="3" l="1"/>
  <c r="AF323" i="3"/>
  <c r="AF321" i="3"/>
  <c r="AF324" i="3"/>
  <c r="AG311" i="3"/>
  <c r="AF322" i="3"/>
  <c r="AF319" i="3"/>
  <c r="AF318" i="3"/>
  <c r="S766" i="1"/>
  <c r="S767" i="1"/>
  <c r="AD766" i="1"/>
  <c r="AD767" i="1"/>
  <c r="AK767" i="1"/>
  <c r="AK766" i="1"/>
  <c r="AL767" i="1"/>
  <c r="AL766" i="1"/>
  <c r="AM766" i="1"/>
  <c r="AM767" i="1"/>
  <c r="AJ767" i="1"/>
  <c r="AJ766" i="1"/>
  <c r="AE250" i="3"/>
  <c r="AE394" i="3" s="1"/>
  <c r="AE249" i="3"/>
  <c r="AE393" i="3" s="1"/>
  <c r="AF243" i="3"/>
  <c r="U250" i="3"/>
  <c r="U394" i="3" s="1"/>
  <c r="U249" i="3"/>
  <c r="U393" i="3" s="1"/>
  <c r="AJ249" i="3"/>
  <c r="AJ393" i="3" s="1"/>
  <c r="AJ250" i="3"/>
  <c r="AJ394" i="3" s="1"/>
  <c r="AK249" i="3"/>
  <c r="AK393" i="3" s="1"/>
  <c r="AK250" i="3"/>
  <c r="AK394" i="3" s="1"/>
  <c r="AL249" i="3"/>
  <c r="AL393" i="3" s="1"/>
  <c r="AL250" i="3"/>
  <c r="AL394" i="3" s="1"/>
  <c r="AM250" i="3"/>
  <c r="AM394" i="3" s="1"/>
  <c r="AM249" i="3"/>
  <c r="AM393" i="3" s="1"/>
  <c r="AK390" i="3"/>
  <c r="T760" i="1"/>
  <c r="AE760" i="1"/>
  <c r="AL901" i="1"/>
  <c r="AL197" i="3" s="1"/>
  <c r="X839" i="1"/>
  <c r="AM893" i="1"/>
  <c r="AM189" i="3" s="1"/>
  <c r="AM810" i="1"/>
  <c r="AM124" i="3" s="1"/>
  <c r="AJ810" i="1"/>
  <c r="AJ124" i="3" s="1"/>
  <c r="AJ125" i="3" s="1"/>
  <c r="AK810" i="1"/>
  <c r="AK124" i="3" s="1"/>
  <c r="AK125" i="3" s="1"/>
  <c r="AL810" i="1"/>
  <c r="AL124" i="3" s="1"/>
  <c r="AL125" i="3" s="1"/>
  <c r="Y838" i="1"/>
  <c r="AG320" i="3" l="1"/>
  <c r="AG318" i="3"/>
  <c r="AH311" i="3"/>
  <c r="AG319" i="3"/>
  <c r="AG322" i="3"/>
  <c r="AG321" i="3"/>
  <c r="AG323" i="3"/>
  <c r="AG324" i="3"/>
  <c r="T766" i="1"/>
  <c r="T767" i="1"/>
  <c r="AE767" i="1"/>
  <c r="AE766" i="1"/>
  <c r="AF249" i="3"/>
  <c r="AF393" i="3" s="1"/>
  <c r="AF250" i="3"/>
  <c r="AF394" i="3" s="1"/>
  <c r="AG243" i="3"/>
  <c r="AL390" i="3"/>
  <c r="AF760" i="1"/>
  <c r="U760" i="1"/>
  <c r="AM901" i="1"/>
  <c r="Y839" i="1"/>
  <c r="AK811" i="1"/>
  <c r="AL811" i="1"/>
  <c r="AJ811" i="1"/>
  <c r="AM811" i="1"/>
  <c r="Z838" i="1"/>
  <c r="AH323" i="3" l="1"/>
  <c r="AH321" i="3"/>
  <c r="AH322" i="3"/>
  <c r="AH319" i="3"/>
  <c r="AH324" i="3"/>
  <c r="AH318" i="3"/>
  <c r="AH320" i="3"/>
  <c r="AM197" i="3"/>
  <c r="AM390" i="3" s="1"/>
  <c r="AL813" i="1"/>
  <c r="AJ813" i="1"/>
  <c r="AM813" i="1"/>
  <c r="AK813" i="1"/>
  <c r="AF766" i="1"/>
  <c r="AF767" i="1"/>
  <c r="U767" i="1"/>
  <c r="U766" i="1"/>
  <c r="AG250" i="3"/>
  <c r="AG394" i="3" s="1"/>
  <c r="AG249" i="3"/>
  <c r="AG393" i="3" s="1"/>
  <c r="AH243" i="3"/>
  <c r="AG760" i="1"/>
  <c r="Z839" i="1"/>
  <c r="AJ127" i="3"/>
  <c r="AM125" i="3"/>
  <c r="AM127" i="3"/>
  <c r="AL127" i="3"/>
  <c r="AK127" i="3"/>
  <c r="AJ822" i="1"/>
  <c r="AL822" i="1"/>
  <c r="AL849" i="1"/>
  <c r="AL146" i="3" s="1"/>
  <c r="AM822" i="1"/>
  <c r="AM849" i="1"/>
  <c r="AM146" i="3" s="1"/>
  <c r="AK849" i="1"/>
  <c r="AK146" i="3" s="1"/>
  <c r="AK822" i="1"/>
  <c r="AA838" i="1"/>
  <c r="AG766" i="1" l="1"/>
  <c r="AG767" i="1"/>
  <c r="AH249" i="3"/>
  <c r="AH393" i="3" s="1"/>
  <c r="AH250" i="3"/>
  <c r="AH394" i="3" s="1"/>
  <c r="AK431" i="3"/>
  <c r="AK138" i="3"/>
  <c r="AK374" i="3" s="1"/>
  <c r="AL431" i="3"/>
  <c r="AL138" i="3"/>
  <c r="AL374" i="3" s="1"/>
  <c r="AM431" i="3"/>
  <c r="AM138" i="3"/>
  <c r="AM374" i="3" s="1"/>
  <c r="AJ431" i="3"/>
  <c r="AJ138" i="3"/>
  <c r="AJ374" i="3" s="1"/>
  <c r="AM379" i="3"/>
  <c r="AJ379" i="3"/>
  <c r="AL379" i="3"/>
  <c r="AK379" i="3"/>
  <c r="AH760" i="1"/>
  <c r="AJ920" i="1"/>
  <c r="AJ216" i="3" s="1"/>
  <c r="AA839" i="1"/>
  <c r="AL859" i="1"/>
  <c r="AL920" i="1"/>
  <c r="AL216" i="3" s="1"/>
  <c r="AK859" i="1"/>
  <c r="AK920" i="1"/>
  <c r="AK216" i="3" s="1"/>
  <c r="AM859" i="1"/>
  <c r="AM920" i="1"/>
  <c r="AM216" i="3" s="1"/>
  <c r="AK156" i="3"/>
  <c r="AM156" i="3"/>
  <c r="AL156" i="3"/>
  <c r="AB838" i="1"/>
  <c r="AH766" i="1" l="1"/>
  <c r="AH767" i="1"/>
  <c r="AK421" i="3"/>
  <c r="AK376" i="3"/>
  <c r="AL421" i="3"/>
  <c r="AL376" i="3"/>
  <c r="AM421" i="3"/>
  <c r="AM376" i="3"/>
  <c r="AL375" i="3"/>
  <c r="AM375" i="3"/>
  <c r="AK375" i="3"/>
  <c r="AB839" i="1"/>
  <c r="AC838" i="1"/>
  <c r="M872" i="1" l="1"/>
  <c r="M169" i="3" s="1"/>
  <c r="M173" i="3" s="1"/>
  <c r="M175" i="3" s="1"/>
  <c r="O872" i="1"/>
  <c r="O169" i="3" s="1"/>
  <c r="O173" i="3" s="1"/>
  <c r="O175" i="3" s="1"/>
  <c r="P872" i="1"/>
  <c r="P169" i="3" s="1"/>
  <c r="P173" i="3" s="1"/>
  <c r="P175" i="3" s="1"/>
  <c r="Y872" i="1"/>
  <c r="Y169" i="3" s="1"/>
  <c r="Y173" i="3" s="1"/>
  <c r="Y175" i="3" s="1"/>
  <c r="R872" i="1"/>
  <c r="R169" i="3" s="1"/>
  <c r="R173" i="3" s="1"/>
  <c r="R175" i="3" s="1"/>
  <c r="T872" i="1"/>
  <c r="T169" i="3" s="1"/>
  <c r="T173" i="3" s="1"/>
  <c r="T175" i="3" s="1"/>
  <c r="AC872" i="1"/>
  <c r="AC169" i="3" s="1"/>
  <c r="AC173" i="3" s="1"/>
  <c r="AC175" i="3" s="1"/>
  <c r="U872" i="1"/>
  <c r="U169" i="3" s="1"/>
  <c r="U173" i="3" s="1"/>
  <c r="U175" i="3" s="1"/>
  <c r="N872" i="1"/>
  <c r="N169" i="3" s="1"/>
  <c r="N173" i="3" s="1"/>
  <c r="N175" i="3" s="1"/>
  <c r="S872" i="1"/>
  <c r="S169" i="3" s="1"/>
  <c r="S173" i="3" s="1"/>
  <c r="S175" i="3" s="1"/>
  <c r="L872" i="1"/>
  <c r="L169" i="3" s="1"/>
  <c r="L173" i="3" s="1"/>
  <c r="L175" i="3" s="1"/>
  <c r="Z872" i="1"/>
  <c r="Z169" i="3" s="1"/>
  <c r="Z173" i="3" s="1"/>
  <c r="Z175" i="3" s="1"/>
  <c r="AA872" i="1"/>
  <c r="AA169" i="3" s="1"/>
  <c r="AA173" i="3" s="1"/>
  <c r="AA175" i="3" s="1"/>
  <c r="Q872" i="1"/>
  <c r="Q169" i="3" s="1"/>
  <c r="Q173" i="3" s="1"/>
  <c r="Q175" i="3" s="1"/>
  <c r="X872" i="1"/>
  <c r="X169" i="3" s="1"/>
  <c r="X173" i="3" s="1"/>
  <c r="X175" i="3" s="1"/>
  <c r="AB872" i="1"/>
  <c r="AB169" i="3" s="1"/>
  <c r="AB173" i="3" s="1"/>
  <c r="AB175" i="3" s="1"/>
  <c r="K872" i="1"/>
  <c r="K169" i="3" s="1"/>
  <c r="K173" i="3" s="1"/>
  <c r="K175" i="3" s="1"/>
  <c r="AD872" i="1"/>
  <c r="AD169" i="3" s="1"/>
  <c r="AD173" i="3" s="1"/>
  <c r="AD175" i="3" s="1"/>
  <c r="W872" i="1"/>
  <c r="W169" i="3" s="1"/>
  <c r="W173" i="3" s="1"/>
  <c r="AE872" i="1"/>
  <c r="AE169" i="3" s="1"/>
  <c r="AE173" i="3" s="1"/>
  <c r="AE175" i="3" s="1"/>
  <c r="AF872" i="1"/>
  <c r="AF169" i="3" s="1"/>
  <c r="AF173" i="3" s="1"/>
  <c r="AF175" i="3" s="1"/>
  <c r="AG872" i="1"/>
  <c r="AG169" i="3" s="1"/>
  <c r="AG173" i="3" s="1"/>
  <c r="AG175" i="3" s="1"/>
  <c r="AH872" i="1"/>
  <c r="AH169" i="3" s="1"/>
  <c r="AH173" i="3" s="1"/>
  <c r="AH175" i="3" s="1"/>
  <c r="AC839" i="1"/>
  <c r="AD838" i="1"/>
  <c r="L921" i="1" l="1"/>
  <c r="L217" i="3" s="1"/>
  <c r="L876" i="1"/>
  <c r="L423" i="3"/>
  <c r="AF921" i="1"/>
  <c r="AF217" i="3" s="1"/>
  <c r="AF423" i="3"/>
  <c r="AF876" i="1"/>
  <c r="W921" i="1"/>
  <c r="W217" i="3" s="1"/>
  <c r="W876" i="1"/>
  <c r="W423" i="3"/>
  <c r="AH921" i="1"/>
  <c r="AH217" i="3" s="1"/>
  <c r="AH876" i="1"/>
  <c r="AH423" i="3"/>
  <c r="S921" i="1"/>
  <c r="S217" i="3" s="1"/>
  <c r="S876" i="1"/>
  <c r="S423" i="3"/>
  <c r="AC921" i="1"/>
  <c r="AC217" i="3" s="1"/>
  <c r="AC876" i="1"/>
  <c r="AC423" i="3"/>
  <c r="AK129" i="3"/>
  <c r="AK872" i="1"/>
  <c r="AK169" i="3" s="1"/>
  <c r="U921" i="1"/>
  <c r="U217" i="3" s="1"/>
  <c r="U876" i="1"/>
  <c r="U423" i="3"/>
  <c r="T921" i="1"/>
  <c r="T217" i="3" s="1"/>
  <c r="T876" i="1"/>
  <c r="T423" i="3"/>
  <c r="Y921" i="1"/>
  <c r="Y217" i="3" s="1"/>
  <c r="Y876" i="1"/>
  <c r="Y423" i="3"/>
  <c r="AD921" i="1"/>
  <c r="AD217" i="3" s="1"/>
  <c r="AD876" i="1"/>
  <c r="AD423" i="3"/>
  <c r="R921" i="1"/>
  <c r="R217" i="3" s="1"/>
  <c r="R423" i="3"/>
  <c r="R876" i="1"/>
  <c r="P921" i="1"/>
  <c r="P217" i="3" s="1"/>
  <c r="P423" i="3"/>
  <c r="P876" i="1"/>
  <c r="Z921" i="1"/>
  <c r="Z217" i="3" s="1"/>
  <c r="Z876" i="1"/>
  <c r="Z423" i="3"/>
  <c r="N921" i="1"/>
  <c r="N217" i="3" s="1"/>
  <c r="N423" i="3"/>
  <c r="N876" i="1"/>
  <c r="AB921" i="1"/>
  <c r="AB217" i="3" s="1"/>
  <c r="AB876" i="1"/>
  <c r="AB423" i="3"/>
  <c r="Q921" i="1"/>
  <c r="Q217" i="3" s="1"/>
  <c r="Q876" i="1"/>
  <c r="Q423" i="3"/>
  <c r="O921" i="1"/>
  <c r="O217" i="3" s="1"/>
  <c r="O876" i="1"/>
  <c r="O423" i="3"/>
  <c r="AG921" i="1"/>
  <c r="AG217" i="3" s="1"/>
  <c r="AG423" i="3"/>
  <c r="AG876" i="1"/>
  <c r="AE921" i="1"/>
  <c r="AE217" i="3" s="1"/>
  <c r="AE423" i="3"/>
  <c r="AE876" i="1"/>
  <c r="K921" i="1"/>
  <c r="K217" i="3" s="1"/>
  <c r="K423" i="3"/>
  <c r="K876" i="1"/>
  <c r="AM129" i="3"/>
  <c r="AM872" i="1"/>
  <c r="AM169" i="3" s="1"/>
  <c r="AL129" i="3"/>
  <c r="AL872" i="1"/>
  <c r="AL169" i="3" s="1"/>
  <c r="X921" i="1"/>
  <c r="X217" i="3" s="1"/>
  <c r="X876" i="1"/>
  <c r="X423" i="3"/>
  <c r="AJ129" i="3"/>
  <c r="AJ872" i="1"/>
  <c r="AJ169" i="3" s="1"/>
  <c r="AA921" i="1"/>
  <c r="AA217" i="3" s="1"/>
  <c r="AA423" i="3"/>
  <c r="AA876" i="1"/>
  <c r="M921" i="1"/>
  <c r="M217" i="3" s="1"/>
  <c r="M876" i="1"/>
  <c r="M423" i="3"/>
  <c r="AD839" i="1"/>
  <c r="AE838" i="1"/>
  <c r="AK921" i="1" l="1"/>
  <c r="AK217" i="3" s="1"/>
  <c r="AK876" i="1"/>
  <c r="AK878" i="1" s="1"/>
  <c r="AK173" i="3"/>
  <c r="K923" i="1"/>
  <c r="K219" i="3" s="1"/>
  <c r="L922" i="1"/>
  <c r="L218" i="3" s="1"/>
  <c r="AJ921" i="1"/>
  <c r="AJ217" i="3" s="1"/>
  <c r="AJ876" i="1"/>
  <c r="AJ173" i="3"/>
  <c r="AJ423" i="3" s="1"/>
  <c r="AL921" i="1"/>
  <c r="AL217" i="3" s="1"/>
  <c r="AL173" i="3"/>
  <c r="AL876" i="1"/>
  <c r="AL878" i="1" s="1"/>
  <c r="AM921" i="1"/>
  <c r="AM217" i="3" s="1"/>
  <c r="AM173" i="3"/>
  <c r="AM876" i="1"/>
  <c r="AM878" i="1" s="1"/>
  <c r="AE839" i="1"/>
  <c r="AF838" i="1"/>
  <c r="M922" i="1" l="1"/>
  <c r="M218" i="3" s="1"/>
  <c r="L923" i="1"/>
  <c r="L219" i="3" s="1"/>
  <c r="AL423" i="3"/>
  <c r="AL175" i="3"/>
  <c r="AK423" i="3"/>
  <c r="AK175" i="3"/>
  <c r="K925" i="1"/>
  <c r="K221" i="3" s="1"/>
  <c r="AM423" i="3"/>
  <c r="AM175" i="3"/>
  <c r="AF839" i="1"/>
  <c r="AG838" i="1"/>
  <c r="L925" i="1" l="1"/>
  <c r="L221" i="3" s="1"/>
  <c r="M923" i="1"/>
  <c r="N922" i="1"/>
  <c r="K377" i="3"/>
  <c r="L377" i="3"/>
  <c r="AG839" i="1"/>
  <c r="AH838" i="1"/>
  <c r="AJ838" i="1" s="1"/>
  <c r="M925" i="1" l="1"/>
  <c r="M221" i="3" s="1"/>
  <c r="M219" i="3"/>
  <c r="N923" i="1"/>
  <c r="N219" i="3" s="1"/>
  <c r="N218" i="3"/>
  <c r="O922" i="1"/>
  <c r="O218" i="3" s="1"/>
  <c r="AK839" i="1"/>
  <c r="AH839" i="1"/>
  <c r="N925" i="1" l="1"/>
  <c r="N221" i="3" s="1"/>
  <c r="O923" i="1"/>
  <c r="P922" i="1"/>
  <c r="P218" i="3" s="1"/>
  <c r="N377" i="3"/>
  <c r="M377" i="3"/>
  <c r="O219" i="3" l="1"/>
  <c r="O377" i="3" s="1"/>
  <c r="O925" i="1"/>
  <c r="O221" i="3" s="1"/>
  <c r="P923" i="1"/>
  <c r="P219" i="3" s="1"/>
  <c r="Q922" i="1"/>
  <c r="Q218" i="3" s="1"/>
  <c r="Q923" i="1" l="1"/>
  <c r="R922" i="1"/>
  <c r="R218" i="3" s="1"/>
  <c r="P925" i="1"/>
  <c r="P221" i="3" s="1"/>
  <c r="P377" i="3"/>
  <c r="Q925" i="1" l="1"/>
  <c r="Q221" i="3" s="1"/>
  <c r="Q219" i="3"/>
  <c r="Q377" i="3" s="1"/>
  <c r="S922" i="1"/>
  <c r="R923" i="1"/>
  <c r="R219" i="3" s="1"/>
  <c r="R925" i="1" l="1"/>
  <c r="R221" i="3" s="1"/>
  <c r="S923" i="1"/>
  <c r="S219" i="3" s="1"/>
  <c r="S377" i="3" s="1"/>
  <c r="S218" i="3"/>
  <c r="T922" i="1"/>
  <c r="T218" i="3" s="1"/>
  <c r="R377" i="3"/>
  <c r="S925" i="1" l="1"/>
  <c r="S221" i="3" s="1"/>
  <c r="T923" i="1"/>
  <c r="T219" i="3" s="1"/>
  <c r="U922" i="1"/>
  <c r="U218" i="3" s="1"/>
  <c r="T925" i="1" l="1"/>
  <c r="T221" i="3" s="1"/>
  <c r="U923" i="1"/>
  <c r="U219" i="3" s="1"/>
  <c r="U377" i="3" s="1"/>
  <c r="V922" i="1"/>
  <c r="V218" i="3" s="1"/>
  <c r="T377" i="3"/>
  <c r="U925" i="1" l="1"/>
  <c r="U221" i="3" s="1"/>
  <c r="K376" i="3" l="1"/>
  <c r="K859" i="1"/>
  <c r="K878" i="1" s="1"/>
  <c r="K421" i="3" l="1"/>
  <c r="K375" i="3"/>
  <c r="K177" i="3"/>
  <c r="K880" i="1"/>
  <c r="K887" i="1"/>
  <c r="K183" i="3" s="1"/>
  <c r="K244" i="3" l="1"/>
  <c r="K425" i="3"/>
  <c r="K891" i="1"/>
  <c r="K187" i="3" s="1"/>
  <c r="K761" i="1"/>
  <c r="K763" i="1" s="1"/>
  <c r="L846" i="1"/>
  <c r="L143" i="3" s="1"/>
  <c r="K246" i="3" l="1"/>
  <c r="K251" i="3" s="1"/>
  <c r="K395" i="3" s="1"/>
  <c r="K385" i="3"/>
  <c r="K313" i="3"/>
  <c r="K383" i="3"/>
  <c r="K768" i="1"/>
  <c r="K903" i="1"/>
  <c r="K199" i="3" s="1"/>
  <c r="K224" i="3" s="1"/>
  <c r="K314" i="3" l="1"/>
  <c r="K384" i="3"/>
  <c r="K769" i="1"/>
  <c r="K928" i="1"/>
  <c r="K329" i="3" l="1"/>
  <c r="K331" i="3"/>
  <c r="K334" i="3"/>
  <c r="K330" i="3"/>
  <c r="K332" i="3"/>
  <c r="K328" i="3"/>
  <c r="K333" i="3"/>
  <c r="K389" i="3"/>
  <c r="K380" i="3"/>
  <c r="K378" i="3"/>
  <c r="K253" i="3"/>
  <c r="K397" i="3" s="1"/>
  <c r="L859" i="1"/>
  <c r="L878" i="1" s="1"/>
  <c r="M859" i="1"/>
  <c r="M878" i="1" s="1"/>
  <c r="N859" i="1"/>
  <c r="N878" i="1" s="1"/>
  <c r="O859" i="1"/>
  <c r="O878" i="1" s="1"/>
  <c r="P859" i="1"/>
  <c r="P878" i="1" s="1"/>
  <c r="Q859" i="1"/>
  <c r="Q878" i="1" s="1"/>
  <c r="R859" i="1"/>
  <c r="R878" i="1" s="1"/>
  <c r="S859" i="1"/>
  <c r="S878" i="1" s="1"/>
  <c r="T859" i="1"/>
  <c r="T878" i="1" s="1"/>
  <c r="U859" i="1"/>
  <c r="U878" i="1" s="1"/>
  <c r="X859" i="1"/>
  <c r="X878" i="1" s="1"/>
  <c r="Y859" i="1"/>
  <c r="Y878" i="1" s="1"/>
  <c r="Z859" i="1"/>
  <c r="Z878" i="1" s="1"/>
  <c r="AA859" i="1"/>
  <c r="AA878" i="1" s="1"/>
  <c r="AB859" i="1"/>
  <c r="AB878" i="1" s="1"/>
  <c r="AC859" i="1"/>
  <c r="AC878" i="1" s="1"/>
  <c r="AD859" i="1"/>
  <c r="AD878" i="1" s="1"/>
  <c r="AE859" i="1"/>
  <c r="AE878" i="1" s="1"/>
  <c r="AF859" i="1"/>
  <c r="AF878" i="1" s="1"/>
  <c r="AG859" i="1"/>
  <c r="AG878" i="1" s="1"/>
  <c r="AH859" i="1"/>
  <c r="AH878" i="1" s="1"/>
  <c r="K252" i="3" l="1"/>
  <c r="K396" i="3" s="1"/>
  <c r="N421" i="3"/>
  <c r="N376" i="3"/>
  <c r="Q421" i="3"/>
  <c r="Q376" i="3"/>
  <c r="O421" i="3"/>
  <c r="O376" i="3"/>
  <c r="Y421" i="3"/>
  <c r="Y376" i="3"/>
  <c r="M421" i="3"/>
  <c r="M376" i="3"/>
  <c r="AA421" i="3"/>
  <c r="AA376" i="3"/>
  <c r="X421" i="3"/>
  <c r="X376" i="3"/>
  <c r="L421" i="3"/>
  <c r="L376" i="3"/>
  <c r="R421" i="3"/>
  <c r="R376" i="3"/>
  <c r="P421" i="3"/>
  <c r="P376" i="3"/>
  <c r="AD421" i="3"/>
  <c r="AD376" i="3"/>
  <c r="AH421" i="3"/>
  <c r="AH376" i="3"/>
  <c r="AG421" i="3"/>
  <c r="AG376" i="3"/>
  <c r="U421" i="3"/>
  <c r="U376" i="3"/>
  <c r="Z421" i="3"/>
  <c r="Z376" i="3"/>
  <c r="AF421" i="3"/>
  <c r="AF376" i="3"/>
  <c r="T421" i="3"/>
  <c r="T376" i="3"/>
  <c r="AC421" i="3"/>
  <c r="AC376" i="3"/>
  <c r="AB421" i="3"/>
  <c r="AB376" i="3"/>
  <c r="AE421" i="3"/>
  <c r="AE376" i="3"/>
  <c r="S421" i="3"/>
  <c r="S376" i="3"/>
  <c r="AD375" i="3"/>
  <c r="L177" i="3"/>
  <c r="L375" i="3"/>
  <c r="O375" i="3"/>
  <c r="N375" i="3"/>
  <c r="X375" i="3"/>
  <c r="AC375" i="3"/>
  <c r="Q375" i="3"/>
  <c r="AA375" i="3"/>
  <c r="AH375" i="3"/>
  <c r="U375" i="3"/>
  <c r="R375" i="3"/>
  <c r="AB375" i="3"/>
  <c r="M375" i="3"/>
  <c r="Y375" i="3"/>
  <c r="AF375" i="3"/>
  <c r="T375" i="3"/>
  <c r="P375" i="3"/>
  <c r="Z375" i="3"/>
  <c r="AG375" i="3"/>
  <c r="AE375" i="3"/>
  <c r="S375" i="3"/>
  <c r="L887" i="1"/>
  <c r="L183" i="3" s="1"/>
  <c r="L880" i="1"/>
  <c r="M846" i="1" s="1"/>
  <c r="M143" i="3" s="1"/>
  <c r="M880" i="1" l="1"/>
  <c r="M761" i="1" s="1"/>
  <c r="M763" i="1" s="1"/>
  <c r="I2" i="3"/>
  <c r="M177" i="3"/>
  <c r="M425" i="3" s="1"/>
  <c r="L244" i="3"/>
  <c r="L425" i="3"/>
  <c r="L313" i="3"/>
  <c r="L385" i="3"/>
  <c r="L383" i="3"/>
  <c r="L891" i="1"/>
  <c r="M887" i="1"/>
  <c r="M183" i="3" s="1"/>
  <c r="L761" i="1"/>
  <c r="L763" i="1" s="1"/>
  <c r="L768" i="1" s="1"/>
  <c r="F294" i="3"/>
  <c r="G337" i="3"/>
  <c r="K340" i="3" l="1"/>
  <c r="K350" i="3" s="1"/>
  <c r="L314" i="3"/>
  <c r="L246" i="3"/>
  <c r="L251" i="3" s="1"/>
  <c r="L395" i="3" s="1"/>
  <c r="L903" i="1"/>
  <c r="L199" i="3" s="1"/>
  <c r="L224" i="3" s="1"/>
  <c r="L187" i="3"/>
  <c r="L384" i="3" s="1"/>
  <c r="M244" i="3"/>
  <c r="N846" i="1"/>
  <c r="N143" i="3" s="1"/>
  <c r="M313" i="3"/>
  <c r="M385" i="3"/>
  <c r="M383" i="3"/>
  <c r="M891" i="1"/>
  <c r="N887" i="1"/>
  <c r="K339" i="3"/>
  <c r="K349" i="3" s="1"/>
  <c r="K342" i="3"/>
  <c r="K344" i="3"/>
  <c r="K354" i="3" s="1"/>
  <c r="K341" i="3"/>
  <c r="K343" i="3"/>
  <c r="K338" i="3"/>
  <c r="K348" i="3" s="1"/>
  <c r="G347" i="3"/>
  <c r="G357" i="3" s="1"/>
  <c r="M768" i="1"/>
  <c r="K360" i="3" l="1"/>
  <c r="L334" i="3"/>
  <c r="L344" i="3" s="1"/>
  <c r="L364" i="3" s="1"/>
  <c r="L329" i="3"/>
  <c r="L339" i="3" s="1"/>
  <c r="L349" i="3" s="1"/>
  <c r="L332" i="3"/>
  <c r="L342" i="3" s="1"/>
  <c r="L352" i="3" s="1"/>
  <c r="L328" i="3"/>
  <c r="L338" i="3" s="1"/>
  <c r="L331" i="3"/>
  <c r="L341" i="3" s="1"/>
  <c r="L351" i="3" s="1"/>
  <c r="L333" i="3"/>
  <c r="L343" i="3" s="1"/>
  <c r="L353" i="3" s="1"/>
  <c r="L330" i="3"/>
  <c r="L340" i="3" s="1"/>
  <c r="L350" i="3" s="1"/>
  <c r="M314" i="3"/>
  <c r="M246" i="3"/>
  <c r="M251" i="3" s="1"/>
  <c r="M395" i="3" s="1"/>
  <c r="L928" i="1"/>
  <c r="L769" i="1"/>
  <c r="O887" i="1"/>
  <c r="O183" i="3" s="1"/>
  <c r="N183" i="3"/>
  <c r="M187" i="3"/>
  <c r="M384" i="3" s="1"/>
  <c r="N880" i="1"/>
  <c r="O846" i="1" s="1"/>
  <c r="O143" i="3" s="1"/>
  <c r="K363" i="3"/>
  <c r="K353" i="3"/>
  <c r="K361" i="3"/>
  <c r="K351" i="3"/>
  <c r="K362" i="3"/>
  <c r="K352" i="3"/>
  <c r="N177" i="3"/>
  <c r="N244" i="3" s="1"/>
  <c r="L389" i="3"/>
  <c r="M903" i="1"/>
  <c r="K359" i="3"/>
  <c r="N891" i="1"/>
  <c r="K364" i="3"/>
  <c r="K358" i="3"/>
  <c r="L380" i="3"/>
  <c r="L378" i="3"/>
  <c r="L253" i="3"/>
  <c r="L397" i="3" s="1"/>
  <c r="L354" i="3" l="1"/>
  <c r="M331" i="3"/>
  <c r="M341" i="3" s="1"/>
  <c r="M361" i="3" s="1"/>
  <c r="M334" i="3"/>
  <c r="M344" i="3" s="1"/>
  <c r="M354" i="3" s="1"/>
  <c r="M333" i="3"/>
  <c r="M343" i="3" s="1"/>
  <c r="M353" i="3" s="1"/>
  <c r="M332" i="3"/>
  <c r="M342" i="3" s="1"/>
  <c r="M362" i="3" s="1"/>
  <c r="M330" i="3"/>
  <c r="M340" i="3" s="1"/>
  <c r="M350" i="3" s="1"/>
  <c r="L359" i="3"/>
  <c r="M329" i="3"/>
  <c r="M339" i="3" s="1"/>
  <c r="M349" i="3" s="1"/>
  <c r="L361" i="3"/>
  <c r="L252" i="3"/>
  <c r="L396" i="3" s="1"/>
  <c r="L363" i="3"/>
  <c r="L362" i="3"/>
  <c r="L360" i="3"/>
  <c r="M328" i="3"/>
  <c r="M338" i="3" s="1"/>
  <c r="M348" i="3" s="1"/>
  <c r="N246" i="3"/>
  <c r="N251" i="3" s="1"/>
  <c r="N395" i="3" s="1"/>
  <c r="O891" i="1"/>
  <c r="O187" i="3" s="1"/>
  <c r="O384" i="3" s="1"/>
  <c r="P887" i="1"/>
  <c r="P183" i="3" s="1"/>
  <c r="N761" i="1"/>
  <c r="N763" i="1" s="1"/>
  <c r="N768" i="1" s="1"/>
  <c r="M769" i="1"/>
  <c r="M199" i="3"/>
  <c r="N187" i="3"/>
  <c r="N384" i="3" s="1"/>
  <c r="L358" i="3"/>
  <c r="L348" i="3"/>
  <c r="N425" i="3"/>
  <c r="M928" i="1"/>
  <c r="O313" i="3"/>
  <c r="O383" i="3"/>
  <c r="O385" i="3"/>
  <c r="N313" i="3"/>
  <c r="N385" i="3"/>
  <c r="N383" i="3"/>
  <c r="N903" i="1"/>
  <c r="O177" i="3"/>
  <c r="O880" i="1"/>
  <c r="M364" i="3" l="1"/>
  <c r="M363" i="3"/>
  <c r="M351" i="3"/>
  <c r="M360" i="3"/>
  <c r="M352" i="3"/>
  <c r="M359" i="3"/>
  <c r="M252" i="3"/>
  <c r="M396" i="3" s="1"/>
  <c r="M358" i="3"/>
  <c r="O314" i="3"/>
  <c r="N314" i="3"/>
  <c r="M380" i="3"/>
  <c r="M224" i="3"/>
  <c r="Q887" i="1"/>
  <c r="Q183" i="3" s="1"/>
  <c r="P891" i="1"/>
  <c r="P187" i="3" s="1"/>
  <c r="P384" i="3" s="1"/>
  <c r="O903" i="1"/>
  <c r="O199" i="3" s="1"/>
  <c r="O224" i="3" s="1"/>
  <c r="N769" i="1"/>
  <c r="N199" i="3"/>
  <c r="O244" i="3"/>
  <c r="O425" i="3"/>
  <c r="M253" i="3"/>
  <c r="M397" i="3" s="1"/>
  <c r="M389" i="3"/>
  <c r="M378" i="3"/>
  <c r="N928" i="1"/>
  <c r="P313" i="3"/>
  <c r="P383" i="3"/>
  <c r="P385" i="3"/>
  <c r="P846" i="1"/>
  <c r="P143" i="3" s="1"/>
  <c r="O761" i="1"/>
  <c r="O763" i="1" s="1"/>
  <c r="N329" i="3" l="1"/>
  <c r="N339" i="3" s="1"/>
  <c r="N349" i="3" s="1"/>
  <c r="N333" i="3"/>
  <c r="N343" i="3" s="1"/>
  <c r="N363" i="3" s="1"/>
  <c r="N332" i="3"/>
  <c r="N342" i="3" s="1"/>
  <c r="N352" i="3" s="1"/>
  <c r="N328" i="3"/>
  <c r="N330" i="3"/>
  <c r="N340" i="3" s="1"/>
  <c r="N350" i="3" s="1"/>
  <c r="O334" i="3"/>
  <c r="O344" i="3" s="1"/>
  <c r="O364" i="3" s="1"/>
  <c r="O328" i="3"/>
  <c r="O338" i="3" s="1"/>
  <c r="O348" i="3" s="1"/>
  <c r="O330" i="3"/>
  <c r="O340" i="3" s="1"/>
  <c r="O350" i="3" s="1"/>
  <c r="O331" i="3"/>
  <c r="O341" i="3" s="1"/>
  <c r="O351" i="3" s="1"/>
  <c r="O333" i="3"/>
  <c r="O343" i="3" s="1"/>
  <c r="O353" i="3" s="1"/>
  <c r="O332" i="3"/>
  <c r="O342" i="3" s="1"/>
  <c r="O352" i="3" s="1"/>
  <c r="O329" i="3"/>
  <c r="O339" i="3" s="1"/>
  <c r="O349" i="3" s="1"/>
  <c r="N331" i="3"/>
  <c r="N341" i="3" s="1"/>
  <c r="N351" i="3" s="1"/>
  <c r="P314" i="3"/>
  <c r="N334" i="3"/>
  <c r="N344" i="3" s="1"/>
  <c r="O246" i="3"/>
  <c r="O251" i="3" s="1"/>
  <c r="O395" i="3" s="1"/>
  <c r="N378" i="3"/>
  <c r="N224" i="3"/>
  <c r="R887" i="1"/>
  <c r="R183" i="3" s="1"/>
  <c r="Q891" i="1"/>
  <c r="Q187" i="3" s="1"/>
  <c r="Q384" i="3" s="1"/>
  <c r="P903" i="1"/>
  <c r="P928" i="1" s="1"/>
  <c r="O928" i="1"/>
  <c r="O769" i="1"/>
  <c r="N380" i="3"/>
  <c r="N253" i="3"/>
  <c r="N397" i="3" s="1"/>
  <c r="Q313" i="3"/>
  <c r="Q385" i="3"/>
  <c r="Q383" i="3"/>
  <c r="O389" i="3"/>
  <c r="N389" i="3"/>
  <c r="O380" i="3"/>
  <c r="O378" i="3"/>
  <c r="O768" i="1"/>
  <c r="P177" i="3"/>
  <c r="P880" i="1"/>
  <c r="O253" i="3"/>
  <c r="O397" i="3" s="1"/>
  <c r="N353" i="3" l="1"/>
  <c r="N359" i="3"/>
  <c r="N362" i="3"/>
  <c r="O354" i="3"/>
  <c r="N360" i="3"/>
  <c r="O358" i="3"/>
  <c r="N252" i="3"/>
  <c r="N396" i="3" s="1"/>
  <c r="N338" i="3"/>
  <c r="N348" i="3" s="1"/>
  <c r="N361" i="3"/>
  <c r="P329" i="3"/>
  <c r="P339" i="3" s="1"/>
  <c r="P349" i="3" s="1"/>
  <c r="P328" i="3"/>
  <c r="P338" i="3" s="1"/>
  <c r="P358" i="3" s="1"/>
  <c r="P333" i="3"/>
  <c r="P343" i="3" s="1"/>
  <c r="P353" i="3" s="1"/>
  <c r="P331" i="3"/>
  <c r="P341" i="3" s="1"/>
  <c r="P351" i="3" s="1"/>
  <c r="O360" i="3"/>
  <c r="P334" i="3"/>
  <c r="P344" i="3" s="1"/>
  <c r="P364" i="3" s="1"/>
  <c r="O362" i="3"/>
  <c r="O363" i="3"/>
  <c r="P332" i="3"/>
  <c r="P342" i="3" s="1"/>
  <c r="P362" i="3" s="1"/>
  <c r="P330" i="3"/>
  <c r="P340" i="3" s="1"/>
  <c r="P350" i="3" s="1"/>
  <c r="O359" i="3"/>
  <c r="O361" i="3"/>
  <c r="N354" i="3"/>
  <c r="N364" i="3"/>
  <c r="Q314" i="3"/>
  <c r="O252" i="3"/>
  <c r="O396" i="3" s="1"/>
  <c r="R891" i="1"/>
  <c r="R187" i="3" s="1"/>
  <c r="R384" i="3" s="1"/>
  <c r="S887" i="1"/>
  <c r="S183" i="3" s="1"/>
  <c r="Q903" i="1"/>
  <c r="Q928" i="1" s="1"/>
  <c r="P199" i="3"/>
  <c r="P769" i="1"/>
  <c r="P244" i="3"/>
  <c r="P425" i="3"/>
  <c r="R313" i="3"/>
  <c r="R385" i="3"/>
  <c r="R383" i="3"/>
  <c r="Q846" i="1"/>
  <c r="Q143" i="3" s="1"/>
  <c r="P761" i="1"/>
  <c r="P763" i="1" s="1"/>
  <c r="N358" i="3" l="1"/>
  <c r="Q334" i="3"/>
  <c r="Q344" i="3" s="1"/>
  <c r="Q354" i="3" s="1"/>
  <c r="P359" i="3"/>
  <c r="P363" i="3"/>
  <c r="P348" i="3"/>
  <c r="P361" i="3"/>
  <c r="Q332" i="3"/>
  <c r="Q342" i="3" s="1"/>
  <c r="Q352" i="3" s="1"/>
  <c r="Q330" i="3"/>
  <c r="Q340" i="3" s="1"/>
  <c r="Q360" i="3" s="1"/>
  <c r="Q328" i="3"/>
  <c r="Q338" i="3" s="1"/>
  <c r="Q358" i="3" s="1"/>
  <c r="Q331" i="3"/>
  <c r="Q341" i="3" s="1"/>
  <c r="Q361" i="3" s="1"/>
  <c r="Q329" i="3"/>
  <c r="Q339" i="3" s="1"/>
  <c r="Q349" i="3" s="1"/>
  <c r="P354" i="3"/>
  <c r="P360" i="3"/>
  <c r="P352" i="3"/>
  <c r="R314" i="3"/>
  <c r="Q333" i="3"/>
  <c r="Q343" i="3" s="1"/>
  <c r="Q353" i="3" s="1"/>
  <c r="Q199" i="3"/>
  <c r="Q224" i="3" s="1"/>
  <c r="Q769" i="1"/>
  <c r="P246" i="3"/>
  <c r="P252" i="3" s="1"/>
  <c r="P396" i="3" s="1"/>
  <c r="P389" i="3"/>
  <c r="P224" i="3"/>
  <c r="S891" i="1"/>
  <c r="S187" i="3" s="1"/>
  <c r="S384" i="3" s="1"/>
  <c r="T887" i="1"/>
  <c r="T183" i="3" s="1"/>
  <c r="R903" i="1"/>
  <c r="R199" i="3" s="1"/>
  <c r="R224" i="3" s="1"/>
  <c r="P378" i="3"/>
  <c r="P380" i="3"/>
  <c r="P253" i="3"/>
  <c r="P397" i="3" s="1"/>
  <c r="S313" i="3"/>
  <c r="S383" i="3"/>
  <c r="S385" i="3"/>
  <c r="P768" i="1"/>
  <c r="Q177" i="3"/>
  <c r="Q880" i="1"/>
  <c r="Q364" i="3" l="1"/>
  <c r="Q362" i="3"/>
  <c r="R331" i="3"/>
  <c r="R341" i="3" s="1"/>
  <c r="R361" i="3" s="1"/>
  <c r="Q350" i="3"/>
  <c r="R328" i="3"/>
  <c r="R338" i="3" s="1"/>
  <c r="R348" i="3" s="1"/>
  <c r="R332" i="3"/>
  <c r="R342" i="3" s="1"/>
  <c r="R362" i="3" s="1"/>
  <c r="R330" i="3"/>
  <c r="R340" i="3" s="1"/>
  <c r="R350" i="3" s="1"/>
  <c r="R333" i="3"/>
  <c r="R343" i="3" s="1"/>
  <c r="R363" i="3" s="1"/>
  <c r="Q359" i="3"/>
  <c r="Q348" i="3"/>
  <c r="P251" i="3"/>
  <c r="P395" i="3" s="1"/>
  <c r="Q351" i="3"/>
  <c r="Q253" i="3"/>
  <c r="Q397" i="3" s="1"/>
  <c r="R329" i="3"/>
  <c r="R339" i="3" s="1"/>
  <c r="R349" i="3" s="1"/>
  <c r="R334" i="3"/>
  <c r="R344" i="3" s="1"/>
  <c r="R354" i="3" s="1"/>
  <c r="S314" i="3"/>
  <c r="Q378" i="3"/>
  <c r="Q363" i="3"/>
  <c r="Q380" i="3"/>
  <c r="Q389" i="3"/>
  <c r="T891" i="1"/>
  <c r="T187" i="3" s="1"/>
  <c r="T384" i="3" s="1"/>
  <c r="S903" i="1"/>
  <c r="S199" i="3" s="1"/>
  <c r="S224" i="3" s="1"/>
  <c r="U887" i="1"/>
  <c r="U183" i="3" s="1"/>
  <c r="R769" i="1"/>
  <c r="R928" i="1"/>
  <c r="Q244" i="3"/>
  <c r="Q425" i="3"/>
  <c r="T313" i="3"/>
  <c r="T383" i="3"/>
  <c r="T385" i="3"/>
  <c r="R389" i="3"/>
  <c r="R380" i="3"/>
  <c r="R378" i="3"/>
  <c r="Q761" i="1"/>
  <c r="Q763" i="1" s="1"/>
  <c r="R846" i="1"/>
  <c r="R143" i="3" s="1"/>
  <c r="R253" i="3"/>
  <c r="R397" i="3" s="1"/>
  <c r="R351" i="3" l="1"/>
  <c r="R353" i="3"/>
  <c r="R360" i="3"/>
  <c r="R358" i="3"/>
  <c r="R352" i="3"/>
  <c r="S330" i="3"/>
  <c r="S340" i="3" s="1"/>
  <c r="S360" i="3" s="1"/>
  <c r="R359" i="3"/>
  <c r="S333" i="3"/>
  <c r="S343" i="3" s="1"/>
  <c r="S363" i="3" s="1"/>
  <c r="S329" i="3"/>
  <c r="S339" i="3" s="1"/>
  <c r="S349" i="3" s="1"/>
  <c r="S328" i="3"/>
  <c r="S338" i="3" s="1"/>
  <c r="S348" i="3" s="1"/>
  <c r="S332" i="3"/>
  <c r="S342" i="3" s="1"/>
  <c r="S362" i="3" s="1"/>
  <c r="S331" i="3"/>
  <c r="S341" i="3" s="1"/>
  <c r="S351" i="3" s="1"/>
  <c r="S334" i="3"/>
  <c r="S344" i="3" s="1"/>
  <c r="R364" i="3"/>
  <c r="T314" i="3"/>
  <c r="T903" i="1"/>
  <c r="T199" i="3" s="1"/>
  <c r="T224" i="3" s="1"/>
  <c r="Q246" i="3"/>
  <c r="Q251" i="3" s="1"/>
  <c r="Q395" i="3" s="1"/>
  <c r="U891" i="1"/>
  <c r="U187" i="3" s="1"/>
  <c r="U384" i="3" s="1"/>
  <c r="S769" i="1"/>
  <c r="S928" i="1"/>
  <c r="U313" i="3"/>
  <c r="U385" i="3"/>
  <c r="U383" i="3"/>
  <c r="S389" i="3"/>
  <c r="S378" i="3"/>
  <c r="S380" i="3"/>
  <c r="Q768" i="1"/>
  <c r="R177" i="3"/>
  <c r="R880" i="1"/>
  <c r="S253" i="3"/>
  <c r="S397" i="3" s="1"/>
  <c r="T769" i="1" l="1"/>
  <c r="T928" i="1"/>
  <c r="S350" i="3"/>
  <c r="T389" i="3"/>
  <c r="S359" i="3"/>
  <c r="S354" i="3"/>
  <c r="S364" i="3"/>
  <c r="S353" i="3"/>
  <c r="S361" i="3"/>
  <c r="S358" i="3"/>
  <c r="Q252" i="3"/>
  <c r="Q396" i="3" s="1"/>
  <c r="S352" i="3"/>
  <c r="T331" i="3"/>
  <c r="T341" i="3" s="1"/>
  <c r="T351" i="3" s="1"/>
  <c r="U314" i="3"/>
  <c r="T329" i="3"/>
  <c r="T339" i="3" s="1"/>
  <c r="T349" i="3" s="1"/>
  <c r="T334" i="3"/>
  <c r="T344" i="3" s="1"/>
  <c r="T354" i="3" s="1"/>
  <c r="T332" i="3"/>
  <c r="T342" i="3" s="1"/>
  <c r="T352" i="3" s="1"/>
  <c r="T330" i="3"/>
  <c r="T340" i="3" s="1"/>
  <c r="T360" i="3" s="1"/>
  <c r="T328" i="3"/>
  <c r="T338" i="3" s="1"/>
  <c r="T348" i="3" s="1"/>
  <c r="T333" i="3"/>
  <c r="T343" i="3" s="1"/>
  <c r="T353" i="3" s="1"/>
  <c r="U903" i="1"/>
  <c r="U769" i="1" s="1"/>
  <c r="R244" i="3"/>
  <c r="R425" i="3"/>
  <c r="T380" i="3"/>
  <c r="T378" i="3"/>
  <c r="R761" i="1"/>
  <c r="R763" i="1" s="1"/>
  <c r="S846" i="1"/>
  <c r="S143" i="3" s="1"/>
  <c r="T253" i="3"/>
  <c r="T397" i="3" s="1"/>
  <c r="U333" i="3" l="1"/>
  <c r="U343" i="3" s="1"/>
  <c r="U353" i="3" s="1"/>
  <c r="U328" i="3"/>
  <c r="U338" i="3" s="1"/>
  <c r="U348" i="3" s="1"/>
  <c r="T361" i="3"/>
  <c r="U331" i="3"/>
  <c r="U341" i="3" s="1"/>
  <c r="U351" i="3" s="1"/>
  <c r="U334" i="3"/>
  <c r="U344" i="3" s="1"/>
  <c r="U364" i="3" s="1"/>
  <c r="T363" i="3"/>
  <c r="T358" i="3"/>
  <c r="T359" i="3"/>
  <c r="U329" i="3"/>
  <c r="U339" i="3" s="1"/>
  <c r="U349" i="3" s="1"/>
  <c r="U330" i="3"/>
  <c r="U340" i="3" s="1"/>
  <c r="U360" i="3" s="1"/>
  <c r="U332" i="3"/>
  <c r="U342" i="3" s="1"/>
  <c r="U352" i="3" s="1"/>
  <c r="T350" i="3"/>
  <c r="T362" i="3"/>
  <c r="T364" i="3"/>
  <c r="R246" i="3"/>
  <c r="R252" i="3" s="1"/>
  <c r="R396" i="3" s="1"/>
  <c r="U928" i="1"/>
  <c r="U199" i="3"/>
  <c r="U253" i="3" s="1"/>
  <c r="U397" i="3" s="1"/>
  <c r="S177" i="3"/>
  <c r="S880" i="1"/>
  <c r="R768" i="1"/>
  <c r="U350" i="3" l="1"/>
  <c r="U363" i="3"/>
  <c r="U358" i="3"/>
  <c r="U362" i="3"/>
  <c r="U354" i="3"/>
  <c r="U359" i="3"/>
  <c r="U361" i="3"/>
  <c r="R251" i="3"/>
  <c r="R395" i="3" s="1"/>
  <c r="U389" i="3"/>
  <c r="U224" i="3"/>
  <c r="U378" i="3"/>
  <c r="U380" i="3"/>
  <c r="S244" i="3"/>
  <c r="S425" i="3"/>
  <c r="S761" i="1"/>
  <c r="S763" i="1" s="1"/>
  <c r="T846" i="1"/>
  <c r="T143" i="3" s="1"/>
  <c r="S246" i="3" l="1"/>
  <c r="S252" i="3" s="1"/>
  <c r="S396" i="3" s="1"/>
  <c r="T177" i="3"/>
  <c r="T880" i="1"/>
  <c r="S768" i="1"/>
  <c r="S251" i="3" l="1"/>
  <c r="S395" i="3" s="1"/>
  <c r="T244" i="3"/>
  <c r="T425" i="3"/>
  <c r="T761" i="1"/>
  <c r="T763" i="1" s="1"/>
  <c r="U846" i="1"/>
  <c r="U143" i="3" s="1"/>
  <c r="T246" i="3" l="1"/>
  <c r="T252" i="3" s="1"/>
  <c r="T396" i="3" s="1"/>
  <c r="U177" i="3"/>
  <c r="U880" i="1"/>
  <c r="T768" i="1"/>
  <c r="T251" i="3" l="1"/>
  <c r="T395" i="3" s="1"/>
  <c r="U244" i="3"/>
  <c r="U425" i="3"/>
  <c r="V846" i="1"/>
  <c r="V143" i="3" s="1"/>
  <c r="U761" i="1"/>
  <c r="U763" i="1" s="1"/>
  <c r="U246" i="3" l="1"/>
  <c r="U251" i="3" s="1"/>
  <c r="U395" i="3" s="1"/>
  <c r="U768" i="1"/>
  <c r="U252" i="3" l="1"/>
  <c r="U396" i="3" s="1"/>
  <c r="H475" i="3" a="1"/>
  <c r="H475" i="3" s="1"/>
  <c r="H479" i="3" l="1"/>
  <c r="H477" i="3"/>
  <c r="H476" i="3"/>
  <c r="H478" i="3"/>
  <c r="V154" i="1"/>
  <c r="AI108" i="1"/>
  <c r="V153" i="1"/>
  <c r="V119" i="1"/>
  <c r="V205" i="1" s="1"/>
  <c r="V120" i="1"/>
  <c r="V206" i="1" s="1"/>
  <c r="V581" i="1"/>
  <c r="V12" i="3" s="1"/>
  <c r="V410" i="3" s="1"/>
  <c r="V587" i="1" l="1"/>
  <c r="V593" i="1" s="1"/>
  <c r="V24" i="3" s="1"/>
  <c r="V584" i="1"/>
  <c r="V15" i="3" s="1"/>
  <c r="V413" i="3" s="1"/>
  <c r="V155" i="1"/>
  <c r="V121" i="1"/>
  <c r="V207" i="1" s="1"/>
  <c r="AI109" i="1"/>
  <c r="AI154" i="1"/>
  <c r="AI120" i="1"/>
  <c r="AI102" i="1" s="1"/>
  <c r="AI581" i="1"/>
  <c r="AI107" i="1"/>
  <c r="V18" i="3" l="1"/>
  <c r="V590" i="1"/>
  <c r="V21" i="3" s="1"/>
  <c r="V414" i="3"/>
  <c r="AI593" i="1"/>
  <c r="AI24" i="3" s="1"/>
  <c r="V596" i="1"/>
  <c r="V602" i="1" s="1"/>
  <c r="V776" i="1"/>
  <c r="V775" i="1" s="1"/>
  <c r="AI587" i="1"/>
  <c r="AO120" i="1"/>
  <c r="AI206" i="1"/>
  <c r="AI155" i="1"/>
  <c r="AI121" i="1"/>
  <c r="AI103" i="1" s="1"/>
  <c r="AI12" i="3"/>
  <c r="AI410" i="3" s="1"/>
  <c r="AI584" i="1"/>
  <c r="AI15" i="3" s="1"/>
  <c r="AI119" i="1"/>
  <c r="AI101" i="1" s="1"/>
  <c r="AI153" i="1"/>
  <c r="V599" i="1" l="1"/>
  <c r="V780" i="1" s="1"/>
  <c r="V600" i="1"/>
  <c r="AI600" i="1" s="1"/>
  <c r="AI781" i="1" s="1"/>
  <c r="AI95" i="3" s="1"/>
  <c r="V606" i="1"/>
  <c r="V787" i="1" s="1"/>
  <c r="AO15" i="3"/>
  <c r="AO16" i="3"/>
  <c r="V27" i="3"/>
  <c r="V90" i="3"/>
  <c r="V89" i="3" s="1"/>
  <c r="V390" i="3" s="1"/>
  <c r="AI776" i="1"/>
  <c r="AI775" i="1" s="1"/>
  <c r="AI596" i="1"/>
  <c r="AI27" i="3" s="1"/>
  <c r="AO27" i="3" s="1"/>
  <c r="V601" i="1"/>
  <c r="AI18" i="3"/>
  <c r="AI590" i="1"/>
  <c r="AI21" i="3" s="1"/>
  <c r="AI205" i="1"/>
  <c r="AO119" i="1"/>
  <c r="AI602" i="1"/>
  <c r="AI783" i="1" s="1"/>
  <c r="AI97" i="3" s="1"/>
  <c r="V783" i="1"/>
  <c r="V97" i="3" s="1"/>
  <c r="V835" i="1"/>
  <c r="AI414" i="3"/>
  <c r="AI413" i="3"/>
  <c r="AI207" i="1"/>
  <c r="AO121" i="1"/>
  <c r="AI599" i="1" l="1"/>
  <c r="AI780" i="1" s="1"/>
  <c r="AI94" i="3" s="1"/>
  <c r="AI606" i="1"/>
  <c r="AI787" i="1" s="1"/>
  <c r="AI101" i="3" s="1"/>
  <c r="V607" i="1"/>
  <c r="V31" i="3" s="1"/>
  <c r="V781" i="1"/>
  <c r="V95" i="3" s="1"/>
  <c r="AI90" i="3"/>
  <c r="AI89" i="3" s="1"/>
  <c r="V428" i="3"/>
  <c r="V310" i="3"/>
  <c r="AI601" i="1"/>
  <c r="AI782" i="1" s="1"/>
  <c r="AI96" i="3" s="1"/>
  <c r="V782" i="1"/>
  <c r="V96" i="3" s="1"/>
  <c r="AJ817" i="1"/>
  <c r="AI835" i="1"/>
  <c r="V890" i="1"/>
  <c r="V101" i="3"/>
  <c r="V837" i="1"/>
  <c r="V94" i="3"/>
  <c r="V779" i="1" l="1"/>
  <c r="V788" i="1" s="1"/>
  <c r="V798" i="1" s="1"/>
  <c r="V759" i="1" s="1"/>
  <c r="H456" i="3" a="1"/>
  <c r="H458" i="3" s="1"/>
  <c r="AI93" i="3"/>
  <c r="AI102" i="3" s="1"/>
  <c r="AI779" i="1"/>
  <c r="AI818" i="1" s="1"/>
  <c r="V856" i="1"/>
  <c r="AI837" i="1"/>
  <c r="AI907" i="1" s="1"/>
  <c r="V907" i="1"/>
  <c r="W856" i="1"/>
  <c r="V186" i="3"/>
  <c r="V386" i="3" s="1"/>
  <c r="V854" i="1"/>
  <c r="W854" i="1"/>
  <c r="V838" i="1"/>
  <c r="V93" i="3"/>
  <c r="AI310" i="3"/>
  <c r="AI428" i="3"/>
  <c r="AO428" i="3" s="1"/>
  <c r="AI401" i="3"/>
  <c r="AI390" i="3"/>
  <c r="AJ133" i="3"/>
  <c r="AI402" i="3"/>
  <c r="AI890" i="1"/>
  <c r="AI186" i="3" s="1"/>
  <c r="AI386" i="3" s="1"/>
  <c r="AI831" i="1"/>
  <c r="AI400" i="3"/>
  <c r="V802" i="1" l="1"/>
  <c r="V760" i="1" s="1"/>
  <c r="H456" i="3"/>
  <c r="H460" i="3"/>
  <c r="H457" i="3"/>
  <c r="H459" i="3"/>
  <c r="AI838" i="1"/>
  <c r="AJ839" i="1" s="1"/>
  <c r="AI788" i="1"/>
  <c r="AI819" i="1" s="1"/>
  <c r="AI387" i="3"/>
  <c r="AI134" i="3"/>
  <c r="W839" i="1"/>
  <c r="V839" i="1"/>
  <c r="V134" i="3"/>
  <c r="V387" i="3"/>
  <c r="V102" i="3"/>
  <c r="AJ854" i="1"/>
  <c r="W859" i="1"/>
  <c r="W878" i="1" s="1"/>
  <c r="W151" i="3"/>
  <c r="AI854" i="1"/>
  <c r="AI151" i="3" s="1"/>
  <c r="V151" i="3"/>
  <c r="V203" i="3"/>
  <c r="V388" i="3" s="1"/>
  <c r="V911" i="1"/>
  <c r="AJ856" i="1"/>
  <c r="AJ153" i="3" s="1"/>
  <c r="W153" i="3"/>
  <c r="AI203" i="3"/>
  <c r="AI388" i="3" s="1"/>
  <c r="AI911" i="1"/>
  <c r="AI135" i="3"/>
  <c r="J456" i="3" s="1" a="1"/>
  <c r="AI415" i="3"/>
  <c r="AI417" i="3" s="1"/>
  <c r="AI418" i="3" s="1"/>
  <c r="AI112" i="3"/>
  <c r="V153" i="3"/>
  <c r="AI856" i="1"/>
  <c r="AI153" i="3" s="1"/>
  <c r="V809" i="1" l="1"/>
  <c r="V810" i="1" s="1"/>
  <c r="V124" i="3" s="1"/>
  <c r="AI839" i="1"/>
  <c r="W156" i="3"/>
  <c r="W175" i="3" s="1"/>
  <c r="E292" i="3"/>
  <c r="E293" i="3" s="1"/>
  <c r="J458" i="3"/>
  <c r="J459" i="3"/>
  <c r="J460" i="3"/>
  <c r="J457" i="3"/>
  <c r="E282" i="3"/>
  <c r="AI798" i="1"/>
  <c r="AI759" i="1" s="1"/>
  <c r="E276" i="3"/>
  <c r="AI429" i="3"/>
  <c r="AI136" i="3"/>
  <c r="I456" i="3" s="1" a="1"/>
  <c r="AI242" i="3"/>
  <c r="AI311" i="3"/>
  <c r="AI116" i="3"/>
  <c r="AI917" i="1"/>
  <c r="AI207" i="3"/>
  <c r="V207" i="3"/>
  <c r="V917" i="1"/>
  <c r="J456" i="3"/>
  <c r="AI371" i="3"/>
  <c r="AJ859" i="1"/>
  <c r="AJ878" i="1" s="1"/>
  <c r="AJ151" i="3"/>
  <c r="V415" i="3"/>
  <c r="V417" i="3" s="1"/>
  <c r="V418" i="3" s="1"/>
  <c r="V112" i="3"/>
  <c r="V135" i="3"/>
  <c r="V371" i="3" s="1"/>
  <c r="V766" i="1"/>
  <c r="V767" i="1"/>
  <c r="W421" i="3" l="1"/>
  <c r="W375" i="3"/>
  <c r="W376" i="3"/>
  <c r="E295" i="3"/>
  <c r="E300" i="3" s="1"/>
  <c r="E297" i="3" s="1"/>
  <c r="E298" i="3" s="1"/>
  <c r="E301" i="3" s="1"/>
  <c r="I460" i="3"/>
  <c r="I458" i="3"/>
  <c r="I457" i="3"/>
  <c r="I459" i="3"/>
  <c r="AI802" i="1"/>
  <c r="AI820" i="1"/>
  <c r="V811" i="1"/>
  <c r="V849" i="1" s="1"/>
  <c r="AI213" i="3"/>
  <c r="AI137" i="3"/>
  <c r="AI373" i="3" s="1"/>
  <c r="E277" i="3"/>
  <c r="AI123" i="3"/>
  <c r="AI430" i="3"/>
  <c r="AI243" i="3"/>
  <c r="F282" i="3"/>
  <c r="AJ156" i="3"/>
  <c r="AI324" i="3"/>
  <c r="AI319" i="3"/>
  <c r="AI320" i="3"/>
  <c r="AI318" i="3"/>
  <c r="AI322" i="3"/>
  <c r="AI321" i="3"/>
  <c r="AI323" i="3"/>
  <c r="I456" i="3"/>
  <c r="AI372" i="3"/>
  <c r="V213" i="3"/>
  <c r="V136" i="3"/>
  <c r="V372" i="3" s="1"/>
  <c r="V429" i="3"/>
  <c r="V242" i="3"/>
  <c r="V116" i="3"/>
  <c r="V311" i="3"/>
  <c r="O130" i="3" l="1"/>
  <c r="AF130" i="3"/>
  <c r="M130" i="3"/>
  <c r="S130" i="3"/>
  <c r="AA130" i="3"/>
  <c r="W130" i="3"/>
  <c r="AH130" i="3"/>
  <c r="V130" i="3"/>
  <c r="L130" i="3"/>
  <c r="P130" i="3"/>
  <c r="R130" i="3"/>
  <c r="AJ130" i="3"/>
  <c r="Y130" i="3"/>
  <c r="X130" i="3"/>
  <c r="AB130" i="3"/>
  <c r="AK130" i="3"/>
  <c r="Z130" i="3"/>
  <c r="N130" i="3"/>
  <c r="Q130" i="3"/>
  <c r="AL130" i="3"/>
  <c r="AI130" i="3"/>
  <c r="AG130" i="3"/>
  <c r="AD130" i="3"/>
  <c r="AC130" i="3"/>
  <c r="AM130" i="3"/>
  <c r="T130" i="3"/>
  <c r="U130" i="3"/>
  <c r="K130" i="3"/>
  <c r="AE130" i="3"/>
  <c r="AI809" i="1"/>
  <c r="AI810" i="1" s="1"/>
  <c r="AI124" i="3" s="1"/>
  <c r="AI760" i="1"/>
  <c r="AI767" i="1" s="1"/>
  <c r="AI821" i="1"/>
  <c r="V813" i="1"/>
  <c r="V872" i="1" s="1"/>
  <c r="V876" i="1" s="1"/>
  <c r="AI249" i="3"/>
  <c r="AI393" i="3" s="1"/>
  <c r="AI250" i="3"/>
  <c r="AI394" i="3" s="1"/>
  <c r="V146" i="3"/>
  <c r="V156" i="3" s="1"/>
  <c r="V920" i="1"/>
  <c r="AI849" i="1"/>
  <c r="V859" i="1"/>
  <c r="V322" i="3"/>
  <c r="V318" i="3"/>
  <c r="V324" i="3"/>
  <c r="V320" i="3"/>
  <c r="V319" i="3"/>
  <c r="V323" i="3"/>
  <c r="V321" i="3"/>
  <c r="V430" i="3"/>
  <c r="V243" i="3"/>
  <c r="V137" i="3"/>
  <c r="V373" i="3" s="1"/>
  <c r="V123" i="3"/>
  <c r="AJ376" i="3"/>
  <c r="AJ421" i="3"/>
  <c r="AJ175" i="3"/>
  <c r="AJ375" i="3"/>
  <c r="AJ670" i="5" l="1"/>
  <c r="AJ671" i="5" s="1"/>
  <c r="AJ131" i="3"/>
  <c r="AJ814" i="1"/>
  <c r="AJ815" i="1" s="1"/>
  <c r="AJ719" i="4"/>
  <c r="AJ720" i="4" s="1"/>
  <c r="L670" i="5"/>
  <c r="L671" i="5" s="1"/>
  <c r="L719" i="4"/>
  <c r="L720" i="4" s="1"/>
  <c r="L814" i="1"/>
  <c r="L815" i="1" s="1"/>
  <c r="L131" i="3"/>
  <c r="AD670" i="5"/>
  <c r="AD671" i="5" s="1"/>
  <c r="AD814" i="1"/>
  <c r="AD815" i="1" s="1"/>
  <c r="AD131" i="3"/>
  <c r="AD719" i="4"/>
  <c r="AD720" i="4" s="1"/>
  <c r="R670" i="5"/>
  <c r="R671" i="5" s="1"/>
  <c r="R719" i="4"/>
  <c r="R720" i="4" s="1"/>
  <c r="R131" i="3"/>
  <c r="R814" i="1"/>
  <c r="R815" i="1" s="1"/>
  <c r="Z670" i="5"/>
  <c r="Z671" i="5" s="1"/>
  <c r="Z814" i="1"/>
  <c r="Z815" i="1" s="1"/>
  <c r="Z719" i="4"/>
  <c r="Z720" i="4" s="1"/>
  <c r="Z131" i="3"/>
  <c r="AG670" i="5"/>
  <c r="AG671" i="5" s="1"/>
  <c r="AG814" i="1"/>
  <c r="AG815" i="1" s="1"/>
  <c r="AG719" i="4"/>
  <c r="AG720" i="4" s="1"/>
  <c r="AG131" i="3"/>
  <c r="V670" i="5"/>
  <c r="V671" i="5" s="1"/>
  <c r="V814" i="1"/>
  <c r="V815" i="1" s="1"/>
  <c r="V719" i="4"/>
  <c r="V720" i="4" s="1"/>
  <c r="N670" i="5"/>
  <c r="N671" i="5" s="1"/>
  <c r="N814" i="1"/>
  <c r="N815" i="1" s="1"/>
  <c r="N131" i="3"/>
  <c r="N719" i="4"/>
  <c r="N720" i="4" s="1"/>
  <c r="S670" i="5"/>
  <c r="S671" i="5" s="1"/>
  <c r="S131" i="3"/>
  <c r="S719" i="4"/>
  <c r="S720" i="4" s="1"/>
  <c r="S814" i="1"/>
  <c r="S815" i="1" s="1"/>
  <c r="P670" i="5"/>
  <c r="P671" i="5" s="1"/>
  <c r="P814" i="1"/>
  <c r="P815" i="1" s="1"/>
  <c r="P131" i="3"/>
  <c r="P719" i="4"/>
  <c r="P720" i="4" s="1"/>
  <c r="AL670" i="5"/>
  <c r="AL671" i="5" s="1"/>
  <c r="AL814" i="1"/>
  <c r="AL815" i="1" s="1"/>
  <c r="AL719" i="4"/>
  <c r="AL720" i="4" s="1"/>
  <c r="AL131" i="3"/>
  <c r="W670" i="5"/>
  <c r="W671" i="5" s="1"/>
  <c r="W814" i="1"/>
  <c r="W815" i="1" s="1"/>
  <c r="W719" i="4"/>
  <c r="W720" i="4" s="1"/>
  <c r="W131" i="3"/>
  <c r="AE670" i="5"/>
  <c r="AE671" i="5" s="1"/>
  <c r="AE719" i="4"/>
  <c r="AE720" i="4" s="1"/>
  <c r="AE814" i="1"/>
  <c r="AE815" i="1" s="1"/>
  <c r="AE131" i="3"/>
  <c r="V169" i="3"/>
  <c r="V173" i="3" s="1"/>
  <c r="V423" i="3" s="1"/>
  <c r="K670" i="5"/>
  <c r="K671" i="5" s="1"/>
  <c r="K814" i="1"/>
  <c r="K815" i="1" s="1"/>
  <c r="K131" i="3"/>
  <c r="K719" i="4"/>
  <c r="K720" i="4" s="1"/>
  <c r="V921" i="1"/>
  <c r="V217" i="3" s="1"/>
  <c r="U670" i="5"/>
  <c r="U671" i="5" s="1"/>
  <c r="U131" i="3"/>
  <c r="U719" i="4"/>
  <c r="U720" i="4" s="1"/>
  <c r="U814" i="1"/>
  <c r="U815" i="1" s="1"/>
  <c r="AB670" i="5"/>
  <c r="AB671" i="5" s="1"/>
  <c r="AB719" i="4"/>
  <c r="AB720" i="4" s="1"/>
  <c r="AB814" i="1"/>
  <c r="AB815" i="1" s="1"/>
  <c r="AB131" i="3"/>
  <c r="M670" i="5"/>
  <c r="M671" i="5" s="1"/>
  <c r="M814" i="1"/>
  <c r="M815" i="1" s="1"/>
  <c r="M719" i="4"/>
  <c r="M720" i="4" s="1"/>
  <c r="M131" i="3"/>
  <c r="Q670" i="5"/>
  <c r="Q671" i="5" s="1"/>
  <c r="Q719" i="4"/>
  <c r="Q720" i="4" s="1"/>
  <c r="Q814" i="1"/>
  <c r="Q815" i="1" s="1"/>
  <c r="Q131" i="3"/>
  <c r="AH670" i="5"/>
  <c r="AH671" i="5" s="1"/>
  <c r="AH719" i="4"/>
  <c r="AH720" i="4" s="1"/>
  <c r="AH814" i="1"/>
  <c r="AH815" i="1" s="1"/>
  <c r="AH131" i="3"/>
  <c r="AA670" i="5"/>
  <c r="AA671" i="5" s="1"/>
  <c r="AA814" i="1"/>
  <c r="AA815" i="1" s="1"/>
  <c r="AA719" i="4"/>
  <c r="AA720" i="4" s="1"/>
  <c r="AA131" i="3"/>
  <c r="AK670" i="5"/>
  <c r="AK671" i="5" s="1"/>
  <c r="AK814" i="1"/>
  <c r="AK815" i="1" s="1"/>
  <c r="AK131" i="3"/>
  <c r="AK719" i="4"/>
  <c r="AK720" i="4" s="1"/>
  <c r="T670" i="5"/>
  <c r="T671" i="5" s="1"/>
  <c r="T814" i="1"/>
  <c r="T815" i="1" s="1"/>
  <c r="T131" i="3"/>
  <c r="T719" i="4"/>
  <c r="T720" i="4" s="1"/>
  <c r="X670" i="5"/>
  <c r="X671" i="5" s="1"/>
  <c r="X814" i="1"/>
  <c r="X815" i="1" s="1"/>
  <c r="X719" i="4"/>
  <c r="X720" i="4" s="1"/>
  <c r="X131" i="3"/>
  <c r="AF670" i="5"/>
  <c r="AF671" i="5" s="1"/>
  <c r="AF719" i="4"/>
  <c r="AF720" i="4" s="1"/>
  <c r="AF814" i="1"/>
  <c r="AF815" i="1" s="1"/>
  <c r="AF131" i="3"/>
  <c r="AC670" i="5"/>
  <c r="AC671" i="5" s="1"/>
  <c r="AC719" i="4"/>
  <c r="AC720" i="4" s="1"/>
  <c r="AC814" i="1"/>
  <c r="AC815" i="1" s="1"/>
  <c r="AC131" i="3"/>
  <c r="AI670" i="5"/>
  <c r="AI671" i="5" s="1"/>
  <c r="AI814" i="1"/>
  <c r="AI719" i="4"/>
  <c r="AI720" i="4" s="1"/>
  <c r="AM670" i="5"/>
  <c r="AM671" i="5" s="1"/>
  <c r="AM719" i="4"/>
  <c r="AM720" i="4" s="1"/>
  <c r="AM814" i="1"/>
  <c r="AM815" i="1" s="1"/>
  <c r="AM131" i="3"/>
  <c r="Y670" i="5"/>
  <c r="Y671" i="5" s="1"/>
  <c r="Y814" i="1"/>
  <c r="Y815" i="1" s="1"/>
  <c r="Y719" i="4"/>
  <c r="Y720" i="4" s="1"/>
  <c r="Y131" i="3"/>
  <c r="O670" i="5"/>
  <c r="O671" i="5" s="1"/>
  <c r="O131" i="3"/>
  <c r="O719" i="4"/>
  <c r="O720" i="4" s="1"/>
  <c r="O814" i="1"/>
  <c r="O815" i="1" s="1"/>
  <c r="AI766" i="1"/>
  <c r="AI127" i="3"/>
  <c r="H127" i="3" s="1"/>
  <c r="D259" i="3" s="1"/>
  <c r="E278" i="3" s="1"/>
  <c r="E279" i="3" s="1"/>
  <c r="E283" i="3" s="1"/>
  <c r="AI125" i="3"/>
  <c r="AI379" i="3" s="1"/>
  <c r="AI811" i="1"/>
  <c r="AI146" i="3"/>
  <c r="AI156" i="3" s="1"/>
  <c r="AI920" i="1"/>
  <c r="V216" i="3"/>
  <c r="V125" i="3"/>
  <c r="V375" i="3" s="1"/>
  <c r="V127" i="3"/>
  <c r="V250" i="3"/>
  <c r="V394" i="3" s="1"/>
  <c r="V249" i="3"/>
  <c r="V393" i="3" s="1"/>
  <c r="V376" i="3"/>
  <c r="V421" i="3"/>
  <c r="V878" i="1"/>
  <c r="AI859" i="1"/>
  <c r="AI815" i="1" l="1"/>
  <c r="V175" i="3"/>
  <c r="V177" i="3" s="1"/>
  <c r="V425" i="3" s="1"/>
  <c r="V923" i="1"/>
  <c r="V219" i="3" s="1"/>
  <c r="V377" i="3" s="1"/>
  <c r="W922" i="1"/>
  <c r="W923" i="1" s="1"/>
  <c r="F278" i="3"/>
  <c r="F279" i="3" s="1"/>
  <c r="F283" i="3" s="1"/>
  <c r="I278" i="3"/>
  <c r="I279" i="3" s="1"/>
  <c r="I283" i="3" s="1"/>
  <c r="E265" i="3" s="1"/>
  <c r="E266" i="3" s="1"/>
  <c r="E268" i="3" s="1"/>
  <c r="E270" i="3" s="1"/>
  <c r="J283" i="3" s="1"/>
  <c r="AI131" i="3"/>
  <c r="H278" i="3"/>
  <c r="H279" i="3" s="1"/>
  <c r="H283" i="3" s="1"/>
  <c r="AI138" i="3"/>
  <c r="AI374" i="3" s="1"/>
  <c r="G278" i="3"/>
  <c r="G279" i="3" s="1"/>
  <c r="G283" i="3" s="1"/>
  <c r="AI431" i="3"/>
  <c r="AI813" i="1"/>
  <c r="AI872" i="1" s="1"/>
  <c r="AI822" i="1"/>
  <c r="V880" i="1"/>
  <c r="V887" i="1"/>
  <c r="V131" i="3"/>
  <c r="V379" i="3"/>
  <c r="V431" i="3"/>
  <c r="V129" i="3"/>
  <c r="V138" i="3"/>
  <c r="V374" i="3" s="1"/>
  <c r="AI216" i="3"/>
  <c r="AI421" i="3"/>
  <c r="AI376" i="3"/>
  <c r="AI375" i="3"/>
  <c r="V244" i="3" l="1"/>
  <c r="W218" i="3"/>
  <c r="X922" i="1"/>
  <c r="Y922" i="1" s="1"/>
  <c r="V925" i="1"/>
  <c r="V221" i="3" s="1"/>
  <c r="E288" i="3"/>
  <c r="AI129" i="3"/>
  <c r="V183" i="3"/>
  <c r="W887" i="1"/>
  <c r="V891" i="1"/>
  <c r="W219" i="3"/>
  <c r="W377" i="3" s="1"/>
  <c r="W925" i="1"/>
  <c r="W221" i="3" s="1"/>
  <c r="V761" i="1"/>
  <c r="V763" i="1" s="1"/>
  <c r="V768" i="1" s="1"/>
  <c r="W846" i="1"/>
  <c r="AI876" i="1"/>
  <c r="AI878" i="1" s="1"/>
  <c r="AI169" i="3"/>
  <c r="AI173" i="3" s="1"/>
  <c r="AI921" i="1"/>
  <c r="V246" i="3" l="1"/>
  <c r="V251" i="3" s="1"/>
  <c r="V395" i="3" s="1"/>
  <c r="E289" i="3"/>
  <c r="X218" i="3"/>
  <c r="X923" i="1"/>
  <c r="X219" i="3" s="1"/>
  <c r="X377" i="3" s="1"/>
  <c r="Y218" i="3"/>
  <c r="Z922" i="1"/>
  <c r="Y923" i="1"/>
  <c r="W143" i="3"/>
  <c r="W177" i="3" s="1"/>
  <c r="W880" i="1"/>
  <c r="AI217" i="3"/>
  <c r="AI923" i="1"/>
  <c r="AJ922" i="1"/>
  <c r="V187" i="3"/>
  <c r="V384" i="3" s="1"/>
  <c r="V903" i="1"/>
  <c r="AI423" i="3"/>
  <c r="AI175" i="3"/>
  <c r="AI177" i="3" s="1"/>
  <c r="W891" i="1"/>
  <c r="W183" i="3"/>
  <c r="X887" i="1"/>
  <c r="AI887" i="1"/>
  <c r="AI880" i="1"/>
  <c r="V385" i="3"/>
  <c r="V383" i="3"/>
  <c r="V313" i="3"/>
  <c r="V314" i="3" l="1"/>
  <c r="X925" i="1"/>
  <c r="X221" i="3" s="1"/>
  <c r="V928" i="1"/>
  <c r="V769" i="1"/>
  <c r="V199" i="3"/>
  <c r="V224" i="3" s="1"/>
  <c r="AI761" i="1"/>
  <c r="AI763" i="1" s="1"/>
  <c r="AI768" i="1" s="1"/>
  <c r="AJ846" i="1"/>
  <c r="AI244" i="3"/>
  <c r="AI425" i="3"/>
  <c r="AJ218" i="3"/>
  <c r="AK922" i="1"/>
  <c r="AJ923" i="1"/>
  <c r="AI219" i="3"/>
  <c r="AI925" i="1"/>
  <c r="AI221" i="3" s="1"/>
  <c r="AI183" i="3"/>
  <c r="AI891" i="1"/>
  <c r="AJ887" i="1"/>
  <c r="Y925" i="1"/>
  <c r="Y221" i="3" s="1"/>
  <c r="Y219" i="3"/>
  <c r="Y377" i="3" s="1"/>
  <c r="W761" i="1"/>
  <c r="W763" i="1" s="1"/>
  <c r="W768" i="1" s="1"/>
  <c r="X846" i="1"/>
  <c r="X891" i="1"/>
  <c r="X183" i="3"/>
  <c r="Y887" i="1"/>
  <c r="Z923" i="1"/>
  <c r="Z218" i="3"/>
  <c r="AA922" i="1"/>
  <c r="W425" i="3"/>
  <c r="W244" i="3"/>
  <c r="W383" i="3"/>
  <c r="W385" i="3"/>
  <c r="W313" i="3"/>
  <c r="W187" i="3"/>
  <c r="W384" i="3" s="1"/>
  <c r="W903" i="1"/>
  <c r="V331" i="3" l="1"/>
  <c r="V341" i="3" s="1"/>
  <c r="V351" i="3" s="1"/>
  <c r="V333" i="3"/>
  <c r="V343" i="3" s="1"/>
  <c r="V353" i="3" s="1"/>
  <c r="V330" i="3"/>
  <c r="V340" i="3" s="1"/>
  <c r="V360" i="3" s="1"/>
  <c r="V329" i="3"/>
  <c r="V339" i="3" s="1"/>
  <c r="V349" i="3" s="1"/>
  <c r="V332" i="3"/>
  <c r="V342" i="3" s="1"/>
  <c r="V352" i="3" s="1"/>
  <c r="V334" i="3"/>
  <c r="V344" i="3" s="1"/>
  <c r="V364" i="3" s="1"/>
  <c r="V328" i="3"/>
  <c r="V338" i="3" s="1"/>
  <c r="W314" i="3"/>
  <c r="AI246" i="3"/>
  <c r="AI251" i="3" s="1"/>
  <c r="AI395" i="3" s="1"/>
  <c r="W246" i="3"/>
  <c r="W251" i="3" s="1"/>
  <c r="W395" i="3" s="1"/>
  <c r="AJ925" i="1"/>
  <c r="AJ221" i="3" s="1"/>
  <c r="AJ219" i="3"/>
  <c r="AJ377" i="3" s="1"/>
  <c r="AA218" i="3"/>
  <c r="AA923" i="1"/>
  <c r="AB922" i="1"/>
  <c r="Z219" i="3"/>
  <c r="Z925" i="1"/>
  <c r="Z221" i="3" s="1"/>
  <c r="AJ143" i="3"/>
  <c r="AJ177" i="3" s="1"/>
  <c r="AJ880" i="1"/>
  <c r="AK218" i="3"/>
  <c r="AK923" i="1"/>
  <c r="AL922" i="1"/>
  <c r="X383" i="3"/>
  <c r="X313" i="3"/>
  <c r="X385" i="3"/>
  <c r="X903" i="1"/>
  <c r="X187" i="3"/>
  <c r="X384" i="3" s="1"/>
  <c r="X880" i="1"/>
  <c r="X143" i="3"/>
  <c r="X177" i="3" s="1"/>
  <c r="AI187" i="3"/>
  <c r="AI384" i="3" s="1"/>
  <c r="AI903" i="1"/>
  <c r="V253" i="3"/>
  <c r="V397" i="3" s="1"/>
  <c r="V389" i="3"/>
  <c r="V380" i="3"/>
  <c r="V378" i="3"/>
  <c r="W928" i="1"/>
  <c r="W199" i="3"/>
  <c r="AI313" i="3"/>
  <c r="AI383" i="3"/>
  <c r="AI385" i="3"/>
  <c r="Y891" i="1"/>
  <c r="Y183" i="3"/>
  <c r="Z887" i="1"/>
  <c r="AJ183" i="3"/>
  <c r="AJ891" i="1"/>
  <c r="AK887" i="1"/>
  <c r="W769" i="1"/>
  <c r="AI377" i="3"/>
  <c r="V361" i="3" l="1"/>
  <c r="V252" i="3"/>
  <c r="V396" i="3" s="1"/>
  <c r="V359" i="3"/>
  <c r="V350" i="3"/>
  <c r="V363" i="3"/>
  <c r="V362" i="3"/>
  <c r="V354" i="3"/>
  <c r="W334" i="3"/>
  <c r="W344" i="3" s="1"/>
  <c r="W354" i="3" s="1"/>
  <c r="W329" i="3"/>
  <c r="W339" i="3" s="1"/>
  <c r="W349" i="3" s="1"/>
  <c r="W331" i="3"/>
  <c r="W341" i="3" s="1"/>
  <c r="W351" i="3" s="1"/>
  <c r="W333" i="3"/>
  <c r="W343" i="3" s="1"/>
  <c r="W353" i="3" s="1"/>
  <c r="W328" i="3"/>
  <c r="W338" i="3" s="1"/>
  <c r="W348" i="3" s="1"/>
  <c r="W330" i="3"/>
  <c r="W340" i="3" s="1"/>
  <c r="W360" i="3" s="1"/>
  <c r="W332" i="3"/>
  <c r="W342" i="3" s="1"/>
  <c r="W352" i="3" s="1"/>
  <c r="X314" i="3"/>
  <c r="AI314" i="3"/>
  <c r="W253" i="3"/>
  <c r="W397" i="3" s="1"/>
  <c r="W224" i="3"/>
  <c r="W378" i="3"/>
  <c r="AI928" i="1"/>
  <c r="AI769" i="1"/>
  <c r="AI199" i="3"/>
  <c r="AI224" i="3" s="1"/>
  <c r="AJ385" i="3"/>
  <c r="AJ383" i="3"/>
  <c r="AJ313" i="3"/>
  <c r="AB923" i="1"/>
  <c r="AC922" i="1"/>
  <c r="AB218" i="3"/>
  <c r="X761" i="1"/>
  <c r="X763" i="1" s="1"/>
  <c r="X768" i="1" s="1"/>
  <c r="Y846" i="1"/>
  <c r="AA219" i="3"/>
  <c r="AA377" i="3" s="1"/>
  <c r="AA925" i="1"/>
  <c r="AA221" i="3" s="1"/>
  <c r="AJ761" i="1"/>
  <c r="AJ763" i="1" s="1"/>
  <c r="AJ768" i="1" s="1"/>
  <c r="AK846" i="1"/>
  <c r="V358" i="3"/>
  <c r="V348" i="3"/>
  <c r="X425" i="3"/>
  <c r="X244" i="3"/>
  <c r="Z377" i="3"/>
  <c r="AJ425" i="3"/>
  <c r="AJ244" i="3"/>
  <c r="AL218" i="3"/>
  <c r="AL923" i="1"/>
  <c r="AM922" i="1"/>
  <c r="Z891" i="1"/>
  <c r="Z183" i="3"/>
  <c r="AA887" i="1"/>
  <c r="X928" i="1"/>
  <c r="X199" i="3"/>
  <c r="X769" i="1"/>
  <c r="W380" i="3"/>
  <c r="W389" i="3"/>
  <c r="AJ903" i="1"/>
  <c r="AJ187" i="3"/>
  <c r="AJ384" i="3" s="1"/>
  <c r="Y383" i="3"/>
  <c r="Y385" i="3"/>
  <c r="Y313" i="3"/>
  <c r="Y903" i="1"/>
  <c r="Y187" i="3"/>
  <c r="Y384" i="3" s="1"/>
  <c r="AK925" i="1"/>
  <c r="AK221" i="3" s="1"/>
  <c r="AK219" i="3"/>
  <c r="AK377" i="3" s="1"/>
  <c r="AK183" i="3"/>
  <c r="AK891" i="1"/>
  <c r="AL887" i="1"/>
  <c r="W359" i="3" l="1"/>
  <c r="X331" i="3"/>
  <c r="X341" i="3" s="1"/>
  <c r="X351" i="3" s="1"/>
  <c r="X330" i="3"/>
  <c r="X340" i="3" s="1"/>
  <c r="X350" i="3" s="1"/>
  <c r="X334" i="3"/>
  <c r="X344" i="3" s="1"/>
  <c r="X364" i="3" s="1"/>
  <c r="AI333" i="3"/>
  <c r="AI343" i="3" s="1"/>
  <c r="AI353" i="3" s="1"/>
  <c r="AI328" i="3"/>
  <c r="AI338" i="3" s="1"/>
  <c r="AI348" i="3" s="1"/>
  <c r="AI330" i="3"/>
  <c r="AI340" i="3" s="1"/>
  <c r="AI350" i="3" s="1"/>
  <c r="X333" i="3"/>
  <c r="X343" i="3" s="1"/>
  <c r="X363" i="3" s="1"/>
  <c r="X328" i="3"/>
  <c r="X338" i="3" s="1"/>
  <c r="X329" i="3"/>
  <c r="X339" i="3" s="1"/>
  <c r="X359" i="3" s="1"/>
  <c r="X332" i="3"/>
  <c r="X342" i="3" s="1"/>
  <c r="X362" i="3" s="1"/>
  <c r="AI334" i="3"/>
  <c r="AI344" i="3" s="1"/>
  <c r="AI354" i="3" s="1"/>
  <c r="W350" i="3"/>
  <c r="W361" i="3"/>
  <c r="W358" i="3"/>
  <c r="W363" i="3"/>
  <c r="W252" i="3"/>
  <c r="W396" i="3" s="1"/>
  <c r="W362" i="3"/>
  <c r="W364" i="3"/>
  <c r="AI332" i="3"/>
  <c r="AI342" i="3" s="1"/>
  <c r="AI362" i="3" s="1"/>
  <c r="AI331" i="3"/>
  <c r="AI341" i="3" s="1"/>
  <c r="AI361" i="3" s="1"/>
  <c r="AI329" i="3"/>
  <c r="AI339" i="3" s="1"/>
  <c r="AI359" i="3" s="1"/>
  <c r="Y314" i="3"/>
  <c r="AJ314" i="3"/>
  <c r="AJ246" i="3"/>
  <c r="AJ251" i="3" s="1"/>
  <c r="AJ395" i="3" s="1"/>
  <c r="X246" i="3"/>
  <c r="X251" i="3" s="1"/>
  <c r="X395" i="3" s="1"/>
  <c r="X253" i="3"/>
  <c r="X397" i="3" s="1"/>
  <c r="X224" i="3"/>
  <c r="X389" i="3"/>
  <c r="AB925" i="1"/>
  <c r="AB221" i="3" s="1"/>
  <c r="AB219" i="3"/>
  <c r="AB377" i="3" s="1"/>
  <c r="Z903" i="1"/>
  <c r="Z769" i="1" s="1"/>
  <c r="Z187" i="3"/>
  <c r="Z384" i="3" s="1"/>
  <c r="AC923" i="1"/>
  <c r="AC218" i="3"/>
  <c r="AD922" i="1"/>
  <c r="AJ928" i="1"/>
  <c r="AJ199" i="3"/>
  <c r="AM218" i="3"/>
  <c r="AM923" i="1"/>
  <c r="AA183" i="3"/>
  <c r="AB887" i="1"/>
  <c r="AA891" i="1"/>
  <c r="AL219" i="3"/>
  <c r="AL377" i="3" s="1"/>
  <c r="AL925" i="1"/>
  <c r="AL221" i="3" s="1"/>
  <c r="X378" i="3"/>
  <c r="AK143" i="3"/>
  <c r="AK177" i="3" s="1"/>
  <c r="AK880" i="1"/>
  <c r="AK383" i="3"/>
  <c r="AK385" i="3"/>
  <c r="AK313" i="3"/>
  <c r="AI253" i="3"/>
  <c r="AI397" i="3" s="1"/>
  <c r="AI389" i="3"/>
  <c r="AI380" i="3"/>
  <c r="AI378" i="3"/>
  <c r="AL183" i="3"/>
  <c r="AL891" i="1"/>
  <c r="AM887" i="1"/>
  <c r="Z383" i="3"/>
  <c r="Z385" i="3"/>
  <c r="Z313" i="3"/>
  <c r="AK187" i="3"/>
  <c r="AK384" i="3" s="1"/>
  <c r="AK903" i="1"/>
  <c r="AK769" i="1" s="1"/>
  <c r="Y199" i="3"/>
  <c r="Y928" i="1"/>
  <c r="X380" i="3"/>
  <c r="AJ769" i="1"/>
  <c r="Y769" i="1"/>
  <c r="Y880" i="1"/>
  <c r="Y143" i="3"/>
  <c r="Y177" i="3" s="1"/>
  <c r="X360" i="3" l="1"/>
  <c r="X361" i="3"/>
  <c r="AI363" i="3"/>
  <c r="X353" i="3"/>
  <c r="AI360" i="3"/>
  <c r="X354" i="3"/>
  <c r="X349" i="3"/>
  <c r="AI358" i="3"/>
  <c r="X352" i="3"/>
  <c r="AI364" i="3"/>
  <c r="Y332" i="3"/>
  <c r="Y342" i="3" s="1"/>
  <c r="Y352" i="3" s="1"/>
  <c r="Y333" i="3"/>
  <c r="Y343" i="3" s="1"/>
  <c r="Y363" i="3" s="1"/>
  <c r="Y329" i="3"/>
  <c r="Y339" i="3" s="1"/>
  <c r="Y349" i="3" s="1"/>
  <c r="AI349" i="3"/>
  <c r="AI351" i="3"/>
  <c r="AI352" i="3"/>
  <c r="Y331" i="3"/>
  <c r="Y341" i="3" s="1"/>
  <c r="Y351" i="3" s="1"/>
  <c r="Y328" i="3"/>
  <c r="Y338" i="3" s="1"/>
  <c r="Y358" i="3" s="1"/>
  <c r="Y334" i="3"/>
  <c r="Y344" i="3" s="1"/>
  <c r="Y364" i="3" s="1"/>
  <c r="Y330" i="3"/>
  <c r="Y340" i="3" s="1"/>
  <c r="Y360" i="3" s="1"/>
  <c r="AJ332" i="3"/>
  <c r="AJ342" i="3" s="1"/>
  <c r="AJ362" i="3" s="1"/>
  <c r="AJ333" i="3"/>
  <c r="AJ343" i="3" s="1"/>
  <c r="AJ353" i="3" s="1"/>
  <c r="AJ334" i="3"/>
  <c r="AJ344" i="3" s="1"/>
  <c r="AJ354" i="3" s="1"/>
  <c r="AJ329" i="3"/>
  <c r="AJ339" i="3" s="1"/>
  <c r="AJ359" i="3" s="1"/>
  <c r="AJ331" i="3"/>
  <c r="AJ341" i="3" s="1"/>
  <c r="AJ361" i="3" s="1"/>
  <c r="AJ328" i="3"/>
  <c r="AJ338" i="3" s="1"/>
  <c r="AJ358" i="3" s="1"/>
  <c r="AK314" i="3"/>
  <c r="Z314" i="3"/>
  <c r="AJ330" i="3"/>
  <c r="AJ340" i="3" s="1"/>
  <c r="AJ350" i="3" s="1"/>
  <c r="X252" i="3"/>
  <c r="X396" i="3" s="1"/>
  <c r="AJ389" i="3"/>
  <c r="AJ224" i="3"/>
  <c r="Y253" i="3"/>
  <c r="Y397" i="3" s="1"/>
  <c r="Y224" i="3"/>
  <c r="Y378" i="3"/>
  <c r="Y389" i="3"/>
  <c r="AM925" i="1"/>
  <c r="AM221" i="3" s="1"/>
  <c r="AM219" i="3"/>
  <c r="AM377" i="3" s="1"/>
  <c r="AL383" i="3"/>
  <c r="AL385" i="3"/>
  <c r="AL313" i="3"/>
  <c r="AJ380" i="3"/>
  <c r="Y244" i="3"/>
  <c r="Y425" i="3"/>
  <c r="AA903" i="1"/>
  <c r="AA769" i="1" s="1"/>
  <c r="AA187" i="3"/>
  <c r="AA384" i="3" s="1"/>
  <c r="AD218" i="3"/>
  <c r="AD923" i="1"/>
  <c r="AE922" i="1"/>
  <c r="X348" i="3"/>
  <c r="X358" i="3"/>
  <c r="Y761" i="1"/>
  <c r="Y763" i="1" s="1"/>
  <c r="Y768" i="1" s="1"/>
  <c r="Z846" i="1"/>
  <c r="AJ253" i="3"/>
  <c r="AJ397" i="3" s="1"/>
  <c r="AB891" i="1"/>
  <c r="AB183" i="3"/>
  <c r="AC887" i="1"/>
  <c r="Y380" i="3"/>
  <c r="AK761" i="1"/>
  <c r="AK763" i="1" s="1"/>
  <c r="AK768" i="1" s="1"/>
  <c r="AL846" i="1"/>
  <c r="AA383" i="3"/>
  <c r="AA385" i="3"/>
  <c r="AA313" i="3"/>
  <c r="AC925" i="1"/>
  <c r="AC221" i="3" s="1"/>
  <c r="AC219" i="3"/>
  <c r="AC377" i="3" s="1"/>
  <c r="Z199" i="3"/>
  <c r="Z928" i="1"/>
  <c r="AK425" i="3"/>
  <c r="AK244" i="3"/>
  <c r="AL187" i="3"/>
  <c r="AL384" i="3" s="1"/>
  <c r="AL903" i="1"/>
  <c r="AL769" i="1" s="1"/>
  <c r="AK928" i="1"/>
  <c r="AK199" i="3"/>
  <c r="AM891" i="1"/>
  <c r="AM183" i="3"/>
  <c r="AJ378" i="3"/>
  <c r="Y359" i="3" l="1"/>
  <c r="Y362" i="3"/>
  <c r="Y353" i="3"/>
  <c r="Y361" i="3"/>
  <c r="Y348" i="3"/>
  <c r="Y354" i="3"/>
  <c r="AJ364" i="3"/>
  <c r="Y350" i="3"/>
  <c r="AK334" i="3"/>
  <c r="AK344" i="3" s="1"/>
  <c r="AK364" i="3" s="1"/>
  <c r="AJ349" i="3"/>
  <c r="AJ360" i="3"/>
  <c r="AJ352" i="3"/>
  <c r="AJ363" i="3"/>
  <c r="AJ351" i="3"/>
  <c r="AJ348" i="3"/>
  <c r="Z332" i="3"/>
  <c r="Z342" i="3" s="1"/>
  <c r="Z362" i="3" s="1"/>
  <c r="Z331" i="3"/>
  <c r="Z341" i="3" s="1"/>
  <c r="Z351" i="3" s="1"/>
  <c r="Z330" i="3"/>
  <c r="Z340" i="3" s="1"/>
  <c r="Z360" i="3" s="1"/>
  <c r="Z328" i="3"/>
  <c r="Z338" i="3" s="1"/>
  <c r="Z348" i="3" s="1"/>
  <c r="Z334" i="3"/>
  <c r="Z344" i="3" s="1"/>
  <c r="Z364" i="3" s="1"/>
  <c r="Z329" i="3"/>
  <c r="Z339" i="3" s="1"/>
  <c r="Z359" i="3" s="1"/>
  <c r="Z333" i="3"/>
  <c r="Z343" i="3" s="1"/>
  <c r="Z363" i="3" s="1"/>
  <c r="AK332" i="3"/>
  <c r="AK342" i="3" s="1"/>
  <c r="AK362" i="3" s="1"/>
  <c r="AK328" i="3"/>
  <c r="AK338" i="3" s="1"/>
  <c r="AK348" i="3" s="1"/>
  <c r="AL314" i="3"/>
  <c r="AK329" i="3"/>
  <c r="AK339" i="3" s="1"/>
  <c r="AK349" i="3" s="1"/>
  <c r="AA314" i="3"/>
  <c r="AK333" i="3"/>
  <c r="AK343" i="3" s="1"/>
  <c r="AK353" i="3" s="1"/>
  <c r="AK331" i="3"/>
  <c r="AK341" i="3" s="1"/>
  <c r="AK361" i="3" s="1"/>
  <c r="AK330" i="3"/>
  <c r="AK340" i="3" s="1"/>
  <c r="AK360" i="3" s="1"/>
  <c r="Y246" i="3"/>
  <c r="Y252" i="3" s="1"/>
  <c r="Y396" i="3" s="1"/>
  <c r="AK246" i="3"/>
  <c r="AK251" i="3" s="1"/>
  <c r="AK395" i="3" s="1"/>
  <c r="AK378" i="3"/>
  <c r="AK224" i="3"/>
  <c r="Z253" i="3"/>
  <c r="Z397" i="3" s="1"/>
  <c r="Z224" i="3"/>
  <c r="Z389" i="3"/>
  <c r="AD925" i="1"/>
  <c r="AD221" i="3" s="1"/>
  <c r="AD219" i="3"/>
  <c r="AD377" i="3" s="1"/>
  <c r="AK253" i="3"/>
  <c r="AK397" i="3" s="1"/>
  <c r="AK389" i="3"/>
  <c r="AM383" i="3"/>
  <c r="AM385" i="3"/>
  <c r="AM313" i="3"/>
  <c r="Z380" i="3"/>
  <c r="Z378" i="3"/>
  <c r="AM187" i="3"/>
  <c r="AM384" i="3" s="1"/>
  <c r="AM903" i="1"/>
  <c r="AM769" i="1" s="1"/>
  <c r="AL143" i="3"/>
  <c r="AL177" i="3" s="1"/>
  <c r="AL880" i="1"/>
  <c r="AC891" i="1"/>
  <c r="AC183" i="3"/>
  <c r="AD887" i="1"/>
  <c r="AB385" i="3"/>
  <c r="AB383" i="3"/>
  <c r="AB313" i="3"/>
  <c r="AL199" i="3"/>
  <c r="AL928" i="1"/>
  <c r="AB187" i="3"/>
  <c r="AB384" i="3" s="1"/>
  <c r="AB903" i="1"/>
  <c r="AB769" i="1" s="1"/>
  <c r="AE218" i="3"/>
  <c r="AF922" i="1"/>
  <c r="AE923" i="1"/>
  <c r="AK380" i="3"/>
  <c r="AA928" i="1"/>
  <c r="AA199" i="3"/>
  <c r="Z880" i="1"/>
  <c r="Z143" i="3"/>
  <c r="Z177" i="3" s="1"/>
  <c r="AK352" i="3" l="1"/>
  <c r="AK354" i="3"/>
  <c r="AA332" i="3"/>
  <c r="AA342" i="3" s="1"/>
  <c r="AA352" i="3" s="1"/>
  <c r="Y251" i="3"/>
  <c r="Y395" i="3" s="1"/>
  <c r="Z354" i="3"/>
  <c r="Z349" i="3"/>
  <c r="Z352" i="3"/>
  <c r="AL333" i="3"/>
  <c r="AL343" i="3" s="1"/>
  <c r="AL353" i="3" s="1"/>
  <c r="Z350" i="3"/>
  <c r="AL330" i="3"/>
  <c r="AL340" i="3" s="1"/>
  <c r="AL350" i="3" s="1"/>
  <c r="AK358" i="3"/>
  <c r="AK351" i="3"/>
  <c r="AK350" i="3"/>
  <c r="Z361" i="3"/>
  <c r="AK363" i="3"/>
  <c r="Z358" i="3"/>
  <c r="AL331" i="3"/>
  <c r="AL341" i="3" s="1"/>
  <c r="AL361" i="3" s="1"/>
  <c r="Z353" i="3"/>
  <c r="AL332" i="3"/>
  <c r="AL342" i="3" s="1"/>
  <c r="AL352" i="3" s="1"/>
  <c r="AK359" i="3"/>
  <c r="AL329" i="3"/>
  <c r="AL339" i="3" s="1"/>
  <c r="AL349" i="3" s="1"/>
  <c r="AL328" i="3"/>
  <c r="AL338" i="3" s="1"/>
  <c r="AL358" i="3" s="1"/>
  <c r="AL334" i="3"/>
  <c r="AL344" i="3" s="1"/>
  <c r="AL364" i="3" s="1"/>
  <c r="AA329" i="3"/>
  <c r="AA339" i="3" s="1"/>
  <c r="AA349" i="3" s="1"/>
  <c r="AM314" i="3"/>
  <c r="AA328" i="3"/>
  <c r="AA338" i="3" s="1"/>
  <c r="AA348" i="3" s="1"/>
  <c r="AB314" i="3"/>
  <c r="AA333" i="3"/>
  <c r="AA343" i="3" s="1"/>
  <c r="AA363" i="3" s="1"/>
  <c r="AA334" i="3"/>
  <c r="AA344" i="3" s="1"/>
  <c r="AA364" i="3" s="1"/>
  <c r="AA330" i="3"/>
  <c r="AA340" i="3" s="1"/>
  <c r="AA360" i="3" s="1"/>
  <c r="AA331" i="3"/>
  <c r="AA341" i="3" s="1"/>
  <c r="AA351" i="3" s="1"/>
  <c r="AA389" i="3"/>
  <c r="AA224" i="3"/>
  <c r="AL389" i="3"/>
  <c r="AL224" i="3"/>
  <c r="AA378" i="3"/>
  <c r="AL378" i="3"/>
  <c r="AC385" i="3"/>
  <c r="AC383" i="3"/>
  <c r="AC313" i="3"/>
  <c r="AC187" i="3"/>
  <c r="AC384" i="3" s="1"/>
  <c r="AC903" i="1"/>
  <c r="AE219" i="3"/>
  <c r="AE377" i="3" s="1"/>
  <c r="AE925" i="1"/>
  <c r="AE221" i="3" s="1"/>
  <c r="AA362" i="3"/>
  <c r="AF218" i="3"/>
  <c r="AG922" i="1"/>
  <c r="AF923" i="1"/>
  <c r="AL380" i="3"/>
  <c r="AA380" i="3"/>
  <c r="AA253" i="3"/>
  <c r="AA397" i="3" s="1"/>
  <c r="AL425" i="3"/>
  <c r="AL244" i="3"/>
  <c r="AL761" i="1"/>
  <c r="AL763" i="1" s="1"/>
  <c r="AL768" i="1" s="1"/>
  <c r="AM846" i="1"/>
  <c r="Z761" i="1"/>
  <c r="Z763" i="1" s="1"/>
  <c r="Z768" i="1" s="1"/>
  <c r="AA846" i="1"/>
  <c r="AL253" i="3"/>
  <c r="AL397" i="3" s="1"/>
  <c r="AB199" i="3"/>
  <c r="AB928" i="1"/>
  <c r="AM928" i="1"/>
  <c r="AM199" i="3"/>
  <c r="AD891" i="1"/>
  <c r="AD183" i="3"/>
  <c r="AE887" i="1"/>
  <c r="Z425" i="3"/>
  <c r="Z244" i="3"/>
  <c r="AM331" i="3" l="1"/>
  <c r="AM341" i="3" s="1"/>
  <c r="AM361" i="3" s="1"/>
  <c r="AL363" i="3"/>
  <c r="AA354" i="3"/>
  <c r="AL351" i="3"/>
  <c r="AL362" i="3"/>
  <c r="AA359" i="3"/>
  <c r="AL354" i="3"/>
  <c r="AL360" i="3"/>
  <c r="AA353" i="3"/>
  <c r="AA350" i="3"/>
  <c r="AB329" i="3"/>
  <c r="AB339" i="3" s="1"/>
  <c r="AB349" i="3" s="1"/>
  <c r="AB331" i="3"/>
  <c r="AB341" i="3" s="1"/>
  <c r="AB361" i="3" s="1"/>
  <c r="AB334" i="3"/>
  <c r="AB344" i="3" s="1"/>
  <c r="AB364" i="3" s="1"/>
  <c r="AL359" i="3"/>
  <c r="AB328" i="3"/>
  <c r="AB338" i="3" s="1"/>
  <c r="AB348" i="3" s="1"/>
  <c r="AL348" i="3"/>
  <c r="AB330" i="3"/>
  <c r="AB340" i="3" s="1"/>
  <c r="AB350" i="3" s="1"/>
  <c r="AA361" i="3"/>
  <c r="AB332" i="3"/>
  <c r="AB342" i="3" s="1"/>
  <c r="AB362" i="3" s="1"/>
  <c r="AM330" i="3"/>
  <c r="AM340" i="3" s="1"/>
  <c r="AM350" i="3" s="1"/>
  <c r="AB333" i="3"/>
  <c r="AB343" i="3" s="1"/>
  <c r="AB363" i="3" s="1"/>
  <c r="AM332" i="3"/>
  <c r="AM342" i="3" s="1"/>
  <c r="AM352" i="3" s="1"/>
  <c r="AA358" i="3"/>
  <c r="AC314" i="3"/>
  <c r="AM334" i="3"/>
  <c r="AM344" i="3" s="1"/>
  <c r="AM364" i="3" s="1"/>
  <c r="AM328" i="3"/>
  <c r="AM338" i="3" s="1"/>
  <c r="AM348" i="3" s="1"/>
  <c r="AM329" i="3"/>
  <c r="AM339" i="3" s="1"/>
  <c r="AM359" i="3" s="1"/>
  <c r="AM333" i="3"/>
  <c r="AM343" i="3" s="1"/>
  <c r="AM363" i="3" s="1"/>
  <c r="Z246" i="3"/>
  <c r="Z251" i="3" s="1"/>
  <c r="Z395" i="3" s="1"/>
  <c r="AL246" i="3"/>
  <c r="AL251" i="3" s="1"/>
  <c r="AL395" i="3" s="1"/>
  <c r="AM378" i="3"/>
  <c r="AM224" i="3"/>
  <c r="AB378" i="3"/>
  <c r="AB224" i="3"/>
  <c r="AM253" i="3"/>
  <c r="AM397" i="3" s="1"/>
  <c r="AB253" i="3"/>
  <c r="AB397" i="3" s="1"/>
  <c r="AF925" i="1"/>
  <c r="AF221" i="3" s="1"/>
  <c r="AF219" i="3"/>
  <c r="AM880" i="1"/>
  <c r="AM761" i="1" s="1"/>
  <c r="AM763" i="1" s="1"/>
  <c r="AM768" i="1" s="1"/>
  <c r="AM143" i="3"/>
  <c r="AM177" i="3" s="1"/>
  <c r="AB389" i="3"/>
  <c r="AA143" i="3"/>
  <c r="AA177" i="3" s="1"/>
  <c r="AA880" i="1"/>
  <c r="AM380" i="3"/>
  <c r="AF887" i="1"/>
  <c r="AE183" i="3"/>
  <c r="AE891" i="1"/>
  <c r="AD903" i="1"/>
  <c r="AD769" i="1" s="1"/>
  <c r="AD187" i="3"/>
  <c r="AD384" i="3" s="1"/>
  <c r="AC199" i="3"/>
  <c r="AC928" i="1"/>
  <c r="AM389" i="3"/>
  <c r="AB380" i="3"/>
  <c r="AG218" i="3"/>
  <c r="AG923" i="1"/>
  <c r="AH922" i="1"/>
  <c r="AD385" i="3"/>
  <c r="AD313" i="3"/>
  <c r="AD383" i="3"/>
  <c r="AC769" i="1"/>
  <c r="AM351" i="3" l="1"/>
  <c r="I3" i="3" s="1"/>
  <c r="AB352" i="3"/>
  <c r="AB360" i="3"/>
  <c r="AB354" i="3"/>
  <c r="AB359" i="3"/>
  <c r="AC330" i="3"/>
  <c r="AC340" i="3" s="1"/>
  <c r="AC350" i="3" s="1"/>
  <c r="AC329" i="3"/>
  <c r="AC339" i="3" s="1"/>
  <c r="AC349" i="3" s="1"/>
  <c r="AM358" i="3"/>
  <c r="I4" i="3" s="1"/>
  <c r="AB351" i="3"/>
  <c r="AC331" i="3"/>
  <c r="AC341" i="3" s="1"/>
  <c r="AC351" i="3" s="1"/>
  <c r="AM353" i="3"/>
  <c r="AC328" i="3"/>
  <c r="AC338" i="3" s="1"/>
  <c r="AC332" i="3"/>
  <c r="AC342" i="3" s="1"/>
  <c r="AC362" i="3" s="1"/>
  <c r="AC333" i="3"/>
  <c r="AC343" i="3" s="1"/>
  <c r="AC353" i="3" s="1"/>
  <c r="AC334" i="3"/>
  <c r="AC344" i="3" s="1"/>
  <c r="AC364" i="3" s="1"/>
  <c r="AM360" i="3"/>
  <c r="AM354" i="3"/>
  <c r="AM362" i="3"/>
  <c r="AB358" i="3"/>
  <c r="AB353" i="3"/>
  <c r="Z252" i="3"/>
  <c r="Z396" i="3" s="1"/>
  <c r="AM349" i="3"/>
  <c r="AD314" i="3"/>
  <c r="AC378" i="3"/>
  <c r="AC224" i="3"/>
  <c r="AC253" i="3"/>
  <c r="AC397" i="3" s="1"/>
  <c r="AC389" i="3"/>
  <c r="AM244" i="3"/>
  <c r="AM425" i="3"/>
  <c r="I475" i="3" s="1" a="1"/>
  <c r="AA761" i="1"/>
  <c r="AA763" i="1" s="1"/>
  <c r="AA768" i="1" s="1"/>
  <c r="AB846" i="1"/>
  <c r="AE903" i="1"/>
  <c r="AE769" i="1" s="1"/>
  <c r="AE187" i="3"/>
  <c r="AE384" i="3" s="1"/>
  <c r="AD928" i="1"/>
  <c r="AD199" i="3"/>
  <c r="AD224" i="3" s="1"/>
  <c r="AH218" i="3"/>
  <c r="AH923" i="1"/>
  <c r="AG887" i="1"/>
  <c r="AF183" i="3"/>
  <c r="AF891" i="1"/>
  <c r="AA425" i="3"/>
  <c r="AA244" i="3"/>
  <c r="AE385" i="3"/>
  <c r="AE383" i="3"/>
  <c r="AE313" i="3"/>
  <c r="AG219" i="3"/>
  <c r="AG377" i="3" s="1"/>
  <c r="AG925" i="1"/>
  <c r="AG221" i="3" s="1"/>
  <c r="AC380" i="3"/>
  <c r="AF377" i="3"/>
  <c r="AC360" i="3" l="1"/>
  <c r="AD253" i="3"/>
  <c r="AD397" i="3" s="1"/>
  <c r="AD332" i="3"/>
  <c r="AD342" i="3" s="1"/>
  <c r="AD352" i="3" s="1"/>
  <c r="AD334" i="3"/>
  <c r="AD344" i="3" s="1"/>
  <c r="AD364" i="3" s="1"/>
  <c r="AD330" i="3"/>
  <c r="AD340" i="3" s="1"/>
  <c r="AD360" i="3" s="1"/>
  <c r="AC359" i="3"/>
  <c r="AD329" i="3"/>
  <c r="AD339" i="3" s="1"/>
  <c r="AD359" i="3" s="1"/>
  <c r="AC352" i="3"/>
  <c r="AD389" i="3"/>
  <c r="AC361" i="3"/>
  <c r="AD331" i="3"/>
  <c r="AD341" i="3" s="1"/>
  <c r="AD351" i="3" s="1"/>
  <c r="AC363" i="3"/>
  <c r="AD333" i="3"/>
  <c r="AD343" i="3" s="1"/>
  <c r="AD363" i="3" s="1"/>
  <c r="AC354" i="3"/>
  <c r="AD328" i="3"/>
  <c r="AD338" i="3" s="1"/>
  <c r="AD348" i="3" s="1"/>
  <c r="AE314" i="3"/>
  <c r="AA246" i="3"/>
  <c r="AA251" i="3" s="1"/>
  <c r="AA395" i="3" s="1"/>
  <c r="AM246" i="3"/>
  <c r="AM251" i="3" s="1"/>
  <c r="AM395" i="3" s="1"/>
  <c r="AH219" i="3"/>
  <c r="AH377" i="3" s="1"/>
  <c r="AH925" i="1"/>
  <c r="AH221" i="3" s="1"/>
  <c r="AF187" i="3"/>
  <c r="AF384" i="3" s="1"/>
  <c r="AF903" i="1"/>
  <c r="AF769" i="1" s="1"/>
  <c r="AD380" i="3"/>
  <c r="AB143" i="3"/>
  <c r="AB177" i="3" s="1"/>
  <c r="AB880" i="1"/>
  <c r="AC358" i="3"/>
  <c r="AC348" i="3"/>
  <c r="I477" i="3"/>
  <c r="I476" i="3"/>
  <c r="I478" i="3"/>
  <c r="I475" i="3"/>
  <c r="I479" i="3"/>
  <c r="AF383" i="3"/>
  <c r="AF385" i="3"/>
  <c r="AF313" i="3"/>
  <c r="AG891" i="1"/>
  <c r="AH887" i="1"/>
  <c r="AG183" i="3"/>
  <c r="AD378" i="3"/>
  <c r="AE928" i="1"/>
  <c r="AE199" i="3"/>
  <c r="AD354" i="3" l="1"/>
  <c r="AD349" i="3"/>
  <c r="AD362" i="3"/>
  <c r="AD350" i="3"/>
  <c r="AD361" i="3"/>
  <c r="AD353" i="3"/>
  <c r="AD358" i="3"/>
  <c r="AE328" i="3"/>
  <c r="AE338" i="3" s="1"/>
  <c r="AE329" i="3"/>
  <c r="AE339" i="3" s="1"/>
  <c r="AE359" i="3" s="1"/>
  <c r="AE330" i="3"/>
  <c r="AE340" i="3" s="1"/>
  <c r="AE350" i="3" s="1"/>
  <c r="AE333" i="3"/>
  <c r="AE343" i="3" s="1"/>
  <c r="AE363" i="3" s="1"/>
  <c r="AA252" i="3"/>
  <c r="AA396" i="3" s="1"/>
  <c r="AE331" i="3"/>
  <c r="AE341" i="3" s="1"/>
  <c r="AE361" i="3" s="1"/>
  <c r="AE334" i="3"/>
  <c r="AE344" i="3" s="1"/>
  <c r="AE354" i="3" s="1"/>
  <c r="AE332" i="3"/>
  <c r="AE342" i="3" s="1"/>
  <c r="AE362" i="3" s="1"/>
  <c r="AF314" i="3"/>
  <c r="AE378" i="3"/>
  <c r="AE224" i="3"/>
  <c r="AE253" i="3"/>
  <c r="AE397" i="3" s="1"/>
  <c r="AE389" i="3"/>
  <c r="AB425" i="3"/>
  <c r="AB244" i="3"/>
  <c r="AE380" i="3"/>
  <c r="AF928" i="1"/>
  <c r="AF199" i="3"/>
  <c r="AF224" i="3" s="1"/>
  <c r="AH891" i="1"/>
  <c r="AH183" i="3"/>
  <c r="AG385" i="3"/>
  <c r="AG383" i="3"/>
  <c r="AG313" i="3"/>
  <c r="AG187" i="3"/>
  <c r="AG384" i="3" s="1"/>
  <c r="AG903" i="1"/>
  <c r="AG769" i="1" s="1"/>
  <c r="AB761" i="1"/>
  <c r="AB763" i="1" s="1"/>
  <c r="AB768" i="1" s="1"/>
  <c r="AC846" i="1"/>
  <c r="AE353" i="3" l="1"/>
  <c r="AE351" i="3"/>
  <c r="AE352" i="3"/>
  <c r="AE360" i="3"/>
  <c r="AE349" i="3"/>
  <c r="AF333" i="3"/>
  <c r="AF343" i="3" s="1"/>
  <c r="AF363" i="3" s="1"/>
  <c r="AF331" i="3"/>
  <c r="AF341" i="3" s="1"/>
  <c r="AF361" i="3" s="1"/>
  <c r="AF329" i="3"/>
  <c r="AF339" i="3" s="1"/>
  <c r="AF359" i="3" s="1"/>
  <c r="AE364" i="3"/>
  <c r="AF332" i="3"/>
  <c r="AF342" i="3" s="1"/>
  <c r="AF362" i="3" s="1"/>
  <c r="AF328" i="3"/>
  <c r="AF338" i="3" s="1"/>
  <c r="AF348" i="3" s="1"/>
  <c r="AF330" i="3"/>
  <c r="AF340" i="3" s="1"/>
  <c r="AF350" i="3" s="1"/>
  <c r="AF334" i="3"/>
  <c r="AF344" i="3" s="1"/>
  <c r="AF354" i="3" s="1"/>
  <c r="AG314" i="3"/>
  <c r="AB246" i="3"/>
  <c r="AB251" i="3" s="1"/>
  <c r="AB395" i="3" s="1"/>
  <c r="AF378" i="3"/>
  <c r="AF389" i="3"/>
  <c r="AH187" i="3"/>
  <c r="AH384" i="3" s="1"/>
  <c r="AH903" i="1"/>
  <c r="AH769" i="1" s="1"/>
  <c r="AE358" i="3"/>
  <c r="AE348" i="3"/>
  <c r="AC880" i="1"/>
  <c r="AC143" i="3"/>
  <c r="AC177" i="3" s="1"/>
  <c r="AH385" i="3"/>
  <c r="AH383" i="3"/>
  <c r="AH313" i="3"/>
  <c r="AF380" i="3"/>
  <c r="AG928" i="1"/>
  <c r="AG199" i="3"/>
  <c r="AF253" i="3"/>
  <c r="AF397" i="3" s="1"/>
  <c r="AF360" i="3" l="1"/>
  <c r="AF351" i="3"/>
  <c r="AF353" i="3"/>
  <c r="AF364" i="3"/>
  <c r="AG330" i="3"/>
  <c r="AG340" i="3" s="1"/>
  <c r="AG350" i="3" s="1"/>
  <c r="AG328" i="3"/>
  <c r="AG338" i="3" s="1"/>
  <c r="AG348" i="3" s="1"/>
  <c r="AG332" i="3"/>
  <c r="AG342" i="3" s="1"/>
  <c r="AG362" i="3" s="1"/>
  <c r="AG329" i="3"/>
  <c r="AG339" i="3" s="1"/>
  <c r="AG359" i="3" s="1"/>
  <c r="AG333" i="3"/>
  <c r="AG343" i="3" s="1"/>
  <c r="AG363" i="3" s="1"/>
  <c r="AF358" i="3"/>
  <c r="AG331" i="3"/>
  <c r="AG341" i="3" s="1"/>
  <c r="AG361" i="3" s="1"/>
  <c r="AF352" i="3"/>
  <c r="AF349" i="3"/>
  <c r="AB252" i="3"/>
  <c r="AB396" i="3" s="1"/>
  <c r="AG334" i="3"/>
  <c r="AG344" i="3" s="1"/>
  <c r="AG364" i="3" s="1"/>
  <c r="AH314" i="3"/>
  <c r="AG253" i="3"/>
  <c r="AG397" i="3" s="1"/>
  <c r="AG224" i="3"/>
  <c r="AG378" i="3"/>
  <c r="AH928" i="1"/>
  <c r="AH199" i="3"/>
  <c r="AD846" i="1"/>
  <c r="AC761" i="1"/>
  <c r="AC763" i="1" s="1"/>
  <c r="AC768" i="1" s="1"/>
  <c r="AG389" i="3"/>
  <c r="AG380" i="3"/>
  <c r="AC425" i="3"/>
  <c r="AC244" i="3"/>
  <c r="AG349" i="3" l="1"/>
  <c r="AG358" i="3"/>
  <c r="AG352" i="3"/>
  <c r="AG353" i="3"/>
  <c r="AG360" i="3"/>
  <c r="AH331" i="3"/>
  <c r="AH341" i="3" s="1"/>
  <c r="AH361" i="3" s="1"/>
  <c r="AH329" i="3"/>
  <c r="AH339" i="3" s="1"/>
  <c r="AH349" i="3" s="1"/>
  <c r="AG354" i="3"/>
  <c r="AH330" i="3"/>
  <c r="AH340" i="3" s="1"/>
  <c r="AH350" i="3" s="1"/>
  <c r="AG351" i="3"/>
  <c r="AH328" i="3"/>
  <c r="AH338" i="3" s="1"/>
  <c r="AH334" i="3"/>
  <c r="AH344" i="3" s="1"/>
  <c r="AH364" i="3" s="1"/>
  <c r="AH333" i="3"/>
  <c r="AH343" i="3" s="1"/>
  <c r="AH353" i="3" s="1"/>
  <c r="AH332" i="3"/>
  <c r="AH342" i="3" s="1"/>
  <c r="AH352" i="3" s="1"/>
  <c r="AC246" i="3"/>
  <c r="AC251" i="3" s="1"/>
  <c r="AC395" i="3" s="1"/>
  <c r="AH378" i="3"/>
  <c r="AH224" i="3"/>
  <c r="AH389" i="3"/>
  <c r="AH253" i="3"/>
  <c r="AH397" i="3" s="1"/>
  <c r="AD143" i="3"/>
  <c r="AD177" i="3" s="1"/>
  <c r="AD880" i="1"/>
  <c r="AH380" i="3"/>
  <c r="AH354" i="3" l="1"/>
  <c r="AH363" i="3"/>
  <c r="AH359" i="3"/>
  <c r="AK252" i="3"/>
  <c r="AK396" i="3" s="1"/>
  <c r="AL252" i="3"/>
  <c r="AL396" i="3" s="1"/>
  <c r="AM252" i="3"/>
  <c r="AM396" i="3" s="1"/>
  <c r="AJ252" i="3"/>
  <c r="AJ396" i="3" s="1"/>
  <c r="AI252" i="3"/>
  <c r="AI396" i="3" s="1"/>
  <c r="AH351" i="3"/>
  <c r="AH360" i="3"/>
  <c r="AH362" i="3"/>
  <c r="AC252" i="3"/>
  <c r="AC396" i="3" s="1"/>
  <c r="AD425" i="3"/>
  <c r="AD244" i="3"/>
  <c r="AH348" i="3"/>
  <c r="AH358" i="3"/>
  <c r="AD761" i="1"/>
  <c r="AD763" i="1" s="1"/>
  <c r="AD768" i="1" s="1"/>
  <c r="AE846" i="1"/>
  <c r="AD246" i="3" l="1"/>
  <c r="AD252" i="3" s="1"/>
  <c r="AD396" i="3" s="1"/>
  <c r="AE143" i="3"/>
  <c r="AE177" i="3" s="1"/>
  <c r="AE880" i="1"/>
  <c r="AD251" i="3" l="1"/>
  <c r="AD395" i="3" s="1"/>
  <c r="AF846" i="1"/>
  <c r="AE761" i="1"/>
  <c r="AE763" i="1" s="1"/>
  <c r="AE768" i="1" s="1"/>
  <c r="AE244" i="3"/>
  <c r="AE425" i="3"/>
  <c r="AE246" i="3" l="1"/>
  <c r="AE251" i="3" s="1"/>
  <c r="AE395" i="3" s="1"/>
  <c r="AF143" i="3"/>
  <c r="AF177" i="3" s="1"/>
  <c r="AF880" i="1"/>
  <c r="AE252" i="3" l="1"/>
  <c r="AE396" i="3" s="1"/>
  <c r="AG846" i="1"/>
  <c r="AF761" i="1"/>
  <c r="AF763" i="1" s="1"/>
  <c r="AF768" i="1" s="1"/>
  <c r="AF425" i="3"/>
  <c r="AF244" i="3"/>
  <c r="AF246" i="3" l="1"/>
  <c r="AF251" i="3" s="1"/>
  <c r="AF395" i="3" s="1"/>
  <c r="AG143" i="3"/>
  <c r="AG177" i="3" s="1"/>
  <c r="AG880" i="1"/>
  <c r="AF252" i="3" l="1"/>
  <c r="AF396" i="3" s="1"/>
  <c r="AG761" i="1"/>
  <c r="AG763" i="1" s="1"/>
  <c r="AG768" i="1" s="1"/>
  <c r="AH846" i="1"/>
  <c r="AG244" i="3"/>
  <c r="AG425" i="3"/>
  <c r="AG246" i="3" l="1"/>
  <c r="AG252" i="3" s="1"/>
  <c r="AG396" i="3" s="1"/>
  <c r="AH143" i="3"/>
  <c r="AH177" i="3" s="1"/>
  <c r="AH880" i="1"/>
  <c r="AH761" i="1" s="1"/>
  <c r="AH763" i="1" s="1"/>
  <c r="AH768" i="1" s="1"/>
  <c r="AG251" i="3" l="1"/>
  <c r="AG395" i="3" s="1"/>
  <c r="AH425" i="3"/>
  <c r="AH244" i="3"/>
  <c r="AH246" i="3" l="1"/>
  <c r="AH252" i="3" s="1"/>
  <c r="AH396" i="3" s="1"/>
  <c r="AH251" i="3" l="1"/>
  <c r="AH39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Guillaume Rozenblat</author>
  </authors>
  <commentList>
    <comment ref="H3" authorId="0" shapeId="0" xr:uid="{91DF0D0E-4A58-4296-9B77-FC69AA0A71EE}">
      <text>
        <r>
          <rPr>
            <sz val="9"/>
            <color indexed="81"/>
            <rFont val="Tahoma"/>
            <family val="2"/>
          </rPr>
          <t>Gross Internal Rate of Return</t>
        </r>
      </text>
    </comment>
    <comment ref="H4" authorId="0" shapeId="0" xr:uid="{980C9052-62F7-4540-AE35-5FDCFCFADB76}">
      <text>
        <r>
          <rPr>
            <sz val="9"/>
            <color indexed="81"/>
            <rFont val="Tahoma"/>
            <family val="2"/>
          </rPr>
          <t>Gross Multiple on Invested Capital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Guillaume Rozenblat</author>
  </authors>
  <commentList>
    <comment ref="B370" authorId="0" shapeId="0" xr:uid="{5D59B1ED-9579-4C70-B457-031FD0F4B333}">
      <text>
        <r>
          <rPr>
            <sz val="9"/>
            <color indexed="81"/>
            <rFont val="Tahoma"/>
            <family val="2"/>
          </rPr>
          <t>https://www.cleiss.fr/docs/cotisations/etatsunis.html</t>
        </r>
      </text>
    </comment>
    <comment ref="B466" authorId="0" shapeId="0" xr:uid="{234EE76A-E080-4E12-9B3A-6CCCA69CDF9C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  <comment ref="B667" authorId="0" shapeId="0" xr:uid="{7DF15407-35FC-4516-863D-3193E4240E70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  <comment ref="B685" authorId="0" shapeId="0" xr:uid="{5919DBE0-F300-4F2A-8332-2C55E7C0000C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Guillaume Rozenblat</author>
  </authors>
  <commentList>
    <comment ref="B275" authorId="0" shapeId="0" xr:uid="{1BA1725F-D8D9-4819-A67F-E28FC3CDE94E}">
      <text>
        <r>
          <rPr>
            <sz val="9"/>
            <color indexed="81"/>
            <rFont val="Tahoma"/>
            <family val="2"/>
          </rPr>
          <t>https://www.cleiss.fr/docs/cotisations/etatsunis.html</t>
        </r>
      </text>
    </comment>
    <comment ref="B359" authorId="0" shapeId="0" xr:uid="{3E04322D-C56B-452E-9376-D96AC12FA423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  <comment ref="B527" authorId="0" shapeId="0" xr:uid="{72F17B2E-7A35-4B63-BB2F-F3EA0CC0E50D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  <comment ref="B544" authorId="0" shapeId="0" xr:uid="{DDA31CF0-8847-4BAF-B757-54CB31B643FB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Guillaume Rozenblat</author>
  </authors>
  <commentList>
    <comment ref="B315" authorId="0" shapeId="0" xr:uid="{4225AA40-AE73-48A9-A1D9-2973C5EAF472}">
      <text>
        <r>
          <rPr>
            <sz val="9"/>
            <color indexed="81"/>
            <rFont val="Tahoma"/>
            <family val="2"/>
          </rPr>
          <t>https://www.cleiss.fr/docs/cotisations/etatsunis.html</t>
        </r>
      </text>
    </comment>
    <comment ref="B398" authorId="0" shapeId="0" xr:uid="{902CAC34-E481-46B3-A9FF-B08149CA69B7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  <comment ref="B576" authorId="0" shapeId="0" xr:uid="{470A2347-6F2D-456C-A1B5-CBD8D6C85EF6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  <comment ref="B593" authorId="0" shapeId="0" xr:uid="{2667AFD6-CAB4-4ADA-A369-8C360A5A8A4F}">
      <text>
        <r>
          <rPr>
            <sz val="9"/>
            <color indexed="81"/>
            <rFont val="Tahoma"/>
            <family val="2"/>
          </rPr>
          <t>http://blog.sweeten.com/commercial-reno/commercial-101/office-renovation-cost/http://blog.sweeten.com/commercial-reno/commercial-101/office-renovation-cost/</t>
        </r>
      </text>
    </comment>
  </commentList>
</comments>
</file>

<file path=xl/sharedStrings.xml><?xml version="1.0" encoding="utf-8"?>
<sst xmlns="http://schemas.openxmlformats.org/spreadsheetml/2006/main" count="2954" uniqueCount="431">
  <si>
    <t>Top Celebrities</t>
  </si>
  <si>
    <t>Celebrities</t>
  </si>
  <si>
    <t>Old Celebrities</t>
  </si>
  <si>
    <t>Well Known</t>
  </si>
  <si>
    <t>Known</t>
  </si>
  <si>
    <t>Unknown</t>
  </si>
  <si>
    <t>Movie Amount</t>
  </si>
  <si>
    <t>Floor</t>
  </si>
  <si>
    <t>Ceiling</t>
  </si>
  <si>
    <t>Variable</t>
  </si>
  <si>
    <t>Base case</t>
  </si>
  <si>
    <t>Best case</t>
  </si>
  <si>
    <t>Discount on advance payment</t>
  </si>
  <si>
    <t>Net Commission</t>
  </si>
  <si>
    <t>Old celebrities</t>
  </si>
  <si>
    <t>Worst case</t>
  </si>
  <si>
    <t>Dev</t>
  </si>
  <si>
    <t>Test</t>
  </si>
  <si>
    <t>Ramp up</t>
  </si>
  <si>
    <t>Total</t>
  </si>
  <si>
    <t>FORECAST PERIOD</t>
  </si>
  <si>
    <t>Securitization Tax (% of movie budget)</t>
  </si>
  <si>
    <t># of securitized movie</t>
  </si>
  <si>
    <t>Sales staff</t>
  </si>
  <si>
    <t>$ Salary / Sales staff</t>
  </si>
  <si>
    <t>If com. &gt; 2x salary = deduct salary from com.</t>
  </si>
  <si>
    <t>$ Salary CEO</t>
  </si>
  <si>
    <t>% Commission / CEO per movie</t>
  </si>
  <si>
    <t>% Commission / Sales staff per movie</t>
  </si>
  <si>
    <t>$ Salary CFO</t>
  </si>
  <si>
    <t>% Commission / CFO per movie</t>
  </si>
  <si>
    <t>$ Salary CMO</t>
  </si>
  <si>
    <t>% Commission / CMO per movie</t>
  </si>
  <si>
    <t>CEO</t>
  </si>
  <si>
    <t>CFO</t>
  </si>
  <si>
    <t>CMO</t>
  </si>
  <si>
    <t>Video Team</t>
  </si>
  <si>
    <t>$ Salary / Video Team Member</t>
  </si>
  <si>
    <t>IT Team</t>
  </si>
  <si>
    <t>Net Admin</t>
  </si>
  <si>
    <t>Developers</t>
  </si>
  <si>
    <t>Database Admin</t>
  </si>
  <si>
    <t>$ IT Team Salary</t>
  </si>
  <si>
    <t>Graphic designer</t>
  </si>
  <si>
    <t>Webmasters</t>
  </si>
  <si>
    <t>Securitization Team</t>
  </si>
  <si>
    <t>$ Securitization Team Salary</t>
  </si>
  <si>
    <t>Paralegal</t>
  </si>
  <si>
    <t>Lawyers</t>
  </si>
  <si>
    <t>CLO</t>
  </si>
  <si>
    <t>$ Salary CLO</t>
  </si>
  <si>
    <t>Corporate Counsel</t>
  </si>
  <si>
    <t>$ Salary Corporate Counsel</t>
  </si>
  <si>
    <t>Communication</t>
  </si>
  <si>
    <t>$ Salary / Communication</t>
  </si>
  <si>
    <t>Social Charges</t>
  </si>
  <si>
    <t>Personal Assistant</t>
  </si>
  <si>
    <t>$ Salary / Personal Assistant</t>
  </si>
  <si>
    <t>Accountant</t>
  </si>
  <si>
    <t>$ Salary / Accountant</t>
  </si>
  <si>
    <t>Receptionist</t>
  </si>
  <si>
    <t>$ Salary / Receptionist</t>
  </si>
  <si>
    <t>Rent</t>
  </si>
  <si>
    <t>Total Headcount</t>
  </si>
  <si>
    <t>Surface (sqm)</t>
  </si>
  <si>
    <t>Utilities</t>
  </si>
  <si>
    <t>Surface (sqft)</t>
  </si>
  <si>
    <t>Cost (sqft)</t>
  </si>
  <si>
    <t>Cost ($ per sqft)</t>
  </si>
  <si>
    <t>Revenue</t>
  </si>
  <si>
    <t>Office Manager</t>
  </si>
  <si>
    <t>$ Salary / Office Manager</t>
  </si>
  <si>
    <t>Human Resources</t>
  </si>
  <si>
    <t>$ Salary / Human Resources</t>
  </si>
  <si>
    <t>SALARIES</t>
  </si>
  <si>
    <t>Marketing</t>
  </si>
  <si>
    <t>Travel &amp; Expenses</t>
  </si>
  <si>
    <t>Research &amp; Development</t>
  </si>
  <si>
    <t>Year 1</t>
  </si>
  <si>
    <t>Year 2</t>
  </si>
  <si>
    <t>Year 3</t>
  </si>
  <si>
    <t>Year 4</t>
  </si>
  <si>
    <t>Year 5</t>
  </si>
  <si>
    <t>ASSUMPTIONS</t>
  </si>
  <si>
    <t>Salaries</t>
  </si>
  <si>
    <t>Headcount</t>
  </si>
  <si>
    <t>Other Expenses</t>
  </si>
  <si>
    <t>Contingencies</t>
  </si>
  <si>
    <t>Computer</t>
  </si>
  <si>
    <t>Furniture</t>
  </si>
  <si>
    <t>Office setup</t>
  </si>
  <si>
    <t>Total Cost</t>
  </si>
  <si>
    <t>$ Cost / Station</t>
  </si>
  <si>
    <t>$ Cost / Unit</t>
  </si>
  <si>
    <t>Tangible Assets</t>
  </si>
  <si>
    <t>Intangible Assets</t>
  </si>
  <si>
    <t>Servers</t>
  </si>
  <si>
    <t>Units</t>
  </si>
  <si>
    <t>Phone Support</t>
  </si>
  <si>
    <t>iPhone</t>
  </si>
  <si>
    <t>Phone Support + iPhone</t>
  </si>
  <si>
    <t>Phone Subscription</t>
  </si>
  <si>
    <t>Cost (sqm)</t>
  </si>
  <si>
    <t>Surface Hubs (84')</t>
  </si>
  <si>
    <t>Surface Hubs (55')</t>
  </si>
  <si>
    <t>$ Cost / Sqft</t>
  </si>
  <si>
    <t>Item</t>
  </si>
  <si>
    <t>Dep. Life</t>
  </si>
  <si>
    <t>Yearly</t>
  </si>
  <si>
    <t>Dashboard</t>
  </si>
  <si>
    <t>Pricing Assumptions</t>
  </si>
  <si>
    <t>Revenue Assumptions</t>
  </si>
  <si>
    <t>Movie Securitized</t>
  </si>
  <si>
    <t>Budget per Movie</t>
  </si>
  <si>
    <t>Fee per Securitization</t>
  </si>
  <si>
    <t>Securitization Assumptions</t>
  </si>
  <si>
    <t>COGS Assumptions</t>
  </si>
  <si>
    <t>CEO Commission</t>
  </si>
  <si>
    <t>CFO Commission</t>
  </si>
  <si>
    <t>CMO Commission</t>
  </si>
  <si>
    <t>Sales Commission</t>
  </si>
  <si>
    <t>Securitization Tax</t>
  </si>
  <si>
    <t>SG&amp;A Assumptions</t>
  </si>
  <si>
    <t>CAPEX Assumptions</t>
  </si>
  <si>
    <t>Investment Cost</t>
  </si>
  <si>
    <t>Capital Expenditures Assumptions</t>
  </si>
  <si>
    <t>Depreciation &amp; Amortization Assumptions</t>
  </si>
  <si>
    <t>Projections</t>
  </si>
  <si>
    <t># of Movies</t>
  </si>
  <si>
    <t>Total # of Movies</t>
  </si>
  <si>
    <t>Fee per Movie</t>
  </si>
  <si>
    <t>Total Movie Budget Securitized</t>
  </si>
  <si>
    <t>Overall Movie Budget Securitized</t>
  </si>
  <si>
    <t>COGS</t>
  </si>
  <si>
    <t>Total COGS</t>
  </si>
  <si>
    <t>Total Revenue</t>
  </si>
  <si>
    <t>Operating Expenses</t>
  </si>
  <si>
    <t>$ Salary / Paralegal</t>
  </si>
  <si>
    <t>$ Salary / Lawyers</t>
  </si>
  <si>
    <t>$ Salary / Developers</t>
  </si>
  <si>
    <t>$ Salary / Database Admin</t>
  </si>
  <si>
    <t>$ Salary / Net Admin</t>
  </si>
  <si>
    <t>$ Salary / Graphic designer</t>
  </si>
  <si>
    <t>$ Salary / Webmasters</t>
  </si>
  <si>
    <t>Total Salary Charges</t>
  </si>
  <si>
    <t>Total Operating Expenses</t>
  </si>
  <si>
    <t>CAPEX</t>
  </si>
  <si>
    <t>Hypothesis</t>
  </si>
  <si>
    <t>Fee/Movie</t>
  </si>
  <si>
    <t>Budget/Movie</t>
  </si>
  <si>
    <t>2021-23</t>
  </si>
  <si>
    <t>x</t>
  </si>
  <si>
    <t>Depreciation</t>
  </si>
  <si>
    <t>Software Development</t>
  </si>
  <si>
    <t>Headcount &amp; Salary Expenses</t>
  </si>
  <si>
    <t>Depreciation &amp; Amortization</t>
  </si>
  <si>
    <t>Amortization</t>
  </si>
  <si>
    <t>Advertising</t>
  </si>
  <si>
    <t>Expense budget / Sales staff</t>
  </si>
  <si>
    <t>Growth Rate</t>
  </si>
  <si>
    <t>Total CAPEX - Tangible Assets</t>
  </si>
  <si>
    <t>Total CAPEX - Intangible Assets</t>
  </si>
  <si>
    <t>Total CAPEX - Tangible &amp; Intangible Assets</t>
  </si>
  <si>
    <t>Total Amortization - Intangible Assets</t>
  </si>
  <si>
    <t>Total Depreciation &amp; Amortization</t>
  </si>
  <si>
    <t>Debt Schedule</t>
  </si>
  <si>
    <t>Debt Summary</t>
  </si>
  <si>
    <t>Opening Balance</t>
  </si>
  <si>
    <t>Drawdown</t>
  </si>
  <si>
    <t>Principal Repayment</t>
  </si>
  <si>
    <t>Ending Balance</t>
  </si>
  <si>
    <t>Commission Expense</t>
  </si>
  <si>
    <t>Interest Expense</t>
  </si>
  <si>
    <t>Debt Service</t>
  </si>
  <si>
    <t>Senior Debt</t>
  </si>
  <si>
    <t>Outstanding Counter</t>
  </si>
  <si>
    <t>Maturity Counter</t>
  </si>
  <si>
    <t>Drawdown:</t>
  </si>
  <si>
    <t>Amort:</t>
  </si>
  <si>
    <t>Straight</t>
  </si>
  <si>
    <t>Maturity:</t>
  </si>
  <si>
    <t>Benchmark:</t>
  </si>
  <si>
    <t>6M Libor</t>
  </si>
  <si>
    <t>Bench Yield:</t>
  </si>
  <si>
    <t>Spread:</t>
  </si>
  <si>
    <t>Coupon:</t>
  </si>
  <si>
    <t>Comm.</t>
  </si>
  <si>
    <t>IRR:</t>
  </si>
  <si>
    <t>Closing Balance</t>
  </si>
  <si>
    <t>Fixed Payment</t>
  </si>
  <si>
    <t>Cash Flows</t>
  </si>
  <si>
    <t>Year:</t>
  </si>
  <si>
    <t>Drawdown Counter</t>
  </si>
  <si>
    <t>Subordinated Debt</t>
  </si>
  <si>
    <t>Convertible Debt</t>
  </si>
  <si>
    <t>Interest</t>
  </si>
  <si>
    <t>Interest Coverage Ratio</t>
  </si>
  <si>
    <t>Debt Service Coverage Ratio</t>
  </si>
  <si>
    <t>Net Debt/EBITDA</t>
  </si>
  <si>
    <t>Net Debt/Equity</t>
  </si>
  <si>
    <t>Financial Leverage</t>
  </si>
  <si>
    <t>EBITDA</t>
  </si>
  <si>
    <t>Cash Balance</t>
  </si>
  <si>
    <t>Net Debt</t>
  </si>
  <si>
    <t>EBIT</t>
  </si>
  <si>
    <t>Income Statement</t>
  </si>
  <si>
    <t>Gross Profit</t>
  </si>
  <si>
    <t>Total Depreciation - Tangible Assets</t>
  </si>
  <si>
    <t>Solvency Ratios</t>
  </si>
  <si>
    <t>Net Income</t>
  </si>
  <si>
    <t>[USD]</t>
  </si>
  <si>
    <t>Total Debt</t>
  </si>
  <si>
    <t>Revenue Growth</t>
  </si>
  <si>
    <t>COGS as % of Revenues</t>
  </si>
  <si>
    <t>Gross Margin</t>
  </si>
  <si>
    <t>EBITDA Margin</t>
  </si>
  <si>
    <t>EBIT Margin</t>
  </si>
  <si>
    <t>Net Income Margin</t>
  </si>
  <si>
    <t>Dividends</t>
  </si>
  <si>
    <t>Earnings per Share</t>
  </si>
  <si>
    <t>Shares Outsdanding</t>
  </si>
  <si>
    <t>Cash Flow Statement</t>
  </si>
  <si>
    <t>Adjustments to reconcile net income to net cash from operating activities:</t>
  </si>
  <si>
    <t>Working Capital Schedule</t>
  </si>
  <si>
    <t>Accounts Receivable</t>
  </si>
  <si>
    <t>Accounts Payable</t>
  </si>
  <si>
    <t>Inventory</t>
  </si>
  <si>
    <t>Schedule</t>
  </si>
  <si>
    <t>Operating Working Capital</t>
  </si>
  <si>
    <t>Change in Operating Working Capital</t>
  </si>
  <si>
    <t xml:space="preserve">     COGS</t>
  </si>
  <si>
    <t xml:space="preserve">     SG&amp;A</t>
  </si>
  <si>
    <t xml:space="preserve">     D&amp;A</t>
  </si>
  <si>
    <t xml:space="preserve">     Interest Income</t>
  </si>
  <si>
    <t xml:space="preserve">     Interest Expense</t>
  </si>
  <si>
    <t xml:space="preserve">    Other Income (Expense), Net</t>
  </si>
  <si>
    <t xml:space="preserve">    Provision for Income Taxes</t>
  </si>
  <si>
    <t>Days / Year:</t>
  </si>
  <si>
    <t>Changes in operating assets and liabilities:</t>
  </si>
  <si>
    <t>Accrued expenses and other</t>
  </si>
  <si>
    <t>Accounts payable</t>
  </si>
  <si>
    <t>Unearned revenue</t>
  </si>
  <si>
    <t>Accounts receivables, net and other</t>
  </si>
  <si>
    <t xml:space="preserve">     Net cash provided by (used in) operating activities</t>
  </si>
  <si>
    <t>Purchases of property and equipment, including internal-use software and website development</t>
  </si>
  <si>
    <t>Proceeds from property and equipment incentives</t>
  </si>
  <si>
    <t>Acquisitions, net of cash acquired, and other</t>
  </si>
  <si>
    <t>Investing Activities:</t>
  </si>
  <si>
    <t>Operating Activities:</t>
  </si>
  <si>
    <t>Proceeds from long-term debt and other</t>
  </si>
  <si>
    <t>Repayments of long-term debt and other</t>
  </si>
  <si>
    <t>Principal repayments of capital lease obligations</t>
  </si>
  <si>
    <t>Principal repayments of finance lease obligations</t>
  </si>
  <si>
    <t>Financing Activities:</t>
  </si>
  <si>
    <t xml:space="preserve">     Net cash provided by (used in) investing activities</t>
  </si>
  <si>
    <t>Cash and Cash Equivalents, Beginning of Period:</t>
  </si>
  <si>
    <t>Dividend</t>
  </si>
  <si>
    <t>Cash and Cash Equivalents, End of Period:</t>
  </si>
  <si>
    <t>Cash Flow for the Period</t>
  </si>
  <si>
    <t>DCF Model</t>
  </si>
  <si>
    <t>Assumptions</t>
  </si>
  <si>
    <t>Tax Rate</t>
  </si>
  <si>
    <t>Discount Rate</t>
  </si>
  <si>
    <t>Perpetural Growth Rate</t>
  </si>
  <si>
    <t>EV/EBITDA Mulltiple</t>
  </si>
  <si>
    <t>Discounted Cash Flow</t>
  </si>
  <si>
    <t>Date</t>
  </si>
  <si>
    <t>Entry</t>
  </si>
  <si>
    <t>Exit</t>
  </si>
  <si>
    <t>Less: Cash Taxes</t>
  </si>
  <si>
    <t>EBT</t>
  </si>
  <si>
    <t>EBIT:</t>
  </si>
  <si>
    <t>EBITDA:</t>
  </si>
  <si>
    <t>Terminal Value</t>
  </si>
  <si>
    <t>Exit Year EBITDA</t>
  </si>
  <si>
    <t>Perpetual Terminal Value</t>
  </si>
  <si>
    <t>EBITDA Multiple Teminal Value</t>
  </si>
  <si>
    <t>Enterprise Value Attribution</t>
  </si>
  <si>
    <t>Enterprise Value</t>
  </si>
  <si>
    <t>Enterprise Value [discount]</t>
  </si>
  <si>
    <t>Enterprise Value [post discount]</t>
  </si>
  <si>
    <t xml:space="preserve">   Plus: Cash</t>
  </si>
  <si>
    <t xml:space="preserve">   Less: Debt</t>
  </si>
  <si>
    <t>Equity Value [post-money]</t>
  </si>
  <si>
    <t xml:space="preserve">   Less: Equity Raise</t>
  </si>
  <si>
    <t>Equity Value [pre-money]</t>
  </si>
  <si>
    <t>Price per Share [pre money]</t>
  </si>
  <si>
    <t>Price per Share [post money]</t>
  </si>
  <si>
    <t>Stock Issuance</t>
  </si>
  <si>
    <t>Stock Buyback</t>
  </si>
  <si>
    <t>Cost ($ per sqm)</t>
  </si>
  <si>
    <t xml:space="preserve">     Other Income (Expense), Net</t>
  </si>
  <si>
    <t xml:space="preserve">    Effective Tax Rate</t>
  </si>
  <si>
    <t>TYPE:</t>
  </si>
  <si>
    <t>TARGET:</t>
  </si>
  <si>
    <t>SECTOR:</t>
  </si>
  <si>
    <t>INTERNATIONAL PROPERTY SECURITIES CORPORATION</t>
  </si>
  <si>
    <t>MOVIE SECURITIZAZION [FINANCING]</t>
  </si>
  <si>
    <t>Terminal Enterprise Value Avg.</t>
  </si>
  <si>
    <t>Balance Sheet</t>
  </si>
  <si>
    <t>Assets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</si>
  <si>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</si>
  <si>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</si>
  <si>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</si>
  <si>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</si>
  <si>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</si>
  <si>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</si>
  <si>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Goodwill</t>
  </si>
  <si>
    <t>Total non-current assets</t>
  </si>
  <si>
    <t>Non-current assets</t>
  </si>
  <si>
    <t>Total assets</t>
  </si>
  <si>
    <t>Liabilities + Equity</t>
  </si>
  <si>
    <t>Total current liabilities</t>
  </si>
  <si>
    <t>Short-term debt</t>
  </si>
  <si>
    <t>Long-term debt</t>
  </si>
  <si>
    <t>Other long-term liabilities</t>
  </si>
  <si>
    <t>Total non-current liabilities</t>
  </si>
  <si>
    <t>Total liabilities</t>
  </si>
  <si>
    <t>Shareholder Equity</t>
  </si>
  <si>
    <t>Retained Earnings</t>
  </si>
  <si>
    <t>Total equity</t>
  </si>
  <si>
    <t>Total liabilities &amp; equity</t>
  </si>
  <si>
    <t xml:space="preserve">   Capex</t>
  </si>
  <si>
    <t xml:space="preserve">   Depreciation</t>
  </si>
  <si>
    <t xml:space="preserve">   Amortization</t>
  </si>
  <si>
    <t>Intangible, net</t>
  </si>
  <si>
    <t>Balance</t>
  </si>
  <si>
    <t>Return Schedule</t>
  </si>
  <si>
    <t>Exit Multiple</t>
  </si>
  <si>
    <t>Equity Value</t>
  </si>
  <si>
    <t>Sponsor Equity</t>
  </si>
  <si>
    <t>Ownership</t>
  </si>
  <si>
    <t>Equity</t>
  </si>
  <si>
    <t>Gross MOIC</t>
  </si>
  <si>
    <t>Gross IRR</t>
  </si>
  <si>
    <t>Ent. Value:</t>
  </si>
  <si>
    <t>Gross IRR:</t>
  </si>
  <si>
    <t>Gross MOIC:</t>
  </si>
  <si>
    <t>Returns/Profitability</t>
  </si>
  <si>
    <t>Gross Profit Margin</t>
  </si>
  <si>
    <t>Profit Margin</t>
  </si>
  <si>
    <t xml:space="preserve">Fixed Asset Turnover </t>
  </si>
  <si>
    <t>Asset Turnover</t>
  </si>
  <si>
    <t>Liquidity</t>
  </si>
  <si>
    <t>Cash Ratio</t>
  </si>
  <si>
    <t>Current Ratio</t>
  </si>
  <si>
    <t>Quick Ratio</t>
  </si>
  <si>
    <t>Receivables Turnover</t>
  </si>
  <si>
    <t>Inventory Turnover</t>
  </si>
  <si>
    <t>Accounts Payable Turnover</t>
  </si>
  <si>
    <t>Solvency</t>
  </si>
  <si>
    <t>Metrics</t>
  </si>
  <si>
    <t>Customer Acquisition Cost (CAC)</t>
  </si>
  <si>
    <t>Customer Lifetime Value (LTV)</t>
  </si>
  <si>
    <t>LTV/CAC Ratio</t>
  </si>
  <si>
    <t>Contribution Margin Per Movie</t>
  </si>
  <si>
    <t>Churn Ratio</t>
  </si>
  <si>
    <t>Customer Metrics</t>
  </si>
  <si>
    <t>Cash Flow Summary</t>
  </si>
  <si>
    <t>Burn Rate</t>
  </si>
  <si>
    <t>Operating Cash Flow</t>
  </si>
  <si>
    <t>Investing Cash Flow</t>
  </si>
  <si>
    <t>Financing Cash Flow</t>
  </si>
  <si>
    <t>Operating Performance</t>
  </si>
  <si>
    <t xml:space="preserve">   Top Celebrities</t>
  </si>
  <si>
    <t xml:space="preserve">   Celebrities</t>
  </si>
  <si>
    <t xml:space="preserve">   Old Celebrities</t>
  </si>
  <si>
    <t>Return on Equity (ROE)</t>
  </si>
  <si>
    <t>Return on Assets (ROA)</t>
  </si>
  <si>
    <t>Return on Investment (ROI)</t>
  </si>
  <si>
    <t>Return on Capital Employed (ROCE)</t>
  </si>
  <si>
    <t>Operating Cash Flow / Net Income</t>
  </si>
  <si>
    <t>Operating Cash Flow / Revenue</t>
  </si>
  <si>
    <t>SCOPE:</t>
  </si>
  <si>
    <t>PRE-IPO FINANCING</t>
  </si>
  <si>
    <t>Graphs &amp; Charts</t>
  </si>
  <si>
    <t>Operating Performance (Annual)</t>
  </si>
  <si>
    <t>Net Operating Profit After Tax (NOPAT)</t>
  </si>
  <si>
    <t>Unlevered Free Cash Flow (FCF)</t>
  </si>
  <si>
    <t>Plus: Depreciation &amp; Amortization</t>
  </si>
  <si>
    <t>Less: Capital Expenditures</t>
  </si>
  <si>
    <t>Less: Changes in Net Working Capital</t>
  </si>
  <si>
    <t>Exit Year Free Cash Flow</t>
  </si>
  <si>
    <t>Exit Year Normalized Free Cash Flow</t>
  </si>
  <si>
    <t>Enterprise Value [post money]</t>
  </si>
  <si>
    <t>Burn Rate (Annual)</t>
  </si>
  <si>
    <t>Authorized Shares</t>
  </si>
  <si>
    <t>Outstanding Shares [post money]</t>
  </si>
  <si>
    <t>Outstanding Shares [pre money]</t>
  </si>
  <si>
    <t xml:space="preserve">   Plus: Sale of Treasury Shares</t>
  </si>
  <si>
    <t>Cash Balance [rhs]</t>
  </si>
  <si>
    <t>EBITDA Margin [rhs]</t>
  </si>
  <si>
    <t>Gross Margin [rhs]</t>
  </si>
  <si>
    <t>Operating Performance (24 Months)</t>
  </si>
  <si>
    <t>Burn Rate (24 Months)</t>
  </si>
  <si>
    <t>Cash Flow &amp; Cash Balance (24 Months)</t>
  </si>
  <si>
    <t>Cash Flow &amp; Cash Balance (Annual)</t>
  </si>
  <si>
    <t>Headcount (24 Months)</t>
  </si>
  <si>
    <t>Headcount (Annual)</t>
  </si>
  <si>
    <t>Revenue Allocation</t>
  </si>
  <si>
    <t>Ratios &amp; KPIs</t>
  </si>
  <si>
    <t>Performance Fee / Sales Staff</t>
  </si>
  <si>
    <t>Performance Fee / CEO</t>
  </si>
  <si>
    <t>Performance Fee / CFO</t>
  </si>
  <si>
    <t>Performance Fee / CMO</t>
  </si>
  <si>
    <r>
      <t xml:space="preserve">Cash Balance </t>
    </r>
    <r>
      <rPr>
        <sz val="10"/>
        <color theme="0"/>
        <rFont val="Arial"/>
        <family val="2"/>
      </rPr>
      <t>[rhs]</t>
    </r>
  </si>
  <si>
    <t>Number of Movies (24 Months)</t>
  </si>
  <si>
    <t>Number of Movies (Annual)</t>
  </si>
  <si>
    <t>FINANCIAL PROJECTIONS</t>
  </si>
  <si>
    <t>Cash Injection:</t>
  </si>
  <si>
    <t>SEC &amp; Exchange Relations</t>
  </si>
  <si>
    <t>$ SEC &amp; Exchange Relations</t>
  </si>
  <si>
    <t>Securities Traders</t>
  </si>
  <si>
    <t>$ Salary / Securities Traders</t>
  </si>
  <si>
    <t>Sales Staff</t>
  </si>
  <si>
    <t>$ Salary / Sales</t>
  </si>
  <si>
    <t>Employees</t>
  </si>
  <si>
    <t>Management</t>
  </si>
  <si>
    <t>Legal</t>
  </si>
  <si>
    <t>Sales</t>
  </si>
  <si>
    <t>IT</t>
  </si>
  <si>
    <t>Support</t>
  </si>
  <si>
    <t>#</t>
  </si>
  <si>
    <t>%</t>
  </si>
  <si>
    <t>Employees (24 Months)</t>
  </si>
  <si>
    <t>Employees (Annual)</t>
  </si>
  <si>
    <t>IPO Financing:</t>
  </si>
  <si>
    <t>Expenses</t>
  </si>
  <si>
    <t>IP Acquisition</t>
  </si>
  <si>
    <t>Underwriting Fee</t>
  </si>
  <si>
    <t>IPO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</si>
</sst>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&quot;Month&quot;\ 0"/>
    <numFmt numFmtId="165" formatCode="0.0%"/>
    <numFmt numFmtId="166" formatCode="_(* #,##0.0_);_(* \(#,##0.0\);_(* &quot;-&quot;_);_(@_)"/>
    <numFmt numFmtId="167" formatCode="_(* #,##0.00_);_(* \(#,##0.00\);_(* &quot;-&quot;_);_(@_)"/>
    <numFmt numFmtId="168" formatCode="#,##0;\ \(#,##0\)"/>
    <numFmt numFmtId="169" formatCode="0_);\(0\)"/>
    <numFmt numFmtId="170" formatCode="0.00\x"/>
    <numFmt numFmtId="171" formatCode="0.0\x"/>
    <numFmt numFmtId="172" formatCode="[$-409]dd/mmm/yy;@"/>
    <numFmt numFmtId="173" formatCode="_(* #,##0_);_(* \(#,##0\);_(* &quot;-&quot;??_);_(@_)"/>
    <numFmt numFmtId="174" formatCode="[$-409]d/mmm/yy;@"/>
    <numFmt numFmtId="175" formatCode="_(* #,##0.0_);_(* \(#,##0.0\);_(* &quot;-&quot;?_);_(@_)"/>
    <numFmt numFmtId="176" formatCode="_(* #,##0_);_(* \(#,##0\);_(* &quot;-&quot;?_);_(@_)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8"/>
      <color theme="0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  <font>
      <sz val="10"/>
      <color rgb="FF0070C0"/>
      <name val="Arial"/>
      <family val="2"/>
    </font>
    <font>
      <b/>
      <i/>
      <sz val="8"/>
      <color theme="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i/>
      <sz val="9"/>
      <color theme="0"/>
      <name val="Arial"/>
      <family val="2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A30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0" fontId="0" fillId="0" borderId="6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0" fontId="3" fillId="2" borderId="5" xfId="1" applyNumberFormat="1" applyFont="1" applyFill="1" applyBorder="1" applyAlignment="1">
      <alignment horizontal="center" vertical="center"/>
    </xf>
    <xf numFmtId="10" fontId="3" fillId="2" borderId="8" xfId="1" applyNumberFormat="1" applyFont="1" applyFill="1" applyBorder="1" applyAlignment="1">
      <alignment horizontal="center" vertical="center"/>
    </xf>
    <xf numFmtId="41" fontId="5" fillId="0" borderId="0" xfId="0" applyNumberFormat="1" applyFont="1"/>
    <xf numFmtId="41" fontId="0" fillId="0" borderId="0" xfId="0" applyNumberFormat="1"/>
    <xf numFmtId="0" fontId="3" fillId="0" borderId="0" xfId="0" applyFont="1"/>
    <xf numFmtId="9" fontId="0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0" fontId="0" fillId="0" borderId="0" xfId="1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7" fillId="0" borderId="0" xfId="0" applyFont="1"/>
    <xf numFmtId="165" fontId="0" fillId="0" borderId="0" xfId="1" applyNumberFormat="1" applyFont="1" applyAlignment="1">
      <alignment horizontal="right" vertical="center"/>
    </xf>
    <xf numFmtId="0" fontId="11" fillId="0" borderId="0" xfId="0" applyFont="1"/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horizontal="right"/>
    </xf>
    <xf numFmtId="41" fontId="3" fillId="0" borderId="0" xfId="0" applyNumberFormat="1" applyFont="1"/>
    <xf numFmtId="165" fontId="0" fillId="0" borderId="0" xfId="0" applyNumberFormat="1"/>
    <xf numFmtId="0" fontId="1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5" borderId="12" xfId="0" applyFont="1" applyFill="1" applyBorder="1"/>
    <xf numFmtId="0" fontId="3" fillId="5" borderId="8" xfId="0" applyFont="1" applyFill="1" applyBorder="1"/>
    <xf numFmtId="0" fontId="3" fillId="5" borderId="13" xfId="0" applyFont="1" applyFill="1" applyBorder="1"/>
    <xf numFmtId="164" fontId="2" fillId="0" borderId="0" xfId="0" applyNumberFormat="1" applyFont="1" applyAlignment="1">
      <alignment horizontal="right" vertical="center"/>
    </xf>
    <xf numFmtId="10" fontId="0" fillId="0" borderId="0" xfId="0" applyNumberFormat="1"/>
    <xf numFmtId="165" fontId="11" fillId="0" borderId="11" xfId="1" applyNumberFormat="1" applyFont="1" applyBorder="1" applyAlignment="1">
      <alignment horizontal="center"/>
    </xf>
    <xf numFmtId="1" fontId="11" fillId="0" borderId="11" xfId="1" applyNumberFormat="1" applyFont="1" applyBorder="1" applyAlignment="1">
      <alignment horizontal="center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164" fontId="16" fillId="3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7" fontId="16" fillId="3" borderId="0" xfId="0" applyNumberFormat="1" applyFont="1" applyFill="1" applyAlignment="1">
      <alignment vertical="center"/>
    </xf>
    <xf numFmtId="0" fontId="0" fillId="6" borderId="0" xfId="0" applyFill="1"/>
    <xf numFmtId="0" fontId="15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17" fillId="6" borderId="0" xfId="0" applyNumberFormat="1" applyFont="1" applyFill="1" applyAlignment="1">
      <alignment horizontal="right" vertical="center"/>
    </xf>
    <xf numFmtId="1" fontId="17" fillId="6" borderId="0" xfId="0" applyNumberFormat="1" applyFont="1" applyFill="1" applyAlignment="1">
      <alignment vertical="center"/>
    </xf>
    <xf numFmtId="41" fontId="0" fillId="0" borderId="18" xfId="0" applyNumberFormat="1" applyBorder="1" applyAlignment="1">
      <alignment horizontal="center" vertical="center"/>
    </xf>
    <xf numFmtId="0" fontId="18" fillId="0" borderId="0" xfId="0" applyFont="1"/>
    <xf numFmtId="0" fontId="3" fillId="0" borderId="18" xfId="0" applyFont="1" applyBorder="1"/>
    <xf numFmtId="41" fontId="3" fillId="0" borderId="18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5" fillId="0" borderId="21" xfId="0" applyFont="1" applyBorder="1"/>
    <xf numFmtId="0" fontId="0" fillId="0" borderId="23" xfId="0" applyBorder="1"/>
    <xf numFmtId="0" fontId="0" fillId="0" borderId="25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5" fillId="0" borderId="14" xfId="0" applyFont="1" applyBorder="1"/>
    <xf numFmtId="41" fontId="0" fillId="0" borderId="18" xfId="0" applyNumberFormat="1" applyBorder="1"/>
    <xf numFmtId="41" fontId="3" fillId="0" borderId="18" xfId="0" applyNumberFormat="1" applyFont="1" applyBorder="1"/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0" fontId="3" fillId="0" borderId="19" xfId="0" applyFont="1" applyBorder="1"/>
    <xf numFmtId="41" fontId="3" fillId="0" borderId="19" xfId="0" applyNumberFormat="1" applyFont="1" applyBorder="1"/>
    <xf numFmtId="0" fontId="19" fillId="0" borderId="0" xfId="0" applyFont="1"/>
    <xf numFmtId="0" fontId="0" fillId="0" borderId="27" xfId="0" applyBorder="1"/>
    <xf numFmtId="0" fontId="0" fillId="0" borderId="28" xfId="0" applyBorder="1"/>
    <xf numFmtId="3" fontId="11" fillId="0" borderId="29" xfId="0" applyNumberFormat="1" applyFont="1" applyBorder="1" applyAlignment="1">
      <alignment horizontal="center"/>
    </xf>
    <xf numFmtId="165" fontId="11" fillId="0" borderId="29" xfId="1" applyNumberFormat="1" applyFont="1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0" xfId="0" applyBorder="1"/>
    <xf numFmtId="10" fontId="0" fillId="0" borderId="31" xfId="1" applyNumberFormat="1" applyFont="1" applyFill="1" applyBorder="1" applyAlignment="1">
      <alignment horizontal="center"/>
    </xf>
    <xf numFmtId="168" fontId="11" fillId="7" borderId="29" xfId="2" applyNumberFormat="1" applyFont="1" applyFill="1" applyBorder="1" applyAlignment="1">
      <alignment horizontal="center"/>
    </xf>
    <xf numFmtId="169" fontId="11" fillId="7" borderId="29" xfId="2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9" fillId="0" borderId="18" xfId="0" applyFont="1" applyBorder="1"/>
    <xf numFmtId="41" fontId="7" fillId="0" borderId="0" xfId="0" applyNumberFormat="1" applyFont="1"/>
    <xf numFmtId="41" fontId="7" fillId="0" borderId="18" xfId="0" applyNumberFormat="1" applyFont="1" applyBorder="1"/>
    <xf numFmtId="0" fontId="0" fillId="0" borderId="0" xfId="0" applyAlignment="1">
      <alignment horizontal="center"/>
    </xf>
    <xf numFmtId="41" fontId="3" fillId="0" borderId="21" xfId="0" applyNumberFormat="1" applyFont="1" applyBorder="1" applyAlignment="1">
      <alignment horizontal="center" vertical="center"/>
    </xf>
    <xf numFmtId="41" fontId="3" fillId="0" borderId="32" xfId="0" applyNumberFormat="1" applyFont="1" applyBorder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2" fillId="4" borderId="3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vertical="center"/>
    </xf>
    <xf numFmtId="0" fontId="22" fillId="4" borderId="36" xfId="0" applyFont="1" applyFill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170" fontId="0" fillId="0" borderId="0" xfId="0" applyNumberFormat="1" applyAlignment="1">
      <alignment horizontal="right"/>
    </xf>
    <xf numFmtId="165" fontId="0" fillId="0" borderId="21" xfId="1" applyNumberFormat="1" applyFont="1" applyBorder="1"/>
    <xf numFmtId="165" fontId="0" fillId="0" borderId="22" xfId="1" applyNumberFormat="1" applyFont="1" applyBorder="1"/>
    <xf numFmtId="165" fontId="0" fillId="0" borderId="0" xfId="1" applyNumberFormat="1" applyFont="1" applyBorder="1"/>
    <xf numFmtId="165" fontId="0" fillId="0" borderId="24" xfId="1" applyNumberFormat="1" applyFont="1" applyBorder="1"/>
    <xf numFmtId="165" fontId="0" fillId="0" borderId="14" xfId="1" applyNumberFormat="1" applyFont="1" applyBorder="1"/>
    <xf numFmtId="165" fontId="0" fillId="0" borderId="26" xfId="1" applyNumberFormat="1" applyFont="1" applyBorder="1"/>
    <xf numFmtId="41" fontId="21" fillId="0" borderId="21" xfId="0" applyNumberFormat="1" applyFont="1" applyBorder="1"/>
    <xf numFmtId="41" fontId="21" fillId="0" borderId="22" xfId="0" applyNumberFormat="1" applyFont="1" applyBorder="1"/>
    <xf numFmtId="41" fontId="21" fillId="0" borderId="0" xfId="0" applyNumberFormat="1" applyFont="1"/>
    <xf numFmtId="41" fontId="21" fillId="0" borderId="24" xfId="0" applyNumberFormat="1" applyFont="1" applyBorder="1"/>
    <xf numFmtId="41" fontId="21" fillId="0" borderId="14" xfId="0" applyNumberFormat="1" applyFont="1" applyBorder="1"/>
    <xf numFmtId="41" fontId="21" fillId="0" borderId="26" xfId="0" applyNumberFormat="1" applyFont="1" applyBorder="1"/>
    <xf numFmtId="0" fontId="18" fillId="0" borderId="12" xfId="0" applyFont="1" applyBorder="1"/>
    <xf numFmtId="0" fontId="20" fillId="0" borderId="13" xfId="0" applyFont="1" applyBorder="1" applyAlignment="1">
      <alignment horizontal="center"/>
    </xf>
    <xf numFmtId="0" fontId="11" fillId="0" borderId="21" xfId="0" applyFont="1" applyBorder="1"/>
    <xf numFmtId="0" fontId="11" fillId="0" borderId="14" xfId="0" applyFont="1" applyBorder="1"/>
    <xf numFmtId="171" fontId="11" fillId="0" borderId="0" xfId="0" applyNumberFormat="1" applyFont="1"/>
    <xf numFmtId="0" fontId="3" fillId="0" borderId="14" xfId="0" applyFont="1" applyBorder="1"/>
    <xf numFmtId="164" fontId="3" fillId="0" borderId="0" xfId="0" applyNumberFormat="1" applyFont="1" applyAlignment="1">
      <alignment horizontal="right"/>
    </xf>
    <xf numFmtId="0" fontId="3" fillId="0" borderId="14" xfId="0" applyFont="1" applyBorder="1" applyAlignment="1">
      <alignment horizontal="right"/>
    </xf>
    <xf numFmtId="1" fontId="3" fillId="0" borderId="14" xfId="0" applyNumberFormat="1" applyFont="1" applyBorder="1" applyAlignment="1">
      <alignment horizontal="right"/>
    </xf>
    <xf numFmtId="41" fontId="19" fillId="0" borderId="0" xfId="0" applyNumberFormat="1" applyFont="1"/>
    <xf numFmtId="165" fontId="0" fillId="0" borderId="21" xfId="0" applyNumberFormat="1" applyBorder="1"/>
    <xf numFmtId="41" fontId="0" fillId="0" borderId="14" xfId="0" applyNumberFormat="1" applyBorder="1"/>
    <xf numFmtId="173" fontId="0" fillId="0" borderId="0" xfId="0" applyNumberFormat="1"/>
    <xf numFmtId="0" fontId="2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15" fillId="6" borderId="0" xfId="0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41" fontId="3" fillId="0" borderId="21" xfId="0" applyNumberFormat="1" applyFont="1" applyBorder="1"/>
    <xf numFmtId="0" fontId="2" fillId="6" borderId="0" xfId="0" applyFont="1" applyFill="1" applyAlignment="1">
      <alignment vertical="center"/>
    </xf>
    <xf numFmtId="38" fontId="2" fillId="6" borderId="0" xfId="0" applyNumberFormat="1" applyFont="1" applyFill="1" applyAlignment="1">
      <alignment vertical="center"/>
    </xf>
    <xf numFmtId="0" fontId="3" fillId="0" borderId="8" xfId="0" applyFont="1" applyBorder="1"/>
    <xf numFmtId="0" fontId="3" fillId="0" borderId="32" xfId="0" applyFont="1" applyBorder="1"/>
    <xf numFmtId="41" fontId="3" fillId="0" borderId="32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3" fillId="0" borderId="32" xfId="0" applyFont="1" applyBorder="1" applyAlignment="1">
      <alignment vertical="center"/>
    </xf>
    <xf numFmtId="0" fontId="12" fillId="0" borderId="0" xfId="0" applyFont="1" applyAlignment="1">
      <alignment vertical="center"/>
    </xf>
    <xf numFmtId="41" fontId="3" fillId="0" borderId="8" xfId="0" applyNumberFormat="1" applyFont="1" applyBorder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1" fontId="3" fillId="0" borderId="8" xfId="0" applyNumberFormat="1" applyFont="1" applyBorder="1" applyAlignment="1">
      <alignment horizontal="center" vertical="center"/>
    </xf>
    <xf numFmtId="41" fontId="0" fillId="0" borderId="21" xfId="0" applyNumberFormat="1" applyBorder="1"/>
    <xf numFmtId="0" fontId="3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5" fillId="8" borderId="0" xfId="0" applyFont="1" applyFill="1"/>
    <xf numFmtId="41" fontId="0" fillId="8" borderId="0" xfId="0" applyNumberFormat="1" applyFill="1"/>
    <xf numFmtId="0" fontId="3" fillId="0" borderId="3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39" xfId="0" applyNumberFormat="1" applyBorder="1" applyAlignment="1">
      <alignment vertical="center"/>
    </xf>
    <xf numFmtId="41" fontId="0" fillId="9" borderId="0" xfId="0" applyNumberFormat="1" applyFill="1" applyAlignment="1">
      <alignment horizontal="center" vertical="center"/>
    </xf>
    <xf numFmtId="171" fontId="0" fillId="0" borderId="0" xfId="0" applyNumberFormat="1" applyAlignment="1">
      <alignment horizontal="right"/>
    </xf>
    <xf numFmtId="165" fontId="21" fillId="0" borderId="14" xfId="0" applyNumberFormat="1" applyFont="1" applyBorder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right"/>
      <protection locked="0"/>
    </xf>
    <xf numFmtId="37" fontId="11" fillId="0" borderId="11" xfId="1" applyNumberFormat="1" applyFont="1" applyBorder="1" applyAlignment="1" applyProtection="1">
      <alignment horizontal="center" vertical="center"/>
      <protection locked="0"/>
    </xf>
    <xf numFmtId="165" fontId="11" fillId="0" borderId="11" xfId="1" applyNumberFormat="1" applyFont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/>
    </xf>
    <xf numFmtId="41" fontId="2" fillId="6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6" borderId="0" xfId="0" applyFill="1" applyAlignment="1">
      <alignment horizontal="right" vertical="center"/>
    </xf>
    <xf numFmtId="165" fontId="2" fillId="6" borderId="0" xfId="1" applyNumberFormat="1" applyFont="1" applyFill="1" applyBorder="1" applyAlignment="1">
      <alignment horizontal="right" vertical="center"/>
    </xf>
    <xf numFmtId="171" fontId="2" fillId="6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5" fillId="4" borderId="34" xfId="0" applyFont="1" applyFill="1" applyBorder="1" applyAlignment="1">
      <alignment vertical="center"/>
    </xf>
    <xf numFmtId="0" fontId="25" fillId="4" borderId="36" xfId="0" applyFont="1" applyFill="1" applyBorder="1" applyAlignment="1">
      <alignment vertical="center"/>
    </xf>
    <xf numFmtId="0" fontId="25" fillId="4" borderId="37" xfId="0" applyFont="1" applyFill="1" applyBorder="1" applyAlignment="1">
      <alignment vertical="center"/>
    </xf>
    <xf numFmtId="0" fontId="19" fillId="8" borderId="16" xfId="0" applyFont="1" applyFill="1" applyBorder="1" applyAlignment="1">
      <alignment vertical="center"/>
    </xf>
    <xf numFmtId="0" fontId="3" fillId="0" borderId="41" xfId="0" applyFont="1" applyBorder="1"/>
    <xf numFmtId="0" fontId="0" fillId="0" borderId="41" xfId="0" applyBorder="1"/>
    <xf numFmtId="0" fontId="0" fillId="0" borderId="41" xfId="0" applyBorder="1" applyAlignment="1">
      <alignment horizontal="center" vertical="center"/>
    </xf>
    <xf numFmtId="0" fontId="19" fillId="0" borderId="41" xfId="0" applyFont="1" applyBorder="1"/>
    <xf numFmtId="0" fontId="3" fillId="0" borderId="21" xfId="0" applyFont="1" applyBorder="1"/>
    <xf numFmtId="0" fontId="3" fillId="0" borderId="42" xfId="0" applyFont="1" applyBorder="1"/>
    <xf numFmtId="165" fontId="3" fillId="0" borderId="42" xfId="0" applyNumberFormat="1" applyFont="1" applyBorder="1"/>
    <xf numFmtId="41" fontId="3" fillId="0" borderId="42" xfId="0" applyNumberFormat="1" applyFont="1" applyBorder="1"/>
    <xf numFmtId="0" fontId="26" fillId="0" borderId="0" xfId="0" applyFont="1" applyAlignment="1">
      <alignment horizontal="center"/>
    </xf>
    <xf numFmtId="165" fontId="21" fillId="0" borderId="11" xfId="1" applyNumberFormat="1" applyFont="1" applyBorder="1" applyAlignment="1">
      <alignment horizontal="center" vertical="center"/>
    </xf>
    <xf numFmtId="165" fontId="19" fillId="0" borderId="0" xfId="1" applyNumberFormat="1" applyFont="1" applyAlignment="1">
      <alignment horizontal="right" vertical="center"/>
    </xf>
    <xf numFmtId="43" fontId="0" fillId="0" borderId="0" xfId="0" applyNumberFormat="1" applyAlignment="1">
      <alignment horizontal="center" vertical="center"/>
    </xf>
    <xf numFmtId="165" fontId="0" fillId="0" borderId="0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19" fillId="0" borderId="0" xfId="0" applyFont="1" applyAlignment="1">
      <alignment vertical="center"/>
    </xf>
    <xf numFmtId="165" fontId="11" fillId="0" borderId="0" xfId="1" applyNumberFormat="1" applyFont="1" applyProtection="1">
      <protection locked="0"/>
    </xf>
    <xf numFmtId="171" fontId="11" fillId="0" borderId="0" xfId="0" applyNumberFormat="1" applyFont="1" applyProtection="1">
      <protection locked="0"/>
    </xf>
    <xf numFmtId="0" fontId="26" fillId="0" borderId="0" xfId="0" applyFont="1"/>
    <xf numFmtId="172" fontId="0" fillId="0" borderId="0" xfId="0" applyNumberFormat="1"/>
    <xf numFmtId="38" fontId="23" fillId="0" borderId="0" xfId="0" applyNumberFormat="1" applyFont="1" applyProtection="1">
      <protection locked="0"/>
    </xf>
    <xf numFmtId="10" fontId="19" fillId="0" borderId="0" xfId="1" applyNumberFormat="1" applyFont="1"/>
    <xf numFmtId="174" fontId="0" fillId="0" borderId="0" xfId="0" applyNumberFormat="1"/>
    <xf numFmtId="43" fontId="0" fillId="0" borderId="0" xfId="0" applyNumberFormat="1"/>
    <xf numFmtId="0" fontId="3" fillId="8" borderId="0" xfId="0" applyFont="1" applyFill="1" applyAlignment="1">
      <alignment horizontal="center"/>
    </xf>
    <xf numFmtId="171" fontId="3" fillId="8" borderId="0" xfId="0" applyNumberFormat="1" applyFont="1" applyFill="1" applyAlignment="1">
      <alignment horizontal="center"/>
    </xf>
    <xf numFmtId="0" fontId="27" fillId="0" borderId="0" xfId="0" applyFont="1" applyAlignment="1">
      <alignment horizontal="center"/>
    </xf>
    <xf numFmtId="37" fontId="0" fillId="0" borderId="0" xfId="0" applyNumberFormat="1" applyAlignment="1">
      <alignment horizontal="center"/>
    </xf>
    <xf numFmtId="165" fontId="0" fillId="0" borderId="0" xfId="1" applyNumberFormat="1" applyFont="1"/>
    <xf numFmtId="171" fontId="0" fillId="0" borderId="0" xfId="0" applyNumberFormat="1"/>
    <xf numFmtId="0" fontId="6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9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165" fontId="0" fillId="0" borderId="0" xfId="0" applyNumberFormat="1" applyAlignment="1">
      <alignment horizontal="right"/>
    </xf>
    <xf numFmtId="41" fontId="0" fillId="0" borderId="0" xfId="0" applyNumberFormat="1" applyAlignment="1">
      <alignment horizontal="right"/>
    </xf>
    <xf numFmtId="165" fontId="11" fillId="0" borderId="0" xfId="0" applyNumberFormat="1" applyFont="1" applyAlignment="1" applyProtection="1">
      <alignment horizontal="right"/>
      <protection locked="0"/>
    </xf>
    <xf numFmtId="165" fontId="11" fillId="0" borderId="0" xfId="0" applyNumberFormat="1" applyFont="1" applyProtection="1">
      <protection locked="0"/>
    </xf>
    <xf numFmtId="0" fontId="2" fillId="10" borderId="1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vertical="center"/>
    </xf>
    <xf numFmtId="41" fontId="2" fillId="10" borderId="18" xfId="0" applyNumberFormat="1" applyFont="1" applyFill="1" applyBorder="1" applyAlignment="1">
      <alignment horizontal="center" vertical="center"/>
    </xf>
    <xf numFmtId="10" fontId="0" fillId="0" borderId="0" xfId="1" applyNumberFormat="1" applyFont="1" applyBorder="1"/>
    <xf numFmtId="165" fontId="0" fillId="0" borderId="0" xfId="1" applyNumberFormat="1" applyFont="1" applyAlignment="1">
      <alignment horizontal="right"/>
    </xf>
    <xf numFmtId="165" fontId="0" fillId="0" borderId="40" xfId="1" applyNumberFormat="1" applyFont="1" applyFill="1" applyBorder="1" applyAlignment="1">
      <alignment horizontal="center"/>
    </xf>
    <xf numFmtId="165" fontId="0" fillId="0" borderId="21" xfId="1" applyNumberFormat="1" applyFont="1" applyBorder="1" applyAlignment="1">
      <alignment horizontal="right"/>
    </xf>
    <xf numFmtId="165" fontId="0" fillId="0" borderId="22" xfId="1" applyNumberFormat="1" applyFont="1" applyBorder="1" applyAlignment="1">
      <alignment horizontal="right"/>
    </xf>
    <xf numFmtId="175" fontId="0" fillId="0" borderId="0" xfId="0" applyNumberFormat="1" applyAlignment="1">
      <alignment horizontal="center" vertical="center"/>
    </xf>
    <xf numFmtId="175" fontId="0" fillId="0" borderId="0" xfId="0" applyNumberFormat="1"/>
    <xf numFmtId="165" fontId="1" fillId="0" borderId="11" xfId="1" applyNumberFormat="1" applyFont="1" applyBorder="1" applyAlignment="1" applyProtection="1">
      <alignment horizontal="center" vertical="center"/>
      <protection locked="0"/>
    </xf>
    <xf numFmtId="37" fontId="1" fillId="0" borderId="11" xfId="1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37" fontId="2" fillId="11" borderId="1" xfId="0" applyNumberFormat="1" applyFont="1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1" fontId="0" fillId="0" borderId="0" xfId="0" applyNumberFormat="1" applyAlignment="1">
      <alignment horizontal="left" vertical="center"/>
    </xf>
    <xf numFmtId="41" fontId="3" fillId="0" borderId="21" xfId="0" applyNumberFormat="1" applyFont="1" applyBorder="1" applyAlignment="1">
      <alignment horizontal="left" vertical="center"/>
    </xf>
    <xf numFmtId="41" fontId="3" fillId="0" borderId="32" xfId="0" applyNumberFormat="1" applyFont="1" applyBorder="1" applyAlignment="1">
      <alignment horizontal="left"/>
    </xf>
    <xf numFmtId="0" fontId="0" fillId="12" borderId="0" xfId="0" applyFill="1" applyAlignment="1">
      <alignment vertical="center"/>
    </xf>
    <xf numFmtId="0" fontId="0" fillId="12" borderId="0" xfId="0" applyFill="1" applyAlignment="1">
      <alignment horizontal="center" vertical="center"/>
    </xf>
    <xf numFmtId="41" fontId="0" fillId="12" borderId="0" xfId="0" applyNumberFormat="1" applyFill="1" applyAlignment="1">
      <alignment vertical="center"/>
    </xf>
    <xf numFmtId="9" fontId="0" fillId="0" borderId="0" xfId="1" applyFont="1"/>
    <xf numFmtId="10" fontId="3" fillId="0" borderId="0" xfId="1" applyNumberFormat="1" applyFont="1"/>
    <xf numFmtId="41" fontId="23" fillId="9" borderId="11" xfId="0" applyNumberFormat="1" applyFont="1" applyFill="1" applyBorder="1" applyAlignment="1" applyProtection="1">
      <alignment horizontal="left" vertical="center"/>
      <protection locked="0"/>
    </xf>
    <xf numFmtId="43" fontId="3" fillId="0" borderId="0" xfId="0" applyNumberFormat="1" applyFont="1"/>
    <xf numFmtId="14" fontId="0" fillId="0" borderId="0" xfId="0" applyNumberFormat="1"/>
    <xf numFmtId="41" fontId="11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64" fontId="28" fillId="6" borderId="0" xfId="0" applyNumberFormat="1" applyFont="1" applyFill="1" applyAlignment="1">
      <alignment horizontal="right" vertical="center"/>
    </xf>
    <xf numFmtId="1" fontId="28" fillId="6" borderId="0" xfId="0" applyNumberFormat="1" applyFont="1" applyFill="1" applyAlignment="1">
      <alignment vertical="center"/>
    </xf>
    <xf numFmtId="164" fontId="29" fillId="3" borderId="0" xfId="0" applyNumberFormat="1" applyFont="1" applyFill="1" applyAlignment="1">
      <alignment horizontal="right" vertical="center"/>
    </xf>
    <xf numFmtId="17" fontId="29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/>
    <xf numFmtId="0" fontId="4" fillId="5" borderId="13" xfId="0" applyFont="1" applyFill="1" applyBorder="1"/>
    <xf numFmtId="0" fontId="2" fillId="10" borderId="1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CC99"/>
      <color rgb="FF008080"/>
      <color rgb="FF003399"/>
      <color rgb="FF009999"/>
      <color rgb="FFEE1222"/>
      <color rgb="FF0033CC"/>
      <color rgb="FFFFFF66"/>
      <color rgb="FFFFFFCC"/>
      <color rgb="FFFA7D00"/>
      <color rgb="FFEE12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Consolidated!$H$455</c:f>
              <c:strCache>
                <c:ptCount val="1"/>
                <c:pt idx="0">
                  <c:v>Revenue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Consolidated!$G$456:$G$460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Consolidated!$H$456:$H$460</c:f>
              <c:numCache>
                <c:formatCode>_(* #,##0_);_(* \(#,##0\);_(* "-"_);_(@_)</c:formatCode>
                <c:ptCount val="5"/>
                <c:pt idx="0">
                  <c:v>11555555.555555556</c:v>
                </c:pt>
                <c:pt idx="1">
                  <c:v>59133333.333333343</c:v>
                </c:pt>
                <c:pt idx="2">
                  <c:v>199844444.44444448</c:v>
                </c:pt>
                <c:pt idx="3">
                  <c:v>340555555.5555557</c:v>
                </c:pt>
                <c:pt idx="4">
                  <c:v>481266666.66666681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A-4A35-8784-02D614368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773015312"/>
        <c:axId val="773010512"/>
      </c:barChart>
      <c:lineChart>
        <c:grouping val="standard"/>
        <c:varyColors val="0"/>
        <c:ser>
          <c:idx val="1"/>
          <c:order val="1"/>
          <c:tx>
            <c:strRef>
              <c:f>Consolidated!$I$455</c:f>
              <c:strCache>
                <c:ptCount val="1"/>
                <c:pt idx="0">
                  <c:v>EBITDA Margin [rhs]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Consolidated!$G$456:$G$460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Consolidated!$I$456:$I$460</c:f>
              <c:numCache>
                <c:formatCode>0.00%</c:formatCode>
                <c:ptCount val="5"/>
                <c:pt idx="0">
                  <c:v>-0.10758682211538462</c:v>
                </c:pt>
                <c:pt idx="1">
                  <c:v>0.52411515219842164</c:v>
                </c:pt>
                <c:pt idx="2">
                  <c:v>0.69273379174913818</c:v>
                </c:pt>
                <c:pt idx="3">
                  <c:v>0.72196897436163132</c:v>
                </c:pt>
                <c:pt idx="4">
                  <c:v>0.73407378619443697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A-4A35-8784-02D614368DD6}"/>
            </c:ext>
          </c:extLst>
        </c:ser>
        <c:ser>
          <c:idx val="2"/>
          <c:order val="2"/>
          <c:tx>
            <c:strRef>
              <c:f>Consolidated!$J$455</c:f>
              <c:strCache>
                <c:ptCount val="1"/>
                <c:pt idx="0">
                  <c:v>Gross Margin [rhs]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Consolidated!$G$456:$G$460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Consolidated!$J$456:$J$460</c:f>
              <c:numCache>
                <c:formatCode>0.00%</c:formatCode>
                <c:ptCount val="5"/>
                <c:pt idx="0">
                  <c:v>0.671226923076923</c:v>
                </c:pt>
                <c:pt idx="1">
                  <c:v>0.7343979706877114</c:v>
                </c:pt>
                <c:pt idx="2">
                  <c:v>0.75548740131213166</c:v>
                </c:pt>
                <c:pt idx="3">
                  <c:v>0.75910904926590539</c:v>
                </c:pt>
                <c:pt idx="4">
                  <c:v>0.76058015223715203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9A-4A35-8784-02D614368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025552"/>
        <c:axId val="773021712"/>
      </c:lineChart>
      <c:catAx>
        <c:axId val="77301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3010512"/>
        <c:crosses val="autoZero"/>
        <c:auto val="1"/>
        <c:lblAlgn val="ctr"/>
        <c:lblOffset val="100"/>
        <c:noMultiLvlLbl val="0"/>
      </c:catAx>
      <c:valAx>
        <c:axId val="773010512"/>
        <c:scaling>
          <c:orientation val="minMax"/>
          <c:max val="60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3015312"/>
        <c:crosses val="autoZero"/>
        <c:crossBetween val="between"/>
      </c:valAx>
      <c:valAx>
        <c:axId val="773021712"/>
        <c:scaling>
          <c:orientation val="minMax"/>
          <c:max val="1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3025552"/>
        <c:crosses val="max"/>
        <c:crossBetween val="between"/>
      </c:valAx>
      <c:catAx>
        <c:axId val="773025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3021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ysClr val="windowText" lastClr="000000"/>
          </a:solidFill>
          <a:latin typeface="Century Gothic" panose="020B0502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Consolidated!$H$474</c:f>
              <c:strCache>
                <c:ptCount val="1"/>
                <c:pt idx="0">
                  <c:v>Burn Rate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Consolidated!$G$475:$G$479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Consolidated!$H$475:$H$479</c:f>
              <c:numCache>
                <c:formatCode>_(* #,##0_);_(* \(#,##0\);_(* "-"_);_(@_)</c:formatCode>
                <c:ptCount val="5"/>
                <c:pt idx="0">
                  <c:v>8999625.5</c:v>
                </c:pt>
                <c:pt idx="1">
                  <c:v>12434724</c:v>
                </c:pt>
                <c:pt idx="2">
                  <c:v>12540960.24</c:v>
                </c:pt>
                <c:pt idx="3">
                  <c:v>12648258.842400001</c:v>
                </c:pt>
                <c:pt idx="4">
                  <c:v>12756630.430824002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E-4510-933D-FF075DCB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600851704"/>
        <c:axId val="600848824"/>
      </c:barChart>
      <c:lineChart>
        <c:grouping val="standard"/>
        <c:varyColors val="0"/>
        <c:ser>
          <c:idx val="1"/>
          <c:order val="1"/>
          <c:tx>
            <c:strRef>
              <c:f>Consolidated!$I$474</c:f>
              <c:strCache>
                <c:ptCount val="1"/>
                <c:pt idx="0">
                  <c:v>Cash Balance [rhs]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Consolidated!$G$475:$G$479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Consolidated!$I$475:$I$479</c:f>
              <c:numCache>
                <c:formatCode>_(* #,##0_);_(* \(#,##0\);_(* "-"_);_(@_)</c:formatCode>
                <c:ptCount val="5"/>
                <c:pt idx="0">
                  <c:v>35217229.522555552</c:v>
                </c:pt>
                <c:pt idx="1">
                  <c:v>50295357.749222226</c:v>
                </c:pt>
                <c:pt idx="2">
                  <c:v>158311314.46480742</c:v>
                </c:pt>
                <c:pt idx="3">
                  <c:v>340826253.11116338</c:v>
                </c:pt>
                <c:pt idx="4">
                  <c:v>607923012.77666438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E-4510-933D-FF075DCB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857144"/>
        <c:axId val="600856824"/>
      </c:lineChart>
      <c:catAx>
        <c:axId val="60085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848824"/>
        <c:crosses val="autoZero"/>
        <c:auto val="1"/>
        <c:lblAlgn val="ctr"/>
        <c:lblOffset val="100"/>
        <c:noMultiLvlLbl val="0"/>
      </c:catAx>
      <c:valAx>
        <c:axId val="60084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851704"/>
        <c:crosses val="autoZero"/>
        <c:crossBetween val="between"/>
      </c:valAx>
      <c:valAx>
        <c:axId val="600856824"/>
        <c:scaling>
          <c:orientation val="minMax"/>
        </c:scaling>
        <c:delete val="0"/>
        <c:axPos val="r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857144"/>
        <c:crosses val="max"/>
        <c:crossBetween val="between"/>
      </c:valAx>
      <c:catAx>
        <c:axId val="600857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085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ysClr val="windowText" lastClr="000000"/>
          </a:solidFill>
          <a:latin typeface="Century Gothic" panose="020B0502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8664586431341"/>
          <c:y val="0.1330276670819191"/>
          <c:w val="0.71230881743497232"/>
          <c:h val="0.75936123626470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Consolidated!$B$424</c:f>
              <c:strCache>
                <c:ptCount val="1"/>
                <c:pt idx="0">
                  <c:v>Burn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Consolidated!$K$424:$AH$424</c:f>
            </c:numRef>
          </c:val>
          <c:extLst>
            <c:ext xmlns:c16="http://schemas.microsoft.com/office/drawing/2014/chart" uri="{C3380CC4-5D6E-409C-BE32-E72D297353CC}">
              <c16:uniqueId val="{00000000-5D33-4544-9ED3-F93FBD3B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-27"/>
        <c:axId val="606812880"/>
        <c:axId val="553134648"/>
      </c:barChart>
      <c:lineChart>
        <c:grouping val="standard"/>
        <c:varyColors val="0"/>
        <c:ser>
          <c:idx val="1"/>
          <c:order val="1"/>
          <c:tx>
            <c:strRef>
              <c:f>Consolidated!$B$425</c:f>
              <c:strCache>
                <c:ptCount val="1"/>
                <c:pt idx="0">
                  <c:v>Cash Balance [rhs]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Consolidated!$K$425:$AH$425</c:f>
            </c:numRef>
          </c:val>
          <c:smooth val="1"/>
          <c:extLst>
            <c:ext xmlns:c16="http://schemas.microsoft.com/office/drawing/2014/chart" uri="{C3380CC4-5D6E-409C-BE32-E72D297353CC}">
              <c16:uniqueId val="{00000001-5D33-4544-9ED3-F93FBD3B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50704"/>
        <c:axId val="319349744"/>
      </c:lineChart>
      <c:catAx>
        <c:axId val="606812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8000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Agency FB" panose="020B0503020202020204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134648"/>
        <c:crosses val="autoZero"/>
        <c:auto val="1"/>
        <c:lblAlgn val="ctr"/>
        <c:lblOffset val="100"/>
        <c:noMultiLvlLbl val="1"/>
      </c:catAx>
      <c:valAx>
        <c:axId val="55313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gency FB" panose="020B0503020202020204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6812880"/>
        <c:crosses val="autoZero"/>
        <c:crossBetween val="between"/>
      </c:valAx>
      <c:valAx>
        <c:axId val="31934974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gency FB" panose="020B0503020202020204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9350704"/>
        <c:crosses val="max"/>
        <c:crossBetween val="between"/>
        <c:majorUnit val="50000000"/>
      </c:valAx>
      <c:catAx>
        <c:axId val="31935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31934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gency FB" panose="020B0503020202020204" pitchFamily="2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gency FB" panose="020B0503020202020204" pitchFamily="2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Consolidated!$B$89</c:f>
              <c:strCache>
                <c:ptCount val="1"/>
                <c:pt idx="0">
                  <c:v>Revenue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Consolidated!$K$89:$AH$89</c:f>
            </c:numRef>
          </c:val>
          <c:extLst>
            <c:ext xmlns:c16="http://schemas.microsoft.com/office/drawing/2014/chart" uri="{C3380CC4-5D6E-409C-BE32-E72D297353CC}">
              <c16:uniqueId val="{00000000-C769-4B78-8E64-D2695A8D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600877624"/>
        <c:axId val="600878264"/>
      </c:barChart>
      <c:lineChart>
        <c:grouping val="standard"/>
        <c:varyColors val="0"/>
        <c:ser>
          <c:idx val="1"/>
          <c:order val="1"/>
          <c:tx>
            <c:strRef>
              <c:f>Consolidated!$B$135</c:f>
              <c:strCache>
                <c:ptCount val="1"/>
                <c:pt idx="0">
                  <c:v>Gross Margin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Consolidated!$K$135:$AH$135</c:f>
            </c:numRef>
          </c:val>
          <c:smooth val="0"/>
          <c:extLst>
            <c:ext xmlns:c16="http://schemas.microsoft.com/office/drawing/2014/chart" uri="{C3380CC4-5D6E-409C-BE32-E72D297353CC}">
              <c16:uniqueId val="{00000001-C769-4B78-8E64-D2695A8DEB0C}"/>
            </c:ext>
          </c:extLst>
        </c:ser>
        <c:ser>
          <c:idx val="2"/>
          <c:order val="2"/>
          <c:tx>
            <c:strRef>
              <c:f>Consolidated!$B$136</c:f>
              <c:strCache>
                <c:ptCount val="1"/>
                <c:pt idx="0">
                  <c:v>EBITDA Margin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Consolidated!$K$136:$AH$136</c:f>
            </c:numRef>
          </c:val>
          <c:smooth val="0"/>
          <c:extLst>
            <c:ext xmlns:c16="http://schemas.microsoft.com/office/drawing/2014/chart" uri="{C3380CC4-5D6E-409C-BE32-E72D297353CC}">
              <c16:uniqueId val="{00000002-C769-4B78-8E64-D2695A8D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882104"/>
        <c:axId val="600883064"/>
      </c:lineChart>
      <c:catAx>
        <c:axId val="6008776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878264"/>
        <c:crosses val="autoZero"/>
        <c:auto val="1"/>
        <c:lblAlgn val="ctr"/>
        <c:lblOffset val="100"/>
        <c:noMultiLvlLbl val="1"/>
      </c:catAx>
      <c:valAx>
        <c:axId val="60087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877624"/>
        <c:crosses val="autoZero"/>
        <c:crossBetween val="between"/>
      </c:valAx>
      <c:valAx>
        <c:axId val="600883064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882104"/>
        <c:crosses val="max"/>
        <c:crossBetween val="between"/>
      </c:valAx>
      <c:catAx>
        <c:axId val="600882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600883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Century Gothic" panose="020B0502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Consolidated!$B$421</c:f>
              <c:strCache>
                <c:ptCount val="1"/>
                <c:pt idx="0">
                  <c:v>Operating Cash Flow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Consolidated!$K$421:$AH$421</c:f>
            </c:numRef>
          </c:val>
          <c:extLst>
            <c:ext xmlns:c16="http://schemas.microsoft.com/office/drawing/2014/chart" uri="{C3380CC4-5D6E-409C-BE32-E72D297353CC}">
              <c16:uniqueId val="{00000000-623A-450F-9602-D808472BEE95}"/>
            </c:ext>
          </c:extLst>
        </c:ser>
        <c:ser>
          <c:idx val="1"/>
          <c:order val="1"/>
          <c:tx>
            <c:strRef>
              <c:f>Consolidated!$B$422</c:f>
              <c:strCache>
                <c:ptCount val="1"/>
                <c:pt idx="0">
                  <c:v>Investing Cash Flow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Consolidated!$K$422:$AH$422</c:f>
            </c:numRef>
          </c:val>
          <c:extLst>
            <c:ext xmlns:c16="http://schemas.microsoft.com/office/drawing/2014/chart" uri="{C3380CC4-5D6E-409C-BE32-E72D297353CC}">
              <c16:uniqueId val="{00000001-623A-450F-9602-D808472BEE95}"/>
            </c:ext>
          </c:extLst>
        </c:ser>
        <c:ser>
          <c:idx val="2"/>
          <c:order val="2"/>
          <c:tx>
            <c:strRef>
              <c:f>Consolidated!$B$423</c:f>
              <c:strCache>
                <c:ptCount val="1"/>
                <c:pt idx="0">
                  <c:v>Financing Cash Flow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Consolidated!$K$423:$AH$423</c:f>
            </c:numRef>
          </c:val>
          <c:extLst>
            <c:ext xmlns:c16="http://schemas.microsoft.com/office/drawing/2014/chart" uri="{C3380CC4-5D6E-409C-BE32-E72D297353CC}">
              <c16:uniqueId val="{00000002-623A-450F-9602-D808472BE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77368312"/>
        <c:axId val="877369592"/>
      </c:barChart>
      <c:lineChart>
        <c:grouping val="standard"/>
        <c:varyColors val="0"/>
        <c:ser>
          <c:idx val="3"/>
          <c:order val="3"/>
          <c:tx>
            <c:strRef>
              <c:f>Consolidated!$B$425</c:f>
              <c:strCache>
                <c:ptCount val="1"/>
                <c:pt idx="0">
                  <c:v>Cash Balance [rhs]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Consolidated!$K$5:$AH$5</c:f>
            </c:multiLvlStrRef>
          </c:cat>
          <c:val>
            <c:numRef>
              <c:f>Consolidated!$K$425:$AH$425</c:f>
            </c:numRef>
          </c:val>
          <c:smooth val="0"/>
          <c:extLst>
            <c:ext xmlns:c16="http://schemas.microsoft.com/office/drawing/2014/chart" uri="{C3380CC4-5D6E-409C-BE32-E72D297353CC}">
              <c16:uniqueId val="{00000003-623A-450F-9602-D808472BE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372792"/>
        <c:axId val="877372472"/>
      </c:lineChart>
      <c:catAx>
        <c:axId val="877368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500" b="1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69592"/>
        <c:crosses val="autoZero"/>
        <c:auto val="1"/>
        <c:lblAlgn val="ctr"/>
        <c:lblOffset val="100"/>
        <c:noMultiLvlLbl val="1"/>
      </c:catAx>
      <c:valAx>
        <c:axId val="87736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68312"/>
        <c:crosses val="autoZero"/>
        <c:crossBetween val="between"/>
      </c:valAx>
      <c:valAx>
        <c:axId val="877372472"/>
        <c:scaling>
          <c:orientation val="minMax"/>
        </c:scaling>
        <c:delete val="0"/>
        <c:axPos val="r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72792"/>
        <c:crosses val="max"/>
        <c:crossBetween val="between"/>
      </c:valAx>
      <c:catAx>
        <c:axId val="877372792"/>
        <c:scaling>
          <c:orientation val="minMax"/>
        </c:scaling>
        <c:delete val="1"/>
        <c:axPos val="b"/>
        <c:numFmt formatCode="mmm\-yy" sourceLinked="1"/>
        <c:majorTickMark val="none"/>
        <c:minorTickMark val="none"/>
        <c:tickLblPos val="nextTo"/>
        <c:crossAx val="87737247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gency FB" panose="00010606040000040003" pitchFamily="2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gency FB" panose="00010606040000040003" pitchFamily="2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Consolidated!$B$421</c:f>
              <c:strCache>
                <c:ptCount val="1"/>
                <c:pt idx="0">
                  <c:v>Operating Cash Flow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Consolidated!$AI$421:$AM$421</c:f>
            </c:numRef>
          </c:val>
          <c:extLst>
            <c:ext xmlns:c16="http://schemas.microsoft.com/office/drawing/2014/chart" uri="{C3380CC4-5D6E-409C-BE32-E72D297353CC}">
              <c16:uniqueId val="{00000000-E33D-495F-A406-535C2D256746}"/>
            </c:ext>
          </c:extLst>
        </c:ser>
        <c:ser>
          <c:idx val="1"/>
          <c:order val="1"/>
          <c:tx>
            <c:strRef>
              <c:f>Consolidated!$B$422</c:f>
              <c:strCache>
                <c:ptCount val="1"/>
                <c:pt idx="0">
                  <c:v>Investing Cash Flow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Consolidated!$AI$422:$AM$422</c:f>
            </c:numRef>
          </c:val>
          <c:extLst>
            <c:ext xmlns:c16="http://schemas.microsoft.com/office/drawing/2014/chart" uri="{C3380CC4-5D6E-409C-BE32-E72D297353CC}">
              <c16:uniqueId val="{00000001-E33D-495F-A406-535C2D256746}"/>
            </c:ext>
          </c:extLst>
        </c:ser>
        <c:ser>
          <c:idx val="2"/>
          <c:order val="2"/>
          <c:tx>
            <c:strRef>
              <c:f>Consolidated!$B$423</c:f>
              <c:strCache>
                <c:ptCount val="1"/>
                <c:pt idx="0">
                  <c:v>Financing Cash Flow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Consolidated!$AI$423:$AM$423</c:f>
            </c:numRef>
          </c:val>
          <c:extLst>
            <c:ext xmlns:c16="http://schemas.microsoft.com/office/drawing/2014/chart" uri="{C3380CC4-5D6E-409C-BE32-E72D297353CC}">
              <c16:uniqueId val="{00000002-E33D-495F-A406-535C2D25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77368312"/>
        <c:axId val="877369592"/>
      </c:barChart>
      <c:lineChart>
        <c:grouping val="standard"/>
        <c:varyColors val="0"/>
        <c:ser>
          <c:idx val="3"/>
          <c:order val="3"/>
          <c:tx>
            <c:strRef>
              <c:f>Consolidated!$B$425</c:f>
              <c:strCache>
                <c:ptCount val="1"/>
                <c:pt idx="0">
                  <c:v>Cash Balance [rhs]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Consolidated!$AI$425:$AM$425</c:f>
            </c:numRef>
          </c:val>
          <c:smooth val="0"/>
          <c:extLst>
            <c:ext xmlns:c16="http://schemas.microsoft.com/office/drawing/2014/chart" uri="{C3380CC4-5D6E-409C-BE32-E72D297353CC}">
              <c16:uniqueId val="{00000003-E33D-495F-A406-535C2D25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372792"/>
        <c:axId val="877372472"/>
      </c:lineChart>
      <c:catAx>
        <c:axId val="877368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69592"/>
        <c:crosses val="autoZero"/>
        <c:auto val="1"/>
        <c:lblAlgn val="ctr"/>
        <c:lblOffset val="100"/>
        <c:noMultiLvlLbl val="0"/>
      </c:catAx>
      <c:valAx>
        <c:axId val="87736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68312"/>
        <c:crosses val="autoZero"/>
        <c:crossBetween val="between"/>
      </c:valAx>
      <c:valAx>
        <c:axId val="877372472"/>
        <c:scaling>
          <c:orientation val="minMax"/>
        </c:scaling>
        <c:delete val="0"/>
        <c:axPos val="r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72792"/>
        <c:crosses val="max"/>
        <c:crossBetween val="between"/>
      </c:valAx>
      <c:catAx>
        <c:axId val="87737279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877372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Century Gothic" panose="020B0502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Consolidated!$K$5:$AH$5</c:f>
            </c:multiLvlStrRef>
          </c:cat>
          <c:val>
            <c:numRef>
              <c:f>Consolidated!$K$34:$AH$34</c:f>
            </c:numRef>
          </c:val>
          <c:extLst>
            <c:ext xmlns:c16="http://schemas.microsoft.com/office/drawing/2014/chart" uri="{C3380CC4-5D6E-409C-BE32-E72D297353CC}">
              <c16:uniqueId val="{00000000-2F3F-4454-B797-29F7C714D6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24"/>
        <c:axId val="877374072"/>
        <c:axId val="877374392"/>
      </c:barChart>
      <c:catAx>
        <c:axId val="877374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74392"/>
        <c:crosses val="autoZero"/>
        <c:auto val="1"/>
        <c:lblAlgn val="ctr"/>
        <c:lblOffset val="100"/>
        <c:noMultiLvlLbl val="1"/>
      </c:catAx>
      <c:valAx>
        <c:axId val="8773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7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gency FB" panose="00010606040000040003" pitchFamily="2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gency FB" panose="00010606040000040003" pitchFamily="2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Consolidated!$H$512:$H$516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Consolidated!$I$512:$I$516</c:f>
              <c:numCache>
                <c:formatCode>General</c:formatCode>
                <c:ptCount val="5"/>
                <c:pt idx="0">
                  <c:v>88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C-44F5-A09F-5F724DCE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4"/>
        <c:axId val="877385912"/>
        <c:axId val="877385592"/>
      </c:barChart>
      <c:catAx>
        <c:axId val="87738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385592"/>
        <c:crosses val="autoZero"/>
        <c:auto val="1"/>
        <c:lblAlgn val="ctr"/>
        <c:lblOffset val="100"/>
        <c:noMultiLvlLbl val="0"/>
      </c:catAx>
      <c:valAx>
        <c:axId val="877385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738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gency FB" panose="00010606040000040003" pitchFamily="2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Consolidated!$C$12</c:f>
              <c:strCache>
                <c:ptCount val="1"/>
                <c:pt idx="0">
                  <c:v>Top Celebrities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Consolidated!$K$12:$AH$12</c:f>
            </c:numRef>
          </c:val>
          <c:extLst>
            <c:ext xmlns:c16="http://schemas.microsoft.com/office/drawing/2014/chart" uri="{C3380CC4-5D6E-409C-BE32-E72D297353CC}">
              <c16:uniqueId val="{00000000-72C8-4F54-B0C2-B685AB9D87B3}"/>
            </c:ext>
          </c:extLst>
        </c:ser>
        <c:ser>
          <c:idx val="1"/>
          <c:order val="1"/>
          <c:tx>
            <c:strRef>
              <c:f>Consolidated!$C$13</c:f>
              <c:strCache>
                <c:ptCount val="1"/>
                <c:pt idx="0">
                  <c:v>Celebrities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Consolidated!$K$13:$AH$13</c:f>
            </c:numRef>
          </c:val>
          <c:extLst>
            <c:ext xmlns:c16="http://schemas.microsoft.com/office/drawing/2014/chart" uri="{C3380CC4-5D6E-409C-BE32-E72D297353CC}">
              <c16:uniqueId val="{00000001-72C8-4F54-B0C2-B685AB9D87B3}"/>
            </c:ext>
          </c:extLst>
        </c:ser>
        <c:ser>
          <c:idx val="2"/>
          <c:order val="2"/>
          <c:tx>
            <c:strRef>
              <c:f>Consolidated!$C$14</c:f>
              <c:strCache>
                <c:ptCount val="1"/>
                <c:pt idx="0">
                  <c:v>Old Celebrities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Consolidated!$K$14:$AH$14</c:f>
            </c:numRef>
          </c:val>
          <c:extLst>
            <c:ext xmlns:c16="http://schemas.microsoft.com/office/drawing/2014/chart" uri="{C3380CC4-5D6E-409C-BE32-E72D297353CC}">
              <c16:uniqueId val="{00000002-72C8-4F54-B0C2-B685AB9D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3124408"/>
        <c:axId val="613123768"/>
      </c:barChart>
      <c:catAx>
        <c:axId val="613124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3123768"/>
        <c:crosses val="autoZero"/>
        <c:auto val="1"/>
        <c:lblAlgn val="ctr"/>
        <c:lblOffset val="100"/>
        <c:noMultiLvlLbl val="1"/>
      </c:catAx>
      <c:valAx>
        <c:axId val="61312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31244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gency FB" panose="00010606040000040003" pitchFamily="2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gency FB" panose="00010606040000040003" pitchFamily="2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Consolidated!$C$12</c:f>
              <c:strCache>
                <c:ptCount val="1"/>
                <c:pt idx="0">
                  <c:v>Top Celebrities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Consolidated!$AI$12:$AM$12</c:f>
            </c:numRef>
          </c:val>
          <c:extLst>
            <c:ext xmlns:c16="http://schemas.microsoft.com/office/drawing/2014/chart" uri="{C3380CC4-5D6E-409C-BE32-E72D297353CC}">
              <c16:uniqueId val="{00000000-0A33-4DA4-AD55-F37D661CE9DB}"/>
            </c:ext>
          </c:extLst>
        </c:ser>
        <c:ser>
          <c:idx val="1"/>
          <c:order val="1"/>
          <c:tx>
            <c:strRef>
              <c:f>Consolidated!$C$13</c:f>
              <c:strCache>
                <c:ptCount val="1"/>
                <c:pt idx="0">
                  <c:v>Celebrities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Consolidated!$AI$13:$AM$13</c:f>
            </c:numRef>
          </c:val>
          <c:extLst>
            <c:ext xmlns:c16="http://schemas.microsoft.com/office/drawing/2014/chart" uri="{C3380CC4-5D6E-409C-BE32-E72D297353CC}">
              <c16:uniqueId val="{00000001-0A33-4DA4-AD55-F37D661CE9DB}"/>
            </c:ext>
          </c:extLst>
        </c:ser>
        <c:ser>
          <c:idx val="2"/>
          <c:order val="2"/>
          <c:tx>
            <c:strRef>
              <c:f>Consolidated!$C$14</c:f>
              <c:strCache>
                <c:ptCount val="1"/>
                <c:pt idx="0">
                  <c:v>Old Celebrities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Consolidated!$AI$14:$AM$14</c:f>
            </c:numRef>
          </c:val>
          <c:extLst>
            <c:ext xmlns:c16="http://schemas.microsoft.com/office/drawing/2014/chart" uri="{C3380CC4-5D6E-409C-BE32-E72D297353CC}">
              <c16:uniqueId val="{00000002-0A33-4DA4-AD55-F37D661C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341560"/>
        <c:axId val="570337400"/>
      </c:barChart>
      <c:catAx>
        <c:axId val="570341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337400"/>
        <c:crosses val="autoZero"/>
        <c:auto val="1"/>
        <c:lblAlgn val="ctr"/>
        <c:lblOffset val="100"/>
        <c:noMultiLvlLbl val="0"/>
      </c:catAx>
      <c:valAx>
        <c:axId val="57033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34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Century Gothic" panose="020B0502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68965717336298E-2"/>
          <c:y val="0.13941090696996208"/>
          <c:w val="0.89615417720833435"/>
          <c:h val="0.74537073490813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Consolidated!$B$434</c:f>
              <c:strCache>
                <c:ptCount val="1"/>
                <c:pt idx="0">
                  <c:v>Management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Consolidated!$K$434:$AH$434</c:f>
            </c:numRef>
          </c:val>
          <c:extLst>
            <c:ext xmlns:c16="http://schemas.microsoft.com/office/drawing/2014/chart" uri="{C3380CC4-5D6E-409C-BE32-E72D297353CC}">
              <c16:uniqueId val="{00000000-8C05-41BA-8A3B-F0A57CD41371}"/>
            </c:ext>
          </c:extLst>
        </c:ser>
        <c:ser>
          <c:idx val="1"/>
          <c:order val="1"/>
          <c:tx>
            <c:strRef>
              <c:f>Consolidated!$B$435</c:f>
              <c:strCache>
                <c:ptCount val="1"/>
                <c:pt idx="0">
                  <c:v>Legal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Consolidated!$K$435:$AH$435</c:f>
            </c:numRef>
          </c:val>
          <c:extLst>
            <c:ext xmlns:c16="http://schemas.microsoft.com/office/drawing/2014/chart" uri="{C3380CC4-5D6E-409C-BE32-E72D297353CC}">
              <c16:uniqueId val="{00000001-8C05-41BA-8A3B-F0A57CD41371}"/>
            </c:ext>
          </c:extLst>
        </c:ser>
        <c:ser>
          <c:idx val="2"/>
          <c:order val="2"/>
          <c:tx>
            <c:strRef>
              <c:f>Consolidated!$B$436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Consolidated!$K$436:$AH$436</c:f>
            </c:numRef>
          </c:val>
          <c:extLst>
            <c:ext xmlns:c16="http://schemas.microsoft.com/office/drawing/2014/chart" uri="{C3380CC4-5D6E-409C-BE32-E72D297353CC}">
              <c16:uniqueId val="{00000002-8C05-41BA-8A3B-F0A57CD41371}"/>
            </c:ext>
          </c:extLst>
        </c:ser>
        <c:ser>
          <c:idx val="3"/>
          <c:order val="3"/>
          <c:tx>
            <c:strRef>
              <c:f>Consolidated!$B$437</c:f>
              <c:strCache>
                <c:ptCount val="1"/>
                <c:pt idx="0">
                  <c:v>Marketing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Consolidated!$K$437:$AH$437</c:f>
            </c:numRef>
          </c:val>
          <c:extLst>
            <c:ext xmlns:c16="http://schemas.microsoft.com/office/drawing/2014/chart" uri="{C3380CC4-5D6E-409C-BE32-E72D297353CC}">
              <c16:uniqueId val="{00000003-8C05-41BA-8A3B-F0A57CD41371}"/>
            </c:ext>
          </c:extLst>
        </c:ser>
        <c:ser>
          <c:idx val="4"/>
          <c:order val="4"/>
          <c:tx>
            <c:strRef>
              <c:f>Consolidated!$B$438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Consolidated!$K$438:$AH$438</c:f>
            </c:numRef>
          </c:val>
          <c:extLst>
            <c:ext xmlns:c16="http://schemas.microsoft.com/office/drawing/2014/chart" uri="{C3380CC4-5D6E-409C-BE32-E72D297353CC}">
              <c16:uniqueId val="{00000004-8C05-41BA-8A3B-F0A57CD41371}"/>
            </c:ext>
          </c:extLst>
        </c:ser>
        <c:ser>
          <c:idx val="5"/>
          <c:order val="5"/>
          <c:tx>
            <c:strRef>
              <c:f>Consolidated!$B$439</c:f>
              <c:strCache>
                <c:ptCount val="1"/>
                <c:pt idx="0">
                  <c:v>Support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Consolidated!$K$5:$AH$5</c:f>
            </c:multiLvlStrRef>
          </c:cat>
          <c:val>
            <c:numRef>
              <c:f>Consolidated!$K$439:$AH$439</c:f>
            </c:numRef>
          </c:val>
          <c:extLst>
            <c:ext xmlns:c16="http://schemas.microsoft.com/office/drawing/2014/chart" uri="{C3380CC4-5D6E-409C-BE32-E72D297353CC}">
              <c16:uniqueId val="{00000005-8C05-41BA-8A3B-F0A57CD4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53165200"/>
        <c:axId val="353165840"/>
      </c:barChart>
      <c:catAx>
        <c:axId val="3531652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+mn-cs"/>
              </a:defRPr>
            </a:pPr>
            <a:endParaRPr lang="en-US"/>
          </a:p>
        </c:txPr>
        <c:crossAx val="353165840"/>
        <c:crosses val="autoZero"/>
        <c:auto val="1"/>
        <c:lblAlgn val="ctr"/>
        <c:lblOffset val="100"/>
        <c:noMultiLvlLbl val="1"/>
      </c:catAx>
      <c:valAx>
        <c:axId val="3531658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gency FB" panose="00010606040000040003" pitchFamily="2" charset="0"/>
                <a:ea typeface="+mn-ea"/>
                <a:cs typeface="+mn-cs"/>
              </a:defRPr>
            </a:pPr>
            <a:endParaRPr lang="en-US"/>
          </a:p>
        </c:txPr>
        <c:crossAx val="35316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gency FB" panose="00010606040000040003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gency FB" panose="000106060400000400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68965717336298E-2"/>
          <c:y val="0.13941090696996208"/>
          <c:w val="0.89615417720833435"/>
          <c:h val="0.74537073490813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Consolidated!$B$434</c:f>
              <c:strCache>
                <c:ptCount val="1"/>
                <c:pt idx="0">
                  <c:v>Management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Consolidated!$AI$434:$AM$434</c:f>
            </c:numRef>
          </c:val>
          <c:extLst>
            <c:ext xmlns:c16="http://schemas.microsoft.com/office/drawing/2014/chart" uri="{C3380CC4-5D6E-409C-BE32-E72D297353CC}">
              <c16:uniqueId val="{00000000-6940-46CC-A04A-93157D19391D}"/>
            </c:ext>
          </c:extLst>
        </c:ser>
        <c:ser>
          <c:idx val="1"/>
          <c:order val="1"/>
          <c:tx>
            <c:strRef>
              <c:f>Consolidated!$B$435</c:f>
              <c:strCache>
                <c:ptCount val="1"/>
                <c:pt idx="0">
                  <c:v>Legal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Consolidated!$AI$435:$AM$435</c:f>
            </c:numRef>
          </c:val>
          <c:extLst>
            <c:ext xmlns:c16="http://schemas.microsoft.com/office/drawing/2014/chart" uri="{C3380CC4-5D6E-409C-BE32-E72D297353CC}">
              <c16:uniqueId val="{00000001-6940-46CC-A04A-93157D19391D}"/>
            </c:ext>
          </c:extLst>
        </c:ser>
        <c:ser>
          <c:idx val="2"/>
          <c:order val="2"/>
          <c:tx>
            <c:strRef>
              <c:f>Consolidated!$B$436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Consolidated!$AI$436:$AM$436</c:f>
            </c:numRef>
          </c:val>
          <c:extLst>
            <c:ext xmlns:c16="http://schemas.microsoft.com/office/drawing/2014/chart" uri="{C3380CC4-5D6E-409C-BE32-E72D297353CC}">
              <c16:uniqueId val="{00000002-6940-46CC-A04A-93157D19391D}"/>
            </c:ext>
          </c:extLst>
        </c:ser>
        <c:ser>
          <c:idx val="3"/>
          <c:order val="3"/>
          <c:tx>
            <c:strRef>
              <c:f>Consolidated!$B$437</c:f>
              <c:strCache>
                <c:ptCount val="1"/>
                <c:pt idx="0">
                  <c:v>Marketing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Consolidated!$AI$437:$AM$437</c:f>
            </c:numRef>
          </c:val>
          <c:extLst>
            <c:ext xmlns:c16="http://schemas.microsoft.com/office/drawing/2014/chart" uri="{C3380CC4-5D6E-409C-BE32-E72D297353CC}">
              <c16:uniqueId val="{00000003-6940-46CC-A04A-93157D19391D}"/>
            </c:ext>
          </c:extLst>
        </c:ser>
        <c:ser>
          <c:idx val="4"/>
          <c:order val="4"/>
          <c:tx>
            <c:strRef>
              <c:f>Consolidated!$B$438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Consolidated!$AI$438:$AM$438</c:f>
            </c:numRef>
          </c:val>
          <c:extLst>
            <c:ext xmlns:c16="http://schemas.microsoft.com/office/drawing/2014/chart" uri="{C3380CC4-5D6E-409C-BE32-E72D297353CC}">
              <c16:uniqueId val="{00000004-6940-46CC-A04A-93157D19391D}"/>
            </c:ext>
          </c:extLst>
        </c:ser>
        <c:ser>
          <c:idx val="5"/>
          <c:order val="5"/>
          <c:tx>
            <c:strRef>
              <c:f>Consolidated!$B$439</c:f>
              <c:strCache>
                <c:ptCount val="1"/>
                <c:pt idx="0">
                  <c:v>Support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Consolidated!$AI$5:$AM$5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Consolidated!$AI$439:$AM$439</c:f>
            </c:numRef>
          </c:val>
          <c:extLst>
            <c:ext xmlns:c16="http://schemas.microsoft.com/office/drawing/2014/chart" uri="{C3380CC4-5D6E-409C-BE32-E72D297353CC}">
              <c16:uniqueId val="{00000005-6940-46CC-A04A-93157D193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53165200"/>
        <c:axId val="353165840"/>
      </c:barChart>
      <c:catAx>
        <c:axId val="353165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53165840"/>
        <c:crosses val="autoZero"/>
        <c:auto val="1"/>
        <c:lblAlgn val="ctr"/>
        <c:lblOffset val="100"/>
        <c:noMultiLvlLbl val="0"/>
      </c:catAx>
      <c:valAx>
        <c:axId val="3531658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5316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994835</xdr:colOff>
      <xdr:row>453</xdr:row>
      <xdr:rowOff>26246</xdr:rowOff>
    </xdr:from>
    <xdr:to>
      <xdr:col>9</xdr:col>
      <xdr:colOff>1016000</xdr:colOff>
      <xdr:row>468</xdr:row>
      <xdr:rowOff>93133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81FBF-5131-4D0D-A5D1-6CA76AC5E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4234</xdr:colOff>
      <xdr:row>472</xdr:row>
      <xdr:rowOff>26245</xdr:rowOff>
    </xdr:from>
    <xdr:to>
      <xdr:col>9</xdr:col>
      <xdr:colOff>1016000</xdr:colOff>
      <xdr:row>488</xdr:row>
      <xdr:rowOff>50798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0D5EAD-8C18-4B9B-8AC8-2EFB1EE8B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472</xdr:row>
      <xdr:rowOff>33869</xdr:rowOff>
    </xdr:from>
    <xdr:to>
      <xdr:col>5</xdr:col>
      <xdr:colOff>0</xdr:colOff>
      <xdr:row>488</xdr:row>
      <xdr:rowOff>93133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42173E-2959-4B24-92A5-1DACDCE96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16934</xdr:colOff>
      <xdr:row>453</xdr:row>
      <xdr:rowOff>16934</xdr:rowOff>
    </xdr:from>
    <xdr:to>
      <xdr:col>5</xdr:col>
      <xdr:colOff>21167</xdr:colOff>
      <xdr:row>469</xdr:row>
      <xdr:rowOff>33867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622351-6084-4A6B-BE9D-4B449322A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21166</xdr:colOff>
      <xdr:row>491</xdr:row>
      <xdr:rowOff>16933</xdr:rowOff>
    </xdr:from>
    <xdr:to>
      <xdr:col>5</xdr:col>
      <xdr:colOff>0</xdr:colOff>
      <xdr:row>507</xdr:row>
      <xdr:rowOff>59266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751C592-E41A-4C0C-B9E3-9B2EE3907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16933</xdr:colOff>
      <xdr:row>491</xdr:row>
      <xdr:rowOff>16933</xdr:rowOff>
    </xdr:from>
    <xdr:to>
      <xdr:col>9</xdr:col>
      <xdr:colOff>1020234</xdr:colOff>
      <xdr:row>507</xdr:row>
      <xdr:rowOff>59266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1CA41D5-35FA-4BA6-A8CE-BFD93F528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12697</xdr:colOff>
      <xdr:row>510</xdr:row>
      <xdr:rowOff>25399</xdr:rowOff>
    </xdr:from>
    <xdr:to>
      <xdr:col>5</xdr:col>
      <xdr:colOff>8467</xdr:colOff>
      <xdr:row>526</xdr:row>
      <xdr:rowOff>50800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AB8058-8F0C-4534-81D0-50922CD67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4232</xdr:colOff>
      <xdr:row>510</xdr:row>
      <xdr:rowOff>25401</xdr:rowOff>
    </xdr:from>
    <xdr:to>
      <xdr:col>10</xdr:col>
      <xdr:colOff>25400</xdr:colOff>
      <xdr:row>525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225D433-D1DB-4FCF-9FAE-3347FD767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211667</xdr:colOff>
      <xdr:row>547</xdr:row>
      <xdr:rowOff>67734</xdr:rowOff>
    </xdr:from>
    <xdr:to>
      <xdr:col>5</xdr:col>
      <xdr:colOff>1</xdr:colOff>
      <xdr:row>563</xdr:row>
      <xdr:rowOff>118533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9F947AF-DA43-4D3D-AE16-9C7FBE72B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547</xdr:row>
      <xdr:rowOff>42333</xdr:rowOff>
    </xdr:from>
    <xdr:to>
      <xdr:col>10</xdr:col>
      <xdr:colOff>8467</xdr:colOff>
      <xdr:row>564</xdr:row>
      <xdr:rowOff>8465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3533644-853C-4498-B685-066082E92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190499</xdr:colOff>
      <xdr:row>528</xdr:row>
      <xdr:rowOff>29633</xdr:rowOff>
    </xdr:from>
    <xdr:to>
      <xdr:col>5</xdr:col>
      <xdr:colOff>8467</xdr:colOff>
      <xdr:row>544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1D34E2-93ED-4729-9027-87C526BFB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1007533</xdr:colOff>
      <xdr:row>528</xdr:row>
      <xdr:rowOff>67733</xdr:rowOff>
    </xdr:from>
    <xdr:to>
      <xdr:col>10</xdr:col>
      <xdr:colOff>21168</xdr:colOff>
      <xdr:row>544</xdr:row>
      <xdr:rowOff>101600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A3221B5-E574-4058-A185-964ED054B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E82A-5E46-4972-B65F-A4BCCB1D4A86}">
  <sheetPr>
    <tabColor rgb="FFFFFF66"/>
    <outlinePr summaryBelow="0" summaryRight="0"/>
  </sheetPr>
  <dimension ref="A1:AO908"/>
  <sheetViews>
    <sheetView showGridLines="0" topLeftCell="A450" zoomScale="90" zoomScaleNormal="90" workbookViewId="0">
      <selection activeCell="D405" sqref="D405"/>
    </sheetView>
  </sheetViews>
  <sheetFormatPr defaultColWidth="8.90625" defaultRowHeight="13" outlineLevelRow="2" outlineLevelCol="1" x14ac:dyDescent="0.3"/>
  <cols>
    <col min="1" max="1" width="3.1796875" style="36" customWidth="1"/>
    <col min="2" max="9" width="14.90625" customWidth="1"/>
    <col min="10" max="10" width="14.90625" customWidth="1" collapsed="1"/>
    <col min="11" max="16" width="11.08984375" hidden="1" customWidth="1" outlineLevel="1"/>
    <col min="17" max="21" width="11.1796875" hidden="1" customWidth="1" outlineLevel="1"/>
    <col min="22" max="22" width="11.81640625" hidden="1" customWidth="1" outlineLevel="1"/>
    <col min="23" max="24" width="11.6328125" hidden="1" customWidth="1" outlineLevel="1"/>
    <col min="25" max="32" width="12.1796875" hidden="1" customWidth="1" outlineLevel="1"/>
    <col min="33" max="33" width="12.08984375" hidden="1" customWidth="1" outlineLevel="1"/>
    <col min="34" max="34" width="12.1796875" hidden="1" customWidth="1" outlineLevel="1"/>
    <col min="35" max="39" width="14.81640625" customWidth="1"/>
  </cols>
  <sheetData>
    <row r="1" spans="1:41" ht="22.25" customHeight="1" x14ac:dyDescent="0.3">
      <c r="B1" s="135" t="s">
        <v>293</v>
      </c>
      <c r="C1" s="135" t="s">
        <v>408</v>
      </c>
      <c r="D1" s="135"/>
      <c r="E1" s="51"/>
      <c r="F1" s="51"/>
      <c r="G1" s="51"/>
      <c r="H1" s="255" t="s">
        <v>409</v>
      </c>
      <c r="I1" s="251">
        <v>5000000</v>
      </c>
      <c r="J1" s="51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51"/>
      <c r="AJ1" s="51"/>
      <c r="AK1" s="51"/>
      <c r="AL1" s="51"/>
      <c r="AM1" s="51"/>
    </row>
    <row r="2" spans="1:41" s="46" customFormat="1" ht="22.25" customHeight="1" x14ac:dyDescent="0.25">
      <c r="A2" s="30"/>
      <c r="B2" s="135" t="s">
        <v>294</v>
      </c>
      <c r="C2" s="135" t="s">
        <v>296</v>
      </c>
      <c r="D2" s="135"/>
      <c r="E2" s="136"/>
      <c r="F2" s="136"/>
      <c r="G2" s="135"/>
      <c r="H2" s="255" t="s">
        <v>335</v>
      </c>
      <c r="I2" s="175">
        <f>E290</f>
        <v>100000000</v>
      </c>
      <c r="J2" s="135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260" t="s">
        <v>83</v>
      </c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6"/>
      <c r="AJ2" s="136"/>
      <c r="AK2" s="53" t="s">
        <v>20</v>
      </c>
      <c r="AL2" s="136"/>
      <c r="AM2" s="136"/>
    </row>
    <row r="3" spans="1:41" s="46" customFormat="1" ht="22.25" customHeight="1" x14ac:dyDescent="0.25">
      <c r="A3" s="30"/>
      <c r="B3" s="135" t="s">
        <v>295</v>
      </c>
      <c r="C3" s="135" t="s">
        <v>297</v>
      </c>
      <c r="D3" s="135"/>
      <c r="E3" s="136"/>
      <c r="F3" s="136"/>
      <c r="G3" s="135"/>
      <c r="H3" s="255" t="s">
        <v>336</v>
      </c>
      <c r="I3" s="178">
        <f ca="1">VLOOKUP($D$262,J348:AM354,30,FALSE)</f>
        <v>0.3383620110759451</v>
      </c>
      <c r="J3" s="135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6"/>
      <c r="AJ3" s="136"/>
      <c r="AK3" s="174"/>
      <c r="AL3" s="136"/>
      <c r="AM3" s="136"/>
    </row>
    <row r="4" spans="1:41" s="21" customFormat="1" ht="22.25" customHeight="1" x14ac:dyDescent="0.25">
      <c r="A4" s="176"/>
      <c r="B4" s="142" t="s">
        <v>373</v>
      </c>
      <c r="C4" s="135" t="s">
        <v>374</v>
      </c>
      <c r="D4" s="143"/>
      <c r="E4" s="177"/>
      <c r="F4" s="177"/>
      <c r="G4" s="135"/>
      <c r="H4" s="255" t="s">
        <v>337</v>
      </c>
      <c r="I4" s="179">
        <f ca="1">VLOOKUP($D$262,J358:AM364,30,FALSE)</f>
        <v>16.677787452841933</v>
      </c>
      <c r="J4" s="135"/>
      <c r="K4" s="258">
        <v>1</v>
      </c>
      <c r="L4" s="258">
        <f>K4+1</f>
        <v>2</v>
      </c>
      <c r="M4" s="258">
        <f t="shared" ref="M4:AH4" si="0">L4+1</f>
        <v>3</v>
      </c>
      <c r="N4" s="258">
        <f t="shared" si="0"/>
        <v>4</v>
      </c>
      <c r="O4" s="258">
        <f t="shared" si="0"/>
        <v>5</v>
      </c>
      <c r="P4" s="258">
        <f t="shared" si="0"/>
        <v>6</v>
      </c>
      <c r="Q4" s="258">
        <f t="shared" si="0"/>
        <v>7</v>
      </c>
      <c r="R4" s="258">
        <f t="shared" si="0"/>
        <v>8</v>
      </c>
      <c r="S4" s="258">
        <f t="shared" si="0"/>
        <v>9</v>
      </c>
      <c r="T4" s="258">
        <f t="shared" si="0"/>
        <v>10</v>
      </c>
      <c r="U4" s="258">
        <f t="shared" si="0"/>
        <v>11</v>
      </c>
      <c r="V4" s="258">
        <f t="shared" si="0"/>
        <v>12</v>
      </c>
      <c r="W4" s="258">
        <f t="shared" si="0"/>
        <v>13</v>
      </c>
      <c r="X4" s="258">
        <f>W4+1</f>
        <v>14</v>
      </c>
      <c r="Y4" s="258">
        <f t="shared" si="0"/>
        <v>15</v>
      </c>
      <c r="Z4" s="258">
        <f t="shared" si="0"/>
        <v>16</v>
      </c>
      <c r="AA4" s="258">
        <f t="shared" si="0"/>
        <v>17</v>
      </c>
      <c r="AB4" s="258">
        <f t="shared" si="0"/>
        <v>18</v>
      </c>
      <c r="AC4" s="258">
        <f t="shared" si="0"/>
        <v>19</v>
      </c>
      <c r="AD4" s="258">
        <f t="shared" si="0"/>
        <v>20</v>
      </c>
      <c r="AE4" s="258">
        <f t="shared" si="0"/>
        <v>21</v>
      </c>
      <c r="AF4" s="258">
        <f t="shared" si="0"/>
        <v>22</v>
      </c>
      <c r="AG4" s="258">
        <f t="shared" si="0"/>
        <v>23</v>
      </c>
      <c r="AH4" s="258">
        <f t="shared" si="0"/>
        <v>24</v>
      </c>
      <c r="AI4" s="256" t="s">
        <v>78</v>
      </c>
      <c r="AJ4" s="256" t="s">
        <v>79</v>
      </c>
      <c r="AK4" s="256" t="s">
        <v>80</v>
      </c>
      <c r="AL4" s="256" t="s">
        <v>81</v>
      </c>
      <c r="AM4" s="256" t="s">
        <v>82</v>
      </c>
      <c r="AO4" s="30" t="s">
        <v>159</v>
      </c>
    </row>
    <row r="5" spans="1:41" s="46" customFormat="1" ht="22.25" customHeight="1" x14ac:dyDescent="0.25">
      <c r="A5" s="45"/>
      <c r="B5" s="142"/>
      <c r="C5" s="135"/>
      <c r="D5" s="143"/>
      <c r="E5" s="136"/>
      <c r="F5" s="136"/>
      <c r="G5" s="135"/>
      <c r="H5" s="255" t="s">
        <v>426</v>
      </c>
      <c r="I5" s="175">
        <v>50000000</v>
      </c>
      <c r="J5" s="136"/>
      <c r="K5" s="259">
        <v>43466</v>
      </c>
      <c r="L5" s="259">
        <v>43497</v>
      </c>
      <c r="M5" s="259">
        <v>43525</v>
      </c>
      <c r="N5" s="259">
        <v>43556</v>
      </c>
      <c r="O5" s="259">
        <v>43586</v>
      </c>
      <c r="P5" s="259">
        <v>43617</v>
      </c>
      <c r="Q5" s="259">
        <v>43647</v>
      </c>
      <c r="R5" s="259">
        <v>43678</v>
      </c>
      <c r="S5" s="259">
        <v>43709</v>
      </c>
      <c r="T5" s="259">
        <v>43739</v>
      </c>
      <c r="U5" s="259">
        <v>43770</v>
      </c>
      <c r="V5" s="259">
        <v>43800</v>
      </c>
      <c r="W5" s="259">
        <v>43831</v>
      </c>
      <c r="X5" s="259">
        <v>43862</v>
      </c>
      <c r="Y5" s="259">
        <v>43891</v>
      </c>
      <c r="Z5" s="259">
        <v>43922</v>
      </c>
      <c r="AA5" s="259">
        <v>43952</v>
      </c>
      <c r="AB5" s="259">
        <v>43983</v>
      </c>
      <c r="AC5" s="259">
        <v>44013</v>
      </c>
      <c r="AD5" s="259">
        <v>44044</v>
      </c>
      <c r="AE5" s="259">
        <v>44075</v>
      </c>
      <c r="AF5" s="259">
        <v>44105</v>
      </c>
      <c r="AG5" s="259">
        <v>44136</v>
      </c>
      <c r="AH5" s="259">
        <v>44166</v>
      </c>
      <c r="AI5" s="257">
        <v>2019</v>
      </c>
      <c r="AJ5" s="257">
        <f>AI5+1</f>
        <v>2020</v>
      </c>
      <c r="AK5" s="257">
        <f>AJ5+1</f>
        <v>2021</v>
      </c>
      <c r="AL5" s="257">
        <f>AK5+1</f>
        <v>2022</v>
      </c>
      <c r="AM5" s="257">
        <f>AL5+1</f>
        <v>2023</v>
      </c>
      <c r="AO5" s="180" t="s">
        <v>150</v>
      </c>
    </row>
    <row r="6" spans="1:41" ht="13.5" thickBot="1" x14ac:dyDescent="0.35"/>
    <row r="7" spans="1:41" x14ac:dyDescent="0.3">
      <c r="A7" s="36" t="s">
        <v>151</v>
      </c>
      <c r="B7" s="96" t="s">
        <v>127</v>
      </c>
      <c r="C7" s="97"/>
      <c r="D7" s="97"/>
      <c r="E7" s="97"/>
      <c r="F7" s="97"/>
      <c r="G7" s="97"/>
      <c r="H7" s="97"/>
      <c r="I7" s="97"/>
      <c r="J7" s="97"/>
      <c r="K7" s="98"/>
      <c r="L7" s="98"/>
      <c r="M7" s="98"/>
      <c r="N7" s="98"/>
      <c r="O7" s="98"/>
      <c r="P7" s="98"/>
      <c r="Q7" s="98"/>
      <c r="R7" s="181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</row>
    <row r="8" spans="1:41" ht="13.5" outlineLevel="1" thickBot="1" x14ac:dyDescent="0.35">
      <c r="B8" s="182" t="s">
        <v>210</v>
      </c>
      <c r="C8" s="101"/>
      <c r="D8" s="101"/>
      <c r="E8" s="101"/>
      <c r="F8" s="101"/>
      <c r="G8" s="101"/>
      <c r="H8" s="101"/>
      <c r="I8" s="101"/>
      <c r="J8" s="101"/>
      <c r="K8" s="102"/>
      <c r="L8" s="102"/>
      <c r="M8" s="102"/>
      <c r="N8" s="102"/>
      <c r="O8" s="102"/>
      <c r="P8" s="102"/>
      <c r="Q8" s="102"/>
      <c r="R8" s="183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</row>
    <row r="9" spans="1:41" outlineLevel="1" x14ac:dyDescent="0.3">
      <c r="K9" s="1"/>
      <c r="L9" s="1"/>
      <c r="M9" s="1"/>
      <c r="N9" s="1"/>
      <c r="O9" s="1"/>
      <c r="P9" s="1"/>
      <c r="Q9" s="1"/>
      <c r="R9" s="76"/>
    </row>
    <row r="10" spans="1:41" s="46" customFormat="1" outlineLevel="1" collapsed="1" x14ac:dyDescent="0.25">
      <c r="A10" s="45"/>
      <c r="B10" s="105" t="s">
        <v>69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84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8"/>
    </row>
    <row r="11" spans="1:41" hidden="1" outlineLevel="2" x14ac:dyDescent="0.3">
      <c r="B11" s="15" t="s">
        <v>128</v>
      </c>
      <c r="K11" s="1"/>
      <c r="L11" s="1"/>
      <c r="M11" s="1"/>
      <c r="N11" s="1"/>
      <c r="O11" s="1"/>
      <c r="P11" s="1"/>
      <c r="Q11" s="1"/>
      <c r="R11" s="76"/>
    </row>
    <row r="12" spans="1:41" hidden="1" outlineLevel="2" x14ac:dyDescent="0.3">
      <c r="C12" t="s">
        <v>0</v>
      </c>
      <c r="K12" s="14">
        <f ca="1">'Front-End @ LA'!K581</f>
        <v>0</v>
      </c>
      <c r="L12" s="14">
        <f ca="1">'Front-End @ LA'!L581</f>
        <v>0</v>
      </c>
      <c r="M12" s="14">
        <f ca="1">'Front-End @ LA'!M581</f>
        <v>0</v>
      </c>
      <c r="N12" s="14">
        <f ca="1">'Front-End @ LA'!N581</f>
        <v>0</v>
      </c>
      <c r="O12" s="14">
        <f ca="1">'Front-End @ LA'!O581</f>
        <v>0</v>
      </c>
      <c r="P12" s="14">
        <f ca="1">'Front-End @ LA'!P581</f>
        <v>0</v>
      </c>
      <c r="Q12" s="14">
        <f ca="1">'Front-End @ LA'!Q581</f>
        <v>0</v>
      </c>
      <c r="R12" s="14">
        <f ca="1">'Front-End @ LA'!R581</f>
        <v>0</v>
      </c>
      <c r="S12" s="14">
        <f ca="1">'Front-End @ LA'!S581</f>
        <v>0</v>
      </c>
      <c r="T12" s="14">
        <f ca="1">'Front-End @ LA'!T581</f>
        <v>1</v>
      </c>
      <c r="U12" s="14">
        <f ca="1">'Front-End @ LA'!U581</f>
        <v>0</v>
      </c>
      <c r="V12" s="14">
        <f ca="1">'Front-End @ LA'!V581</f>
        <v>1</v>
      </c>
      <c r="W12" s="14">
        <f ca="1">'Front-End @ LA'!W581</f>
        <v>0</v>
      </c>
      <c r="X12" s="14">
        <f ca="1">'Front-End @ LA'!X581</f>
        <v>1</v>
      </c>
      <c r="Y12" s="14">
        <f ca="1">'Front-End @ LA'!Y581</f>
        <v>0</v>
      </c>
      <c r="Z12" s="14">
        <f ca="1">'Front-End @ LA'!Z581</f>
        <v>1</v>
      </c>
      <c r="AA12" s="14">
        <f ca="1">'Front-End @ LA'!AA581</f>
        <v>0</v>
      </c>
      <c r="AB12" s="14">
        <f ca="1">'Front-End @ LA'!AB581</f>
        <v>1</v>
      </c>
      <c r="AC12" s="14">
        <f ca="1">'Front-End @ LA'!AC581</f>
        <v>0</v>
      </c>
      <c r="AD12" s="14">
        <f ca="1">'Front-End @ LA'!AD581</f>
        <v>1</v>
      </c>
      <c r="AE12" s="14">
        <f ca="1">'Front-End @ LA'!AE581</f>
        <v>0</v>
      </c>
      <c r="AF12" s="14">
        <f ca="1">'Front-End @ LA'!AF581</f>
        <v>1</v>
      </c>
      <c r="AG12" s="14">
        <f ca="1">'Front-End @ LA'!AG581</f>
        <v>0</v>
      </c>
      <c r="AH12" s="14">
        <f ca="1">'Front-End @ LA'!AH581</f>
        <v>1</v>
      </c>
      <c r="AI12" s="14">
        <f ca="1">'Front-End @ LA'!AI581</f>
        <v>2</v>
      </c>
      <c r="AJ12" s="14">
        <f ca="1">'Front-End @ LA'!AJ581</f>
        <v>6</v>
      </c>
      <c r="AK12" s="14">
        <f ca="1">'Front-End @ LA'!AK581</f>
        <v>16</v>
      </c>
      <c r="AL12" s="14">
        <f ca="1">'Front-End @ LA'!AL581</f>
        <v>26</v>
      </c>
      <c r="AM12" s="14">
        <f ca="1">'Front-End @ LA'!AM581</f>
        <v>36</v>
      </c>
    </row>
    <row r="13" spans="1:41" hidden="1" outlineLevel="2" x14ac:dyDescent="0.3">
      <c r="C13" t="s">
        <v>1</v>
      </c>
      <c r="K13" s="14">
        <f ca="1">'Front-End @ LA'!K582</f>
        <v>0</v>
      </c>
      <c r="L13" s="14">
        <f ca="1">'Front-End @ LA'!L582</f>
        <v>0</v>
      </c>
      <c r="M13" s="14">
        <f ca="1">'Front-End @ LA'!M582</f>
        <v>0</v>
      </c>
      <c r="N13" s="14">
        <f ca="1">'Front-End @ LA'!N582</f>
        <v>0</v>
      </c>
      <c r="O13" s="14">
        <f ca="1">'Front-End @ LA'!O582</f>
        <v>0</v>
      </c>
      <c r="P13" s="14">
        <f ca="1">'Front-End @ LA'!P582</f>
        <v>0</v>
      </c>
      <c r="Q13" s="14">
        <f ca="1">'Front-End @ LA'!Q582</f>
        <v>0</v>
      </c>
      <c r="R13" s="14">
        <f ca="1">'Front-End @ LA'!R582</f>
        <v>0</v>
      </c>
      <c r="S13" s="14">
        <f ca="1">'Front-End @ LA'!S582</f>
        <v>0</v>
      </c>
      <c r="T13" s="14">
        <f ca="1">'Front-End @ LA'!T582</f>
        <v>0</v>
      </c>
      <c r="U13" s="14">
        <f ca="1">'Front-End @ LA'!U582</f>
        <v>0</v>
      </c>
      <c r="V13" s="14">
        <f ca="1">'Front-End @ LA'!V582</f>
        <v>0</v>
      </c>
      <c r="W13" s="14">
        <f ca="1">'Front-End @ LA'!W582</f>
        <v>0</v>
      </c>
      <c r="X13" s="14">
        <f ca="1">'Front-End @ LA'!X582</f>
        <v>0</v>
      </c>
      <c r="Y13" s="14">
        <f ca="1">'Front-End @ LA'!Y582</f>
        <v>0</v>
      </c>
      <c r="Z13" s="14">
        <f ca="1">'Front-End @ LA'!Z582</f>
        <v>0</v>
      </c>
      <c r="AA13" s="14">
        <f ca="1">'Front-End @ LA'!AA582</f>
        <v>0</v>
      </c>
      <c r="AB13" s="14">
        <f ca="1">'Front-End @ LA'!AB582</f>
        <v>0</v>
      </c>
      <c r="AC13" s="14">
        <f ca="1">'Front-End @ LA'!AC582</f>
        <v>0</v>
      </c>
      <c r="AD13" s="14">
        <f ca="1">'Front-End @ LA'!AD582</f>
        <v>1</v>
      </c>
      <c r="AE13" s="14">
        <f ca="1">'Front-End @ LA'!AE582</f>
        <v>0</v>
      </c>
      <c r="AF13" s="14">
        <f ca="1">'Front-End @ LA'!AF582</f>
        <v>1</v>
      </c>
      <c r="AG13" s="14">
        <f ca="1">'Front-End @ LA'!AG582</f>
        <v>0</v>
      </c>
      <c r="AH13" s="14">
        <f ca="1">'Front-End @ LA'!AH582</f>
        <v>1</v>
      </c>
      <c r="AI13" s="14">
        <f ca="1">'Front-End @ LA'!AI582</f>
        <v>0</v>
      </c>
      <c r="AJ13" s="14">
        <f ca="1">'Front-End @ LA'!AJ582</f>
        <v>3</v>
      </c>
      <c r="AK13" s="14">
        <f ca="1">'Front-End @ LA'!AK582</f>
        <v>13</v>
      </c>
      <c r="AL13" s="14">
        <f ca="1">'Front-End @ LA'!AL582</f>
        <v>23</v>
      </c>
      <c r="AM13" s="14">
        <f ca="1">'Front-End @ LA'!AM582</f>
        <v>33</v>
      </c>
    </row>
    <row r="14" spans="1:41" ht="13.5" hidden="1" outlineLevel="2" thickBot="1" x14ac:dyDescent="0.35">
      <c r="B14" s="60"/>
      <c r="C14" s="60" t="s">
        <v>2</v>
      </c>
      <c r="D14" s="60"/>
      <c r="E14" s="60"/>
      <c r="F14" s="60"/>
      <c r="G14" s="60"/>
      <c r="H14" s="60"/>
      <c r="I14" s="60"/>
      <c r="J14" s="60"/>
      <c r="K14" s="56">
        <f ca="1">'Front-End @ LA'!K583</f>
        <v>0</v>
      </c>
      <c r="L14" s="56">
        <f ca="1">'Front-End @ LA'!L583</f>
        <v>0</v>
      </c>
      <c r="M14" s="56">
        <f ca="1">'Front-End @ LA'!M583</f>
        <v>0</v>
      </c>
      <c r="N14" s="56">
        <f ca="1">'Front-End @ LA'!N583</f>
        <v>0</v>
      </c>
      <c r="O14" s="56">
        <f ca="1">'Front-End @ LA'!O583</f>
        <v>0</v>
      </c>
      <c r="P14" s="56">
        <f ca="1">'Front-End @ LA'!P583</f>
        <v>0</v>
      </c>
      <c r="Q14" s="56">
        <f ca="1">'Front-End @ LA'!Q583</f>
        <v>0</v>
      </c>
      <c r="R14" s="56">
        <f ca="1">'Front-End @ LA'!R583</f>
        <v>0</v>
      </c>
      <c r="S14" s="56">
        <f ca="1">'Front-End @ LA'!S583</f>
        <v>0</v>
      </c>
      <c r="T14" s="56">
        <f ca="1">'Front-End @ LA'!T583</f>
        <v>0</v>
      </c>
      <c r="U14" s="56">
        <f ca="1">'Front-End @ LA'!U583</f>
        <v>0</v>
      </c>
      <c r="V14" s="56">
        <f ca="1">'Front-End @ LA'!V583</f>
        <v>0</v>
      </c>
      <c r="W14" s="56">
        <f ca="1">'Front-End @ LA'!W583</f>
        <v>0</v>
      </c>
      <c r="X14" s="56">
        <f ca="1">'Front-End @ LA'!X583</f>
        <v>0</v>
      </c>
      <c r="Y14" s="56">
        <f ca="1">'Front-End @ LA'!Y583</f>
        <v>0</v>
      </c>
      <c r="Z14" s="56">
        <f ca="1">'Front-End @ LA'!Z583</f>
        <v>0</v>
      </c>
      <c r="AA14" s="56">
        <f ca="1">'Front-End @ LA'!AA583</f>
        <v>0</v>
      </c>
      <c r="AB14" s="56">
        <f ca="1">'Front-End @ LA'!AB583</f>
        <v>0</v>
      </c>
      <c r="AC14" s="56">
        <f ca="1">'Front-End @ LA'!AC583</f>
        <v>0</v>
      </c>
      <c r="AD14" s="56">
        <f ca="1">'Front-End @ LA'!AD583</f>
        <v>0</v>
      </c>
      <c r="AE14" s="56">
        <f ca="1">'Front-End @ LA'!AE583</f>
        <v>0</v>
      </c>
      <c r="AF14" s="56">
        <f ca="1">'Front-End @ LA'!AF583</f>
        <v>1</v>
      </c>
      <c r="AG14" s="56">
        <f ca="1">'Front-End @ LA'!AG583</f>
        <v>0</v>
      </c>
      <c r="AH14" s="56">
        <f ca="1">'Front-End @ LA'!AH583</f>
        <v>1</v>
      </c>
      <c r="AI14" s="56">
        <f ca="1">'Front-End @ LA'!AI583</f>
        <v>0</v>
      </c>
      <c r="AJ14" s="56">
        <f ca="1">'Front-End @ LA'!AJ583</f>
        <v>2</v>
      </c>
      <c r="AK14" s="56">
        <f ca="1">'Front-End @ LA'!AK583</f>
        <v>9</v>
      </c>
      <c r="AL14" s="56">
        <f ca="1">'Front-End @ LA'!AL583</f>
        <v>16</v>
      </c>
      <c r="AM14" s="56">
        <f ca="1">'Front-End @ LA'!AM583</f>
        <v>23</v>
      </c>
    </row>
    <row r="15" spans="1:41" s="15" customFormat="1" ht="13.5" hidden="1" outlineLevel="2" thickBot="1" x14ac:dyDescent="0.35">
      <c r="A15" s="36"/>
      <c r="B15" s="58" t="s">
        <v>129</v>
      </c>
      <c r="C15" s="58"/>
      <c r="D15" s="58"/>
      <c r="E15" s="58"/>
      <c r="F15" s="58"/>
      <c r="G15" s="58"/>
      <c r="H15" s="58"/>
      <c r="I15" s="58"/>
      <c r="J15" s="58"/>
      <c r="K15" s="59">
        <f ca="1">'Front-End @ LA'!K584</f>
        <v>0</v>
      </c>
      <c r="L15" s="59">
        <f ca="1">'Front-End @ LA'!L584</f>
        <v>0</v>
      </c>
      <c r="M15" s="59">
        <f ca="1">'Front-End @ LA'!M584</f>
        <v>0</v>
      </c>
      <c r="N15" s="59">
        <f ca="1">'Front-End @ LA'!N584</f>
        <v>0</v>
      </c>
      <c r="O15" s="59">
        <f ca="1">'Front-End @ LA'!O584</f>
        <v>0</v>
      </c>
      <c r="P15" s="59">
        <f ca="1">'Front-End @ LA'!P584</f>
        <v>0</v>
      </c>
      <c r="Q15" s="59">
        <f ca="1">'Front-End @ LA'!Q584</f>
        <v>0</v>
      </c>
      <c r="R15" s="59">
        <f ca="1">'Front-End @ LA'!R584</f>
        <v>0</v>
      </c>
      <c r="S15" s="59">
        <f ca="1">'Front-End @ LA'!S584</f>
        <v>0</v>
      </c>
      <c r="T15" s="59">
        <f ca="1">'Front-End @ LA'!T584</f>
        <v>1</v>
      </c>
      <c r="U15" s="59">
        <f ca="1">'Front-End @ LA'!U584</f>
        <v>0</v>
      </c>
      <c r="V15" s="59">
        <f ca="1">'Front-End @ LA'!V584</f>
        <v>1</v>
      </c>
      <c r="W15" s="59">
        <f ca="1">'Front-End @ LA'!W584</f>
        <v>0</v>
      </c>
      <c r="X15" s="59">
        <f ca="1">'Front-End @ LA'!X584</f>
        <v>1</v>
      </c>
      <c r="Y15" s="59">
        <f ca="1">'Front-End @ LA'!Y584</f>
        <v>0</v>
      </c>
      <c r="Z15" s="59">
        <f ca="1">'Front-End @ LA'!Z584</f>
        <v>1</v>
      </c>
      <c r="AA15" s="59">
        <f ca="1">'Front-End @ LA'!AA584</f>
        <v>0</v>
      </c>
      <c r="AB15" s="59">
        <f ca="1">'Front-End @ LA'!AB584</f>
        <v>1</v>
      </c>
      <c r="AC15" s="59">
        <f ca="1">'Front-End @ LA'!AC584</f>
        <v>0</v>
      </c>
      <c r="AD15" s="59">
        <f ca="1">'Front-End @ LA'!AD584</f>
        <v>2</v>
      </c>
      <c r="AE15" s="59">
        <f ca="1">'Front-End @ LA'!AE584</f>
        <v>0</v>
      </c>
      <c r="AF15" s="59">
        <f ca="1">'Front-End @ LA'!AF584</f>
        <v>3</v>
      </c>
      <c r="AG15" s="59">
        <f ca="1">'Front-End @ LA'!AG584</f>
        <v>0</v>
      </c>
      <c r="AH15" s="59">
        <f ca="1">'Front-End @ LA'!AH584</f>
        <v>3</v>
      </c>
      <c r="AI15" s="59">
        <f ca="1">'Front-End @ LA'!AI584</f>
        <v>2</v>
      </c>
      <c r="AJ15" s="59">
        <f ca="1">'Front-End @ LA'!AJ584</f>
        <v>11</v>
      </c>
      <c r="AK15" s="59">
        <f ca="1">'Front-End @ LA'!AK584</f>
        <v>38</v>
      </c>
      <c r="AL15" s="59">
        <f ca="1">'Front-End @ LA'!AL584</f>
        <v>65</v>
      </c>
      <c r="AM15" s="59">
        <f ca="1">'Front-End @ LA'!AM584</f>
        <v>92</v>
      </c>
      <c r="AO15" s="250">
        <f ca="1">(AM15/AI15)^(1/5)-1</f>
        <v>1.1505600128111397</v>
      </c>
    </row>
    <row r="16" spans="1:41" hidden="1" outlineLevel="2" x14ac:dyDescent="0.3"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O16" s="14">
        <f ca="1">SUM(AI15:AM15)</f>
        <v>208</v>
      </c>
    </row>
    <row r="17" spans="1:41" hidden="1" outlineLevel="2" x14ac:dyDescent="0.3">
      <c r="B17" s="15" t="s">
        <v>132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1" hidden="1" outlineLevel="2" x14ac:dyDescent="0.3">
      <c r="C18" t="s">
        <v>0</v>
      </c>
      <c r="K18" s="14">
        <f ca="1">'Front-End @ LA'!K587</f>
        <v>0</v>
      </c>
      <c r="L18" s="14">
        <f ca="1">'Front-End @ LA'!L587</f>
        <v>0</v>
      </c>
      <c r="M18" s="14">
        <f ca="1">'Front-End @ LA'!M587</f>
        <v>0</v>
      </c>
      <c r="N18" s="14">
        <f ca="1">'Front-End @ LA'!N587</f>
        <v>0</v>
      </c>
      <c r="O18" s="14">
        <f ca="1">'Front-End @ LA'!O587</f>
        <v>0</v>
      </c>
      <c r="P18" s="14">
        <f ca="1">'Front-End @ LA'!P587</f>
        <v>0</v>
      </c>
      <c r="Q18" s="14">
        <f ca="1">'Front-End @ LA'!Q587</f>
        <v>0</v>
      </c>
      <c r="R18" s="14">
        <f ca="1">'Front-End @ LA'!R587</f>
        <v>0</v>
      </c>
      <c r="S18" s="14">
        <f ca="1">'Front-End @ LA'!S587</f>
        <v>0</v>
      </c>
      <c r="T18" s="14">
        <f ca="1">'Front-End @ LA'!T587</f>
        <v>80000000</v>
      </c>
      <c r="U18" s="14">
        <f ca="1">'Front-End @ LA'!U587</f>
        <v>0</v>
      </c>
      <c r="V18" s="14">
        <f ca="1">'Front-End @ LA'!V587</f>
        <v>80000000</v>
      </c>
      <c r="W18" s="14">
        <f ca="1">'Front-End @ LA'!W587</f>
        <v>0</v>
      </c>
      <c r="X18" s="14">
        <f ca="1">'Front-End @ LA'!X587</f>
        <v>80000000</v>
      </c>
      <c r="Y18" s="14">
        <f ca="1">'Front-End @ LA'!Y587</f>
        <v>0</v>
      </c>
      <c r="Z18" s="14">
        <f ca="1">'Front-End @ LA'!Z587</f>
        <v>80000000</v>
      </c>
      <c r="AA18" s="14">
        <f ca="1">'Front-End @ LA'!AA587</f>
        <v>0</v>
      </c>
      <c r="AB18" s="14">
        <f ca="1">'Front-End @ LA'!AB587</f>
        <v>80000000</v>
      </c>
      <c r="AC18" s="14">
        <f ca="1">'Front-End @ LA'!AC587</f>
        <v>0</v>
      </c>
      <c r="AD18" s="14">
        <f ca="1">'Front-End @ LA'!AD587</f>
        <v>80000000</v>
      </c>
      <c r="AE18" s="14">
        <f ca="1">'Front-End @ LA'!AE587</f>
        <v>0</v>
      </c>
      <c r="AF18" s="14">
        <f ca="1">'Front-End @ LA'!AF587</f>
        <v>80000000</v>
      </c>
      <c r="AG18" s="14">
        <f ca="1">'Front-End @ LA'!AG587</f>
        <v>0</v>
      </c>
      <c r="AH18" s="14">
        <f ca="1">'Front-End @ LA'!AH587</f>
        <v>80000000</v>
      </c>
      <c r="AI18" s="14">
        <f ca="1">'Front-End @ LA'!AI587</f>
        <v>160000000</v>
      </c>
      <c r="AJ18" s="14">
        <f ca="1">'Front-End @ LA'!AJ587</f>
        <v>480000000</v>
      </c>
      <c r="AK18" s="14">
        <f ca="1">'Front-End @ LA'!AK587</f>
        <v>1280000000</v>
      </c>
      <c r="AL18" s="14">
        <f ca="1">'Front-End @ LA'!AL587</f>
        <v>2080000000</v>
      </c>
      <c r="AM18" s="14">
        <f ca="1">'Front-End @ LA'!AM587</f>
        <v>2880000000</v>
      </c>
    </row>
    <row r="19" spans="1:41" hidden="1" outlineLevel="2" x14ac:dyDescent="0.3">
      <c r="C19" t="s">
        <v>1</v>
      </c>
      <c r="K19" s="14">
        <f ca="1">'Front-End @ LA'!K588</f>
        <v>0</v>
      </c>
      <c r="L19" s="14">
        <f ca="1">'Front-End @ LA'!L588</f>
        <v>0</v>
      </c>
      <c r="M19" s="14">
        <f ca="1">'Front-End @ LA'!M588</f>
        <v>0</v>
      </c>
      <c r="N19" s="14">
        <f ca="1">'Front-End @ LA'!N588</f>
        <v>0</v>
      </c>
      <c r="O19" s="14">
        <f ca="1">'Front-End @ LA'!O588</f>
        <v>0</v>
      </c>
      <c r="P19" s="14">
        <f ca="1">'Front-End @ LA'!P588</f>
        <v>0</v>
      </c>
      <c r="Q19" s="14">
        <f ca="1">'Front-End @ LA'!Q588</f>
        <v>0</v>
      </c>
      <c r="R19" s="14">
        <f ca="1">'Front-End @ LA'!R588</f>
        <v>0</v>
      </c>
      <c r="S19" s="14">
        <f ca="1">'Front-End @ LA'!S588</f>
        <v>0</v>
      </c>
      <c r="T19" s="14">
        <f ca="1">'Front-End @ LA'!T588</f>
        <v>0</v>
      </c>
      <c r="U19" s="14">
        <f ca="1">'Front-End @ LA'!U588</f>
        <v>0</v>
      </c>
      <c r="V19" s="14">
        <f ca="1">'Front-End @ LA'!V588</f>
        <v>0</v>
      </c>
      <c r="W19" s="14">
        <f ca="1">'Front-End @ LA'!W588</f>
        <v>0</v>
      </c>
      <c r="X19" s="14">
        <f ca="1">'Front-End @ LA'!X588</f>
        <v>0</v>
      </c>
      <c r="Y19" s="14">
        <f ca="1">'Front-End @ LA'!Y588</f>
        <v>0</v>
      </c>
      <c r="Z19" s="14">
        <f ca="1">'Front-End @ LA'!Z588</f>
        <v>0</v>
      </c>
      <c r="AA19" s="14">
        <f ca="1">'Front-End @ LA'!AA588</f>
        <v>0</v>
      </c>
      <c r="AB19" s="14">
        <f ca="1">'Front-End @ LA'!AB588</f>
        <v>0</v>
      </c>
      <c r="AC19" s="14">
        <f ca="1">'Front-End @ LA'!AC588</f>
        <v>0</v>
      </c>
      <c r="AD19" s="14">
        <f ca="1">'Front-End @ LA'!AD588</f>
        <v>60000000</v>
      </c>
      <c r="AE19" s="14">
        <f ca="1">'Front-End @ LA'!AE588</f>
        <v>0</v>
      </c>
      <c r="AF19" s="14">
        <f ca="1">'Front-End @ LA'!AF588</f>
        <v>60000000</v>
      </c>
      <c r="AG19" s="14">
        <f ca="1">'Front-End @ LA'!AG588</f>
        <v>0</v>
      </c>
      <c r="AH19" s="14">
        <f ca="1">'Front-End @ LA'!AH588</f>
        <v>60000000</v>
      </c>
      <c r="AI19" s="14">
        <f ca="1">'Front-End @ LA'!AI588</f>
        <v>0</v>
      </c>
      <c r="AJ19" s="14">
        <f ca="1">'Front-End @ LA'!AJ588</f>
        <v>180000000</v>
      </c>
      <c r="AK19" s="14">
        <f ca="1">'Front-End @ LA'!AK588</f>
        <v>780000000</v>
      </c>
      <c r="AL19" s="14">
        <f ca="1">'Front-End @ LA'!AL588</f>
        <v>1380000000</v>
      </c>
      <c r="AM19" s="14">
        <f ca="1">'Front-End @ LA'!AM588</f>
        <v>1980000000</v>
      </c>
    </row>
    <row r="20" spans="1:41" ht="13.5" hidden="1" outlineLevel="2" thickBot="1" x14ac:dyDescent="0.35">
      <c r="B20" s="60"/>
      <c r="C20" s="60" t="s">
        <v>2</v>
      </c>
      <c r="D20" s="60"/>
      <c r="E20" s="60"/>
      <c r="F20" s="60"/>
      <c r="G20" s="60"/>
      <c r="H20" s="60"/>
      <c r="I20" s="60"/>
      <c r="J20" s="60"/>
      <c r="K20" s="56">
        <f ca="1">'Front-End @ LA'!K589</f>
        <v>0</v>
      </c>
      <c r="L20" s="56">
        <f ca="1">'Front-End @ LA'!L589</f>
        <v>0</v>
      </c>
      <c r="M20" s="56">
        <f ca="1">'Front-End @ LA'!M589</f>
        <v>0</v>
      </c>
      <c r="N20" s="56">
        <f ca="1">'Front-End @ LA'!N589</f>
        <v>0</v>
      </c>
      <c r="O20" s="56">
        <f ca="1">'Front-End @ LA'!O589</f>
        <v>0</v>
      </c>
      <c r="P20" s="56">
        <f ca="1">'Front-End @ LA'!P589</f>
        <v>0</v>
      </c>
      <c r="Q20" s="56">
        <f ca="1">'Front-End @ LA'!Q589</f>
        <v>0</v>
      </c>
      <c r="R20" s="56">
        <f ca="1">'Front-End @ LA'!R589</f>
        <v>0</v>
      </c>
      <c r="S20" s="56">
        <f ca="1">'Front-End @ LA'!S589</f>
        <v>0</v>
      </c>
      <c r="T20" s="56">
        <f ca="1">'Front-End @ LA'!T589</f>
        <v>0</v>
      </c>
      <c r="U20" s="56">
        <f ca="1">'Front-End @ LA'!U589</f>
        <v>0</v>
      </c>
      <c r="V20" s="56">
        <f ca="1">'Front-End @ LA'!V589</f>
        <v>0</v>
      </c>
      <c r="W20" s="56">
        <f ca="1">'Front-End @ LA'!W589</f>
        <v>0</v>
      </c>
      <c r="X20" s="56">
        <f ca="1">'Front-End @ LA'!X589</f>
        <v>0</v>
      </c>
      <c r="Y20" s="56">
        <f ca="1">'Front-End @ LA'!Y589</f>
        <v>0</v>
      </c>
      <c r="Z20" s="56">
        <f ca="1">'Front-End @ LA'!Z589</f>
        <v>0</v>
      </c>
      <c r="AA20" s="56">
        <f ca="1">'Front-End @ LA'!AA589</f>
        <v>0</v>
      </c>
      <c r="AB20" s="56">
        <f ca="1">'Front-End @ LA'!AB589</f>
        <v>0</v>
      </c>
      <c r="AC20" s="56">
        <f ca="1">'Front-End @ LA'!AC589</f>
        <v>0</v>
      </c>
      <c r="AD20" s="56">
        <f ca="1">'Front-End @ LA'!AD589</f>
        <v>0</v>
      </c>
      <c r="AE20" s="56">
        <f ca="1">'Front-End @ LA'!AE589</f>
        <v>0</v>
      </c>
      <c r="AF20" s="56">
        <f ca="1">'Front-End @ LA'!AF589</f>
        <v>40000000</v>
      </c>
      <c r="AG20" s="56">
        <f ca="1">'Front-End @ LA'!AG589</f>
        <v>0</v>
      </c>
      <c r="AH20" s="56">
        <f ca="1">'Front-End @ LA'!AH589</f>
        <v>40000000</v>
      </c>
      <c r="AI20" s="56">
        <f ca="1">'Front-End @ LA'!AI589</f>
        <v>0</v>
      </c>
      <c r="AJ20" s="56">
        <f ca="1">'Front-End @ LA'!AJ589</f>
        <v>80000000</v>
      </c>
      <c r="AK20" s="56">
        <f ca="1">'Front-End @ LA'!AK589</f>
        <v>360000000</v>
      </c>
      <c r="AL20" s="56">
        <f ca="1">'Front-End @ LA'!AL589</f>
        <v>640000000</v>
      </c>
      <c r="AM20" s="56">
        <f ca="1">'Front-End @ LA'!AM589</f>
        <v>920000000</v>
      </c>
    </row>
    <row r="21" spans="1:41" s="15" customFormat="1" ht="13.5" hidden="1" outlineLevel="2" thickBot="1" x14ac:dyDescent="0.35">
      <c r="A21" s="36"/>
      <c r="B21" s="58" t="s">
        <v>131</v>
      </c>
      <c r="C21" s="58"/>
      <c r="D21" s="58"/>
      <c r="E21" s="58"/>
      <c r="F21" s="58"/>
      <c r="G21" s="58"/>
      <c r="H21" s="58"/>
      <c r="I21" s="58"/>
      <c r="J21" s="58"/>
      <c r="K21" s="59">
        <f ca="1">'Front-End @ LA'!K590</f>
        <v>0</v>
      </c>
      <c r="L21" s="59">
        <f ca="1">'Front-End @ LA'!L590</f>
        <v>0</v>
      </c>
      <c r="M21" s="59">
        <f ca="1">'Front-End @ LA'!M590</f>
        <v>0</v>
      </c>
      <c r="N21" s="59">
        <f ca="1">'Front-End @ LA'!N590</f>
        <v>0</v>
      </c>
      <c r="O21" s="59">
        <f ca="1">'Front-End @ LA'!O590</f>
        <v>0</v>
      </c>
      <c r="P21" s="59">
        <f ca="1">'Front-End @ LA'!P590</f>
        <v>0</v>
      </c>
      <c r="Q21" s="59">
        <f ca="1">'Front-End @ LA'!Q590</f>
        <v>0</v>
      </c>
      <c r="R21" s="59">
        <f ca="1">'Front-End @ LA'!R590</f>
        <v>0</v>
      </c>
      <c r="S21" s="59">
        <f ca="1">'Front-End @ LA'!S590</f>
        <v>0</v>
      </c>
      <c r="T21" s="59">
        <f ca="1">'Front-End @ LA'!T590</f>
        <v>80000000</v>
      </c>
      <c r="U21" s="59">
        <f ca="1">'Front-End @ LA'!U590</f>
        <v>0</v>
      </c>
      <c r="V21" s="59">
        <f ca="1">'Front-End @ LA'!V590</f>
        <v>80000000</v>
      </c>
      <c r="W21" s="59">
        <f ca="1">'Front-End @ LA'!W590</f>
        <v>0</v>
      </c>
      <c r="X21" s="59">
        <f ca="1">'Front-End @ LA'!X590</f>
        <v>80000000</v>
      </c>
      <c r="Y21" s="59">
        <f ca="1">'Front-End @ LA'!Y590</f>
        <v>0</v>
      </c>
      <c r="Z21" s="59">
        <f ca="1">'Front-End @ LA'!Z590</f>
        <v>80000000</v>
      </c>
      <c r="AA21" s="59">
        <f ca="1">'Front-End @ LA'!AA590</f>
        <v>0</v>
      </c>
      <c r="AB21" s="59">
        <f ca="1">'Front-End @ LA'!AB590</f>
        <v>80000000</v>
      </c>
      <c r="AC21" s="59">
        <f ca="1">'Front-End @ LA'!AC590</f>
        <v>0</v>
      </c>
      <c r="AD21" s="59">
        <f ca="1">'Front-End @ LA'!AD590</f>
        <v>140000000</v>
      </c>
      <c r="AE21" s="59">
        <f ca="1">'Front-End @ LA'!AE590</f>
        <v>0</v>
      </c>
      <c r="AF21" s="59">
        <f ca="1">'Front-End @ LA'!AF590</f>
        <v>180000000</v>
      </c>
      <c r="AG21" s="59">
        <f ca="1">'Front-End @ LA'!AG590</f>
        <v>0</v>
      </c>
      <c r="AH21" s="59">
        <f ca="1">'Front-End @ LA'!AH590</f>
        <v>180000000</v>
      </c>
      <c r="AI21" s="59">
        <f ca="1">'Front-End @ LA'!AI590</f>
        <v>160000000</v>
      </c>
      <c r="AJ21" s="59">
        <f ca="1">'Front-End @ LA'!AJ590</f>
        <v>740000000</v>
      </c>
      <c r="AK21" s="59">
        <f ca="1">'Front-End @ LA'!AK590</f>
        <v>2420000000</v>
      </c>
      <c r="AL21" s="59">
        <f ca="1">'Front-End @ LA'!AL590</f>
        <v>4100000000</v>
      </c>
      <c r="AM21" s="59">
        <f ca="1">'Front-End @ LA'!AM590</f>
        <v>5780000000</v>
      </c>
    </row>
    <row r="22" spans="1:41" hidden="1" outlineLevel="2" x14ac:dyDescent="0.3"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41" hidden="1" outlineLevel="2" x14ac:dyDescent="0.3">
      <c r="B23" s="15" t="s">
        <v>399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41" hidden="1" outlineLevel="2" x14ac:dyDescent="0.3">
      <c r="C24" t="s">
        <v>0</v>
      </c>
      <c r="K24" s="14">
        <f ca="1">'Front-End @ LA'!K593</f>
        <v>0</v>
      </c>
      <c r="L24" s="14">
        <f ca="1">'Front-End @ LA'!L593</f>
        <v>0</v>
      </c>
      <c r="M24" s="14">
        <f ca="1">'Front-End @ LA'!M593</f>
        <v>0</v>
      </c>
      <c r="N24" s="14">
        <f ca="1">'Front-End @ LA'!N593</f>
        <v>0</v>
      </c>
      <c r="O24" s="14">
        <f ca="1">'Front-End @ LA'!O593</f>
        <v>0</v>
      </c>
      <c r="P24" s="14">
        <f ca="1">'Front-End @ LA'!P593</f>
        <v>0</v>
      </c>
      <c r="Q24" s="14">
        <f ca="1">'Front-End @ LA'!Q593</f>
        <v>0</v>
      </c>
      <c r="R24" s="14">
        <f ca="1">'Front-End @ LA'!R593</f>
        <v>0</v>
      </c>
      <c r="S24" s="14">
        <f ca="1">'Front-End @ LA'!S593</f>
        <v>0</v>
      </c>
      <c r="T24" s="14">
        <f ca="1">'Front-End @ LA'!T593</f>
        <v>5777777.777777778</v>
      </c>
      <c r="U24" s="14">
        <f ca="1">'Front-End @ LA'!U593</f>
        <v>0</v>
      </c>
      <c r="V24" s="14">
        <f ca="1">'Front-End @ LA'!V593</f>
        <v>5777777.777777778</v>
      </c>
      <c r="W24" s="14">
        <f ca="1">'Front-End @ LA'!W593</f>
        <v>0</v>
      </c>
      <c r="X24" s="14">
        <f ca="1">'Front-End @ LA'!X593</f>
        <v>5777777.777777778</v>
      </c>
      <c r="Y24" s="14">
        <f ca="1">'Front-End @ LA'!Y593</f>
        <v>0</v>
      </c>
      <c r="Z24" s="14">
        <f ca="1">'Front-End @ LA'!Z593</f>
        <v>5777777.777777778</v>
      </c>
      <c r="AA24" s="14">
        <f ca="1">'Front-End @ LA'!AA593</f>
        <v>0</v>
      </c>
      <c r="AB24" s="14">
        <f ca="1">'Front-End @ LA'!AB593</f>
        <v>5777777.777777778</v>
      </c>
      <c r="AC24" s="14">
        <f ca="1">'Front-End @ LA'!AC593</f>
        <v>0</v>
      </c>
      <c r="AD24" s="14">
        <f ca="1">'Front-End @ LA'!AD593</f>
        <v>5777777.777777778</v>
      </c>
      <c r="AE24" s="14">
        <f ca="1">'Front-End @ LA'!AE593</f>
        <v>0</v>
      </c>
      <c r="AF24" s="14">
        <f ca="1">'Front-End @ LA'!AF593</f>
        <v>5777777.777777778</v>
      </c>
      <c r="AG24" s="14">
        <f ca="1">'Front-End @ LA'!AG593</f>
        <v>0</v>
      </c>
      <c r="AH24" s="14">
        <f ca="1">'Front-End @ LA'!AH593</f>
        <v>5777777.777777778</v>
      </c>
      <c r="AI24" s="14">
        <f ca="1">'Front-End @ LA'!AI593</f>
        <v>11555555.555555556</v>
      </c>
      <c r="AJ24" s="14">
        <f ca="1">'Front-End @ LA'!AJ593</f>
        <v>34666666.666666664</v>
      </c>
      <c r="AK24" s="14">
        <f ca="1">'Front-End @ LA'!AK593</f>
        <v>92444444.444444448</v>
      </c>
      <c r="AL24" s="14">
        <f ca="1">'Front-End @ LA'!AL593</f>
        <v>150222222.22222224</v>
      </c>
      <c r="AM24" s="14">
        <f ca="1">'Front-End @ LA'!AM593</f>
        <v>208000000.00000003</v>
      </c>
    </row>
    <row r="25" spans="1:41" hidden="1" outlineLevel="2" x14ac:dyDescent="0.3">
      <c r="C25" t="s">
        <v>1</v>
      </c>
      <c r="K25" s="14">
        <f ca="1">'Front-End @ LA'!K594</f>
        <v>0</v>
      </c>
      <c r="L25" s="14">
        <f ca="1">'Front-End @ LA'!L594</f>
        <v>0</v>
      </c>
      <c r="M25" s="14">
        <f ca="1">'Front-End @ LA'!M594</f>
        <v>0</v>
      </c>
      <c r="N25" s="14">
        <f ca="1">'Front-End @ LA'!N594</f>
        <v>0</v>
      </c>
      <c r="O25" s="14">
        <f ca="1">'Front-End @ LA'!O594</f>
        <v>0</v>
      </c>
      <c r="P25" s="14">
        <f ca="1">'Front-End @ LA'!P594</f>
        <v>0</v>
      </c>
      <c r="Q25" s="14">
        <f ca="1">'Front-End @ LA'!Q594</f>
        <v>0</v>
      </c>
      <c r="R25" s="14">
        <f ca="1">'Front-End @ LA'!R594</f>
        <v>0</v>
      </c>
      <c r="S25" s="14">
        <f ca="1">'Front-End @ LA'!S594</f>
        <v>0</v>
      </c>
      <c r="T25" s="14">
        <f ca="1">'Front-End @ LA'!T594</f>
        <v>0</v>
      </c>
      <c r="U25" s="14">
        <f ca="1">'Front-End @ LA'!U594</f>
        <v>0</v>
      </c>
      <c r="V25" s="14">
        <f ca="1">'Front-End @ LA'!V594</f>
        <v>0</v>
      </c>
      <c r="W25" s="14">
        <f ca="1">'Front-End @ LA'!W594</f>
        <v>0</v>
      </c>
      <c r="X25" s="14">
        <f ca="1">'Front-End @ LA'!X594</f>
        <v>0</v>
      </c>
      <c r="Y25" s="14">
        <f ca="1">'Front-End @ LA'!Y594</f>
        <v>0</v>
      </c>
      <c r="Z25" s="14">
        <f ca="1">'Front-End @ LA'!Z594</f>
        <v>0</v>
      </c>
      <c r="AA25" s="14">
        <f ca="1">'Front-End @ LA'!AA594</f>
        <v>0</v>
      </c>
      <c r="AB25" s="14">
        <f ca="1">'Front-End @ LA'!AB594</f>
        <v>0</v>
      </c>
      <c r="AC25" s="14">
        <f ca="1">'Front-End @ LA'!AC594</f>
        <v>0</v>
      </c>
      <c r="AD25" s="14">
        <f ca="1">'Front-End @ LA'!AD594</f>
        <v>5400000.0000000019</v>
      </c>
      <c r="AE25" s="14">
        <f ca="1">'Front-End @ LA'!AE594</f>
        <v>0</v>
      </c>
      <c r="AF25" s="14">
        <f ca="1">'Front-End @ LA'!AF594</f>
        <v>5400000.0000000019</v>
      </c>
      <c r="AG25" s="14">
        <f ca="1">'Front-End @ LA'!AG594</f>
        <v>0</v>
      </c>
      <c r="AH25" s="14">
        <f ca="1">'Front-End @ LA'!AH594</f>
        <v>5400000.0000000019</v>
      </c>
      <c r="AI25" s="14">
        <f ca="1">'Front-End @ LA'!AI594</f>
        <v>0</v>
      </c>
      <c r="AJ25" s="14">
        <f ca="1">'Front-End @ LA'!AJ594</f>
        <v>16200000.000000006</v>
      </c>
      <c r="AK25" s="14">
        <f ca="1">'Front-End @ LA'!AK594</f>
        <v>70200000.00000003</v>
      </c>
      <c r="AL25" s="14">
        <f ca="1">'Front-End @ LA'!AL594</f>
        <v>124200000.00000006</v>
      </c>
      <c r="AM25" s="14">
        <f ca="1">'Front-End @ LA'!AM594</f>
        <v>178200000.00000009</v>
      </c>
    </row>
    <row r="26" spans="1:41" ht="13.5" hidden="1" outlineLevel="2" thickBot="1" x14ac:dyDescent="0.35">
      <c r="B26" s="60"/>
      <c r="C26" s="60" t="s">
        <v>2</v>
      </c>
      <c r="D26" s="60"/>
      <c r="E26" s="60"/>
      <c r="F26" s="60"/>
      <c r="G26" s="60"/>
      <c r="H26" s="60"/>
      <c r="I26" s="60"/>
      <c r="J26" s="60"/>
      <c r="K26" s="56">
        <f ca="1">'Front-End @ LA'!K595</f>
        <v>0</v>
      </c>
      <c r="L26" s="56">
        <f ca="1">'Front-End @ LA'!L595</f>
        <v>0</v>
      </c>
      <c r="M26" s="56">
        <f ca="1">'Front-End @ LA'!M595</f>
        <v>0</v>
      </c>
      <c r="N26" s="56">
        <f ca="1">'Front-End @ LA'!N595</f>
        <v>0</v>
      </c>
      <c r="O26" s="56">
        <f ca="1">'Front-End @ LA'!O595</f>
        <v>0</v>
      </c>
      <c r="P26" s="56">
        <f ca="1">'Front-End @ LA'!P595</f>
        <v>0</v>
      </c>
      <c r="Q26" s="56">
        <f ca="1">'Front-End @ LA'!Q595</f>
        <v>0</v>
      </c>
      <c r="R26" s="56">
        <f ca="1">'Front-End @ LA'!R595</f>
        <v>0</v>
      </c>
      <c r="S26" s="56">
        <f ca="1">'Front-End @ LA'!S595</f>
        <v>0</v>
      </c>
      <c r="T26" s="56">
        <f ca="1">'Front-End @ LA'!T595</f>
        <v>0</v>
      </c>
      <c r="U26" s="56">
        <f ca="1">'Front-End @ LA'!U595</f>
        <v>0</v>
      </c>
      <c r="V26" s="56">
        <f ca="1">'Front-End @ LA'!V595</f>
        <v>0</v>
      </c>
      <c r="W26" s="56">
        <f ca="1">'Front-End @ LA'!W595</f>
        <v>0</v>
      </c>
      <c r="X26" s="56">
        <f ca="1">'Front-End @ LA'!X595</f>
        <v>0</v>
      </c>
      <c r="Y26" s="56">
        <f ca="1">'Front-End @ LA'!Y595</f>
        <v>0</v>
      </c>
      <c r="Z26" s="56">
        <f ca="1">'Front-End @ LA'!Z595</f>
        <v>0</v>
      </c>
      <c r="AA26" s="56">
        <f ca="1">'Front-End @ LA'!AA595</f>
        <v>0</v>
      </c>
      <c r="AB26" s="56">
        <f ca="1">'Front-End @ LA'!AB595</f>
        <v>0</v>
      </c>
      <c r="AC26" s="56">
        <f ca="1">'Front-End @ LA'!AC595</f>
        <v>0</v>
      </c>
      <c r="AD26" s="56">
        <f ca="1">'Front-End @ LA'!AD595</f>
        <v>0</v>
      </c>
      <c r="AE26" s="56">
        <f ca="1">'Front-End @ LA'!AE595</f>
        <v>0</v>
      </c>
      <c r="AF26" s="56">
        <f ca="1">'Front-End @ LA'!AF595</f>
        <v>4133333.333333334</v>
      </c>
      <c r="AG26" s="56">
        <f ca="1">'Front-End @ LA'!AG595</f>
        <v>0</v>
      </c>
      <c r="AH26" s="56">
        <f ca="1">'Front-End @ LA'!AH595</f>
        <v>4133333.333333334</v>
      </c>
      <c r="AI26" s="56">
        <f ca="1">'Front-End @ LA'!AI595</f>
        <v>0</v>
      </c>
      <c r="AJ26" s="56">
        <f ca="1">'Front-End @ LA'!AJ595</f>
        <v>8266666.6666666679</v>
      </c>
      <c r="AK26" s="56">
        <f ca="1">'Front-End @ LA'!AK595</f>
        <v>37200000.000000007</v>
      </c>
      <c r="AL26" s="56">
        <f ca="1">'Front-End @ LA'!AL595</f>
        <v>66133333.333333343</v>
      </c>
      <c r="AM26" s="56">
        <f ca="1">'Front-End @ LA'!AM595</f>
        <v>95066666.666666672</v>
      </c>
    </row>
    <row r="27" spans="1:41" s="15" customFormat="1" ht="13.5" hidden="1" outlineLevel="2" thickBot="1" x14ac:dyDescent="0.35">
      <c r="A27" s="36"/>
      <c r="B27" s="58" t="s">
        <v>135</v>
      </c>
      <c r="C27" s="58"/>
      <c r="D27" s="58"/>
      <c r="E27" s="58"/>
      <c r="F27" s="58"/>
      <c r="G27" s="58"/>
      <c r="H27" s="58"/>
      <c r="I27" s="58"/>
      <c r="J27" s="58"/>
      <c r="K27" s="59">
        <f ca="1">'Front-End @ LA'!K596</f>
        <v>0</v>
      </c>
      <c r="L27" s="59">
        <f ca="1">'Front-End @ LA'!L596</f>
        <v>0</v>
      </c>
      <c r="M27" s="59">
        <f ca="1">'Front-End @ LA'!M596</f>
        <v>0</v>
      </c>
      <c r="N27" s="59">
        <f ca="1">'Front-End @ LA'!N596</f>
        <v>0</v>
      </c>
      <c r="O27" s="59">
        <f ca="1">'Front-End @ LA'!O596</f>
        <v>0</v>
      </c>
      <c r="P27" s="59">
        <f ca="1">'Front-End @ LA'!P596</f>
        <v>0</v>
      </c>
      <c r="Q27" s="59">
        <f ca="1">'Front-End @ LA'!Q596</f>
        <v>0</v>
      </c>
      <c r="R27" s="59">
        <f ca="1">'Front-End @ LA'!R596</f>
        <v>0</v>
      </c>
      <c r="S27" s="59">
        <f ca="1">'Front-End @ LA'!S596</f>
        <v>0</v>
      </c>
      <c r="T27" s="59">
        <f ca="1">'Front-End @ LA'!T596</f>
        <v>5777777.777777778</v>
      </c>
      <c r="U27" s="59">
        <f ca="1">'Front-End @ LA'!U596</f>
        <v>0</v>
      </c>
      <c r="V27" s="59">
        <f ca="1">'Front-End @ LA'!V596</f>
        <v>5777777.777777778</v>
      </c>
      <c r="W27" s="59">
        <f ca="1">'Front-End @ LA'!W596</f>
        <v>0</v>
      </c>
      <c r="X27" s="59">
        <f ca="1">'Front-End @ LA'!X596</f>
        <v>5777777.777777778</v>
      </c>
      <c r="Y27" s="59">
        <f ca="1">'Front-End @ LA'!Y596</f>
        <v>0</v>
      </c>
      <c r="Z27" s="59">
        <f ca="1">'Front-End @ LA'!Z596</f>
        <v>5777777.777777778</v>
      </c>
      <c r="AA27" s="59">
        <f ca="1">'Front-End @ LA'!AA596</f>
        <v>0</v>
      </c>
      <c r="AB27" s="59">
        <f ca="1">'Front-End @ LA'!AB596</f>
        <v>5777777.777777778</v>
      </c>
      <c r="AC27" s="59">
        <f ca="1">'Front-End @ LA'!AC596</f>
        <v>0</v>
      </c>
      <c r="AD27" s="59">
        <f ca="1">'Front-End @ LA'!AD596</f>
        <v>11177777.77777778</v>
      </c>
      <c r="AE27" s="59">
        <f ca="1">'Front-End @ LA'!AE596</f>
        <v>0</v>
      </c>
      <c r="AF27" s="59">
        <f ca="1">'Front-End @ LA'!AF596</f>
        <v>15311111.111111114</v>
      </c>
      <c r="AG27" s="59">
        <f ca="1">'Front-End @ LA'!AG596</f>
        <v>0</v>
      </c>
      <c r="AH27" s="59">
        <f ca="1">'Front-End @ LA'!AH596</f>
        <v>15311111.111111114</v>
      </c>
      <c r="AI27" s="59">
        <f ca="1">'Front-End @ LA'!AI596</f>
        <v>11555555.555555556</v>
      </c>
      <c r="AJ27" s="59">
        <f ca="1">'Front-End @ LA'!AJ596</f>
        <v>59133333.333333343</v>
      </c>
      <c r="AK27" s="59">
        <f ca="1">'Front-End @ LA'!AK596</f>
        <v>199844444.44444448</v>
      </c>
      <c r="AL27" s="59">
        <f ca="1">'Front-End @ LA'!AL596</f>
        <v>340555555.5555557</v>
      </c>
      <c r="AM27" s="59">
        <f ca="1">'Front-End @ LA'!AM596</f>
        <v>481266666.66666681</v>
      </c>
      <c r="AO27" s="250">
        <f ca="1">(AM27/AI27)^(1/5)-1</f>
        <v>1.1082348619206983</v>
      </c>
    </row>
    <row r="28" spans="1:41" hidden="1" outlineLevel="2" x14ac:dyDescent="0.3"/>
    <row r="29" spans="1:41" s="46" customFormat="1" outlineLevel="1" collapsed="1" x14ac:dyDescent="0.25">
      <c r="A29" s="45"/>
      <c r="B29" s="105" t="s">
        <v>133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8"/>
    </row>
    <row r="30" spans="1:41" ht="13.5" hidden="1" outlineLevel="2" thickBot="1" x14ac:dyDescent="0.35">
      <c r="B30" s="60"/>
      <c r="C30" s="60"/>
      <c r="D30" s="60"/>
      <c r="E30" s="60"/>
      <c r="F30" s="60"/>
      <c r="G30" s="60"/>
      <c r="H30" s="60"/>
      <c r="I30" s="60"/>
      <c r="J30" s="60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pans="1:41" s="15" customFormat="1" ht="13.5" hidden="1" outlineLevel="2" thickBot="1" x14ac:dyDescent="0.35">
      <c r="A31" s="36"/>
      <c r="B31" s="58" t="s">
        <v>134</v>
      </c>
      <c r="C31" s="58"/>
      <c r="D31" s="60"/>
      <c r="E31" s="58"/>
      <c r="F31" s="58"/>
      <c r="G31" s="58"/>
      <c r="H31" s="58"/>
      <c r="I31" s="58"/>
      <c r="J31" s="58"/>
      <c r="K31" s="59">
        <f ca="1">'Front-End @ LA'!K607+'Back-End @ MOR'!K526+'Rep @ NYC'!K487</f>
        <v>58800</v>
      </c>
      <c r="L31" s="59">
        <f ca="1">'Front-End @ LA'!L607+'Back-End @ MOR'!L526+'Rep @ NYC'!L487</f>
        <v>58800</v>
      </c>
      <c r="M31" s="59">
        <f ca="1">'Front-End @ LA'!M607+'Back-End @ MOR'!M526+'Rep @ NYC'!M487</f>
        <v>58800</v>
      </c>
      <c r="N31" s="59">
        <f ca="1">'Front-End @ LA'!N607+'Back-End @ MOR'!N526+'Rep @ NYC'!N487</f>
        <v>58800</v>
      </c>
      <c r="O31" s="59">
        <f ca="1">'Front-End @ LA'!O607+'Back-End @ MOR'!O526+'Rep @ NYC'!O487</f>
        <v>64800</v>
      </c>
      <c r="P31" s="59">
        <f ca="1">'Front-End @ LA'!P607+'Back-End @ MOR'!P526+'Rep @ NYC'!P487</f>
        <v>64800</v>
      </c>
      <c r="Q31" s="59">
        <f ca="1">'Front-End @ LA'!Q607+'Back-End @ MOR'!Q526+'Rep @ NYC'!Q487</f>
        <v>100800</v>
      </c>
      <c r="R31" s="59">
        <f ca="1">'Front-End @ LA'!R607+'Back-End @ MOR'!R526+'Rep @ NYC'!R487</f>
        <v>118800</v>
      </c>
      <c r="S31" s="59">
        <f ca="1">'Front-End @ LA'!S607+'Back-End @ MOR'!S526+'Rep @ NYC'!S487</f>
        <v>124800</v>
      </c>
      <c r="T31" s="59">
        <f ca="1">'Front-End @ LA'!T607+'Back-End @ MOR'!T526+'Rep @ NYC'!T487</f>
        <v>1395911.1111111112</v>
      </c>
      <c r="U31" s="59">
        <f ca="1">'Front-End @ LA'!U607+'Back-End @ MOR'!U526+'Rep @ NYC'!U487</f>
        <v>124800</v>
      </c>
      <c r="V31" s="59">
        <f ca="1">'Front-End @ LA'!V607+'Back-End @ MOR'!V526+'Rep @ NYC'!V487</f>
        <v>1395911.1111111112</v>
      </c>
      <c r="W31" s="59">
        <f ca="1">'Front-End @ LA'!W607+'Back-End @ MOR'!W526+'Rep @ NYC'!W487</f>
        <v>150800</v>
      </c>
      <c r="X31" s="59">
        <f ca="1">'Front-End @ LA'!X607+'Back-End @ MOR'!X526+'Rep @ NYC'!X487</f>
        <v>1421911.1111111112</v>
      </c>
      <c r="Y31" s="59">
        <f ca="1">'Front-End @ LA'!Y607+'Back-End @ MOR'!Y526+'Rep @ NYC'!Y487</f>
        <v>150800</v>
      </c>
      <c r="Z31" s="59">
        <f ca="1">'Front-End @ LA'!Z607+'Back-End @ MOR'!Z526+'Rep @ NYC'!Z487</f>
        <v>1421911.1111111112</v>
      </c>
      <c r="AA31" s="59">
        <f ca="1">'Front-End @ LA'!AA607+'Back-End @ MOR'!AA526+'Rep @ NYC'!AA487</f>
        <v>150800</v>
      </c>
      <c r="AB31" s="59">
        <f ca="1">'Front-End @ LA'!AB607+'Back-End @ MOR'!AB526+'Rep @ NYC'!AB487</f>
        <v>1421911.1111111112</v>
      </c>
      <c r="AC31" s="59">
        <f ca="1">'Front-End @ LA'!AC607+'Back-End @ MOR'!AC526+'Rep @ NYC'!AC487</f>
        <v>150800</v>
      </c>
      <c r="AD31" s="59">
        <f ca="1">'Front-End @ LA'!AD607+'Back-End @ MOR'!AD526+'Rep @ NYC'!AD487</f>
        <v>2609911.1111111115</v>
      </c>
      <c r="AE31" s="59">
        <f ca="1">'Front-End @ LA'!AE607+'Back-End @ MOR'!AE526+'Rep @ NYC'!AE487</f>
        <v>150800</v>
      </c>
      <c r="AF31" s="59">
        <f ca="1">'Front-End @ LA'!AF607+'Back-End @ MOR'!AF526+'Rep @ NYC'!AF487</f>
        <v>3519244.4444444454</v>
      </c>
      <c r="AG31" s="59">
        <f ca="1">'Front-End @ LA'!AG607+'Back-End @ MOR'!AG526+'Rep @ NYC'!AG487</f>
        <v>150800</v>
      </c>
      <c r="AH31" s="59">
        <f ca="1">'Front-End @ LA'!AH607+'Back-End @ MOR'!AH526+'Rep @ NYC'!AH487</f>
        <v>3519244.4444444454</v>
      </c>
      <c r="AI31" s="59">
        <f ca="1">'Front-End @ LA'!AI607+'Back-End @ MOR'!AI526+'Rep @ NYC'!AI487</f>
        <v>903600</v>
      </c>
      <c r="AJ31" s="59">
        <f ca="1">'Front-End @ LA'!AJ607+'Back-End @ MOR'!AJ526+'Rep @ NYC'!AJ487</f>
        <v>1449600</v>
      </c>
      <c r="AK31" s="59">
        <f ca="1">'Front-End @ LA'!AK607+'Back-End @ MOR'!AK526+'Rep @ NYC'!AK487</f>
        <v>45866817.777777784</v>
      </c>
      <c r="AL31" s="59">
        <f ca="1">'Front-End @ LA'!AL607+'Back-End @ MOR'!AL526+'Rep @ NYC'!AL487</f>
        <v>76928418.222222254</v>
      </c>
      <c r="AM31" s="59">
        <f ca="1">'Front-End @ LA'!AM607+'Back-End @ MOR'!AM526+'Rep @ NYC'!AM487</f>
        <v>108005792.06666669</v>
      </c>
    </row>
    <row r="32" spans="1:41" hidden="1" outlineLevel="2" x14ac:dyDescent="0.3"/>
    <row r="33" spans="1:39" s="46" customFormat="1" outlineLevel="1" collapsed="1" x14ac:dyDescent="0.25">
      <c r="A33" s="45"/>
      <c r="B33" s="105" t="s">
        <v>136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8"/>
    </row>
    <row r="34" spans="1:39" hidden="1" outlineLevel="2" x14ac:dyDescent="0.3">
      <c r="B34" t="s">
        <v>85</v>
      </c>
      <c r="K34" s="14">
        <f t="shared" ref="K34:AM34" ca="1" si="1">SUM(K35:K55)</f>
        <v>55</v>
      </c>
      <c r="L34" s="14">
        <f t="shared" ca="1" si="1"/>
        <v>55</v>
      </c>
      <c r="M34" s="14">
        <f t="shared" ca="1" si="1"/>
        <v>57</v>
      </c>
      <c r="N34" s="14">
        <f t="shared" ca="1" si="1"/>
        <v>59</v>
      </c>
      <c r="O34" s="14">
        <f t="shared" ca="1" si="1"/>
        <v>61</v>
      </c>
      <c r="P34" s="14">
        <f t="shared" ca="1" si="1"/>
        <v>65</v>
      </c>
      <c r="Q34" s="14">
        <f t="shared" ca="1" si="1"/>
        <v>74</v>
      </c>
      <c r="R34" s="14">
        <f t="shared" ca="1" si="1"/>
        <v>83</v>
      </c>
      <c r="S34" s="14">
        <f t="shared" ca="1" si="1"/>
        <v>86</v>
      </c>
      <c r="T34" s="14">
        <f t="shared" ca="1" si="1"/>
        <v>88</v>
      </c>
      <c r="U34" s="14">
        <f t="shared" ca="1" si="1"/>
        <v>88</v>
      </c>
      <c r="V34" s="14">
        <f t="shared" ca="1" si="1"/>
        <v>88</v>
      </c>
      <c r="W34" s="14">
        <f t="shared" ca="1" si="1"/>
        <v>99</v>
      </c>
      <c r="X34" s="14">
        <f t="shared" ca="1" si="1"/>
        <v>99</v>
      </c>
      <c r="Y34" s="14">
        <f t="shared" ca="1" si="1"/>
        <v>99</v>
      </c>
      <c r="Z34" s="14">
        <f t="shared" ca="1" si="1"/>
        <v>99</v>
      </c>
      <c r="AA34" s="14">
        <f t="shared" ca="1" si="1"/>
        <v>99</v>
      </c>
      <c r="AB34" s="14">
        <f t="shared" ca="1" si="1"/>
        <v>99</v>
      </c>
      <c r="AC34" s="14">
        <f t="shared" ca="1" si="1"/>
        <v>99</v>
      </c>
      <c r="AD34" s="14">
        <f t="shared" ca="1" si="1"/>
        <v>99</v>
      </c>
      <c r="AE34" s="14">
        <f t="shared" ca="1" si="1"/>
        <v>99</v>
      </c>
      <c r="AF34" s="14">
        <f t="shared" ca="1" si="1"/>
        <v>99</v>
      </c>
      <c r="AG34" s="14">
        <f t="shared" ca="1" si="1"/>
        <v>99</v>
      </c>
      <c r="AH34" s="14">
        <f t="shared" ca="1" si="1"/>
        <v>99</v>
      </c>
      <c r="AI34" s="14">
        <f t="shared" ca="1" si="1"/>
        <v>88</v>
      </c>
      <c r="AJ34" s="14">
        <f t="shared" ca="1" si="1"/>
        <v>99</v>
      </c>
      <c r="AK34" s="3">
        <f t="shared" ca="1" si="1"/>
        <v>99</v>
      </c>
      <c r="AL34" s="3">
        <f t="shared" ca="1" si="1"/>
        <v>99</v>
      </c>
      <c r="AM34" s="3">
        <f t="shared" ca="1" si="1"/>
        <v>99</v>
      </c>
    </row>
    <row r="35" spans="1:39" hidden="1" outlineLevel="2" x14ac:dyDescent="0.3">
      <c r="C35" t="str">
        <f>'Front-End @ LA'!C611</f>
        <v>Paralegal</v>
      </c>
      <c r="K35" s="14">
        <f ca="1">+'Front-End @ LA'!K611+'Back-End @ MOR'!K530+'Rep @ NYC'!K491</f>
        <v>6</v>
      </c>
      <c r="L35" s="14">
        <f ca="1">+'Front-End @ LA'!L611+'Back-End @ MOR'!L530+'Rep @ NYC'!L491</f>
        <v>6</v>
      </c>
      <c r="M35" s="14">
        <f ca="1">+'Front-End @ LA'!M611+'Back-End @ MOR'!M530+'Rep @ NYC'!M491</f>
        <v>6</v>
      </c>
      <c r="N35" s="14">
        <f ca="1">+'Front-End @ LA'!N611+'Back-End @ MOR'!N530+'Rep @ NYC'!N491</f>
        <v>6</v>
      </c>
      <c r="O35" s="14">
        <f ca="1">+'Front-End @ LA'!O611+'Back-End @ MOR'!O530+'Rep @ NYC'!O491</f>
        <v>6</v>
      </c>
      <c r="P35" s="14">
        <f ca="1">+'Front-End @ LA'!P611+'Back-End @ MOR'!P530+'Rep @ NYC'!P491</f>
        <v>6</v>
      </c>
      <c r="Q35" s="14">
        <f ca="1">+'Front-End @ LA'!Q611+'Back-End @ MOR'!Q530+'Rep @ NYC'!Q491</f>
        <v>8</v>
      </c>
      <c r="R35" s="14">
        <f ca="1">+'Front-End @ LA'!R611+'Back-End @ MOR'!R530+'Rep @ NYC'!R491</f>
        <v>8</v>
      </c>
      <c r="S35" s="14">
        <f ca="1">+'Front-End @ LA'!S611+'Back-End @ MOR'!S530+'Rep @ NYC'!S491</f>
        <v>8</v>
      </c>
      <c r="T35" s="14">
        <f ca="1">+'Front-End @ LA'!T611+'Back-End @ MOR'!T530+'Rep @ NYC'!T491</f>
        <v>8</v>
      </c>
      <c r="U35" s="14">
        <f ca="1">+'Front-End @ LA'!U611+'Back-End @ MOR'!U530+'Rep @ NYC'!U491</f>
        <v>8</v>
      </c>
      <c r="V35" s="14">
        <f ca="1">+'Front-End @ LA'!V611+'Back-End @ MOR'!V530+'Rep @ NYC'!V491</f>
        <v>8</v>
      </c>
      <c r="W35" s="14">
        <f ca="1">+'Front-End @ LA'!W611+'Back-End @ MOR'!W530+'Rep @ NYC'!W491</f>
        <v>8</v>
      </c>
      <c r="X35" s="14">
        <f ca="1">+'Front-End @ LA'!X611+'Back-End @ MOR'!X530+'Rep @ NYC'!X491</f>
        <v>8</v>
      </c>
      <c r="Y35" s="14">
        <f ca="1">+'Front-End @ LA'!Y611+'Back-End @ MOR'!Y530+'Rep @ NYC'!Y491</f>
        <v>8</v>
      </c>
      <c r="Z35" s="14">
        <f ca="1">+'Front-End @ LA'!Z611+'Back-End @ MOR'!Z530+'Rep @ NYC'!Z491</f>
        <v>8</v>
      </c>
      <c r="AA35" s="14">
        <f ca="1">+'Front-End @ LA'!AA611+'Back-End @ MOR'!AA530+'Rep @ NYC'!AA491</f>
        <v>8</v>
      </c>
      <c r="AB35" s="14">
        <f ca="1">+'Front-End @ LA'!AB611+'Back-End @ MOR'!AB530+'Rep @ NYC'!AB491</f>
        <v>8</v>
      </c>
      <c r="AC35" s="14">
        <f ca="1">+'Front-End @ LA'!AC611+'Back-End @ MOR'!AC530+'Rep @ NYC'!AC491</f>
        <v>8</v>
      </c>
      <c r="AD35" s="14">
        <f ca="1">+'Front-End @ LA'!AD611+'Back-End @ MOR'!AD530+'Rep @ NYC'!AD491</f>
        <v>8</v>
      </c>
      <c r="AE35" s="14">
        <f ca="1">+'Front-End @ LA'!AE611+'Back-End @ MOR'!AE530+'Rep @ NYC'!AE491</f>
        <v>8</v>
      </c>
      <c r="AF35" s="14">
        <f ca="1">+'Front-End @ LA'!AF611+'Back-End @ MOR'!AF530+'Rep @ NYC'!AF491</f>
        <v>8</v>
      </c>
      <c r="AG35" s="14">
        <f ca="1">+'Front-End @ LA'!AG611+'Back-End @ MOR'!AG530+'Rep @ NYC'!AG491</f>
        <v>8</v>
      </c>
      <c r="AH35" s="14">
        <f ca="1">+'Front-End @ LA'!AH611+'Back-End @ MOR'!AH530+'Rep @ NYC'!AH491</f>
        <v>8</v>
      </c>
      <c r="AI35" s="14">
        <f ca="1">+'Front-End @ LA'!AI611+'Back-End @ MOR'!AI530+'Rep @ NYC'!AI491</f>
        <v>8</v>
      </c>
      <c r="AJ35" s="14">
        <f ca="1">+'Front-End @ LA'!AJ611+'Back-End @ MOR'!AJ530+'Rep @ NYC'!AJ491</f>
        <v>8</v>
      </c>
      <c r="AK35" s="14">
        <f ca="1">+'Front-End @ LA'!AK611+'Back-End @ MOR'!AK530+'Rep @ NYC'!AK491</f>
        <v>8</v>
      </c>
      <c r="AL35" s="14">
        <f ca="1">+'Front-End @ LA'!AL611+'Back-End @ MOR'!AL530+'Rep @ NYC'!AL491</f>
        <v>8</v>
      </c>
      <c r="AM35" s="14">
        <f ca="1">+'Front-End @ LA'!AM611+'Back-End @ MOR'!AM530+'Rep @ NYC'!AM491</f>
        <v>8</v>
      </c>
    </row>
    <row r="36" spans="1:39" hidden="1" outlineLevel="2" x14ac:dyDescent="0.3">
      <c r="C36" t="str">
        <f>'Front-End @ LA'!C612</f>
        <v>Lawyers</v>
      </c>
      <c r="K36" s="14">
        <f ca="1">'Front-End @ LA'!K612+'Back-End @ MOR'!K531+'Rep @ NYC'!K492</f>
        <v>1</v>
      </c>
      <c r="L36" s="14">
        <f ca="1">'Front-End @ LA'!L612+'Back-End @ MOR'!L531+'Rep @ NYC'!L492</f>
        <v>1</v>
      </c>
      <c r="M36" s="14">
        <f ca="1">'Front-End @ LA'!M612+'Back-End @ MOR'!M531+'Rep @ NYC'!M492</f>
        <v>1</v>
      </c>
      <c r="N36" s="14">
        <f ca="1">'Front-End @ LA'!N612+'Back-End @ MOR'!N531+'Rep @ NYC'!N492</f>
        <v>2</v>
      </c>
      <c r="O36" s="14">
        <f ca="1">'Front-End @ LA'!O612+'Back-End @ MOR'!O531+'Rep @ NYC'!O492</f>
        <v>3</v>
      </c>
      <c r="P36" s="14">
        <f ca="1">'Front-End @ LA'!P612+'Back-End @ MOR'!P531+'Rep @ NYC'!P492</f>
        <v>3</v>
      </c>
      <c r="Q36" s="14">
        <f ca="1">'Front-End @ LA'!Q612+'Back-End @ MOR'!Q531+'Rep @ NYC'!Q492</f>
        <v>4</v>
      </c>
      <c r="R36" s="14">
        <f ca="1">'Front-End @ LA'!R612+'Back-End @ MOR'!R531+'Rep @ NYC'!R492</f>
        <v>4</v>
      </c>
      <c r="S36" s="14">
        <f ca="1">'Front-End @ LA'!S612+'Back-End @ MOR'!S531+'Rep @ NYC'!S492</f>
        <v>4</v>
      </c>
      <c r="T36" s="14">
        <f ca="1">'Front-End @ LA'!T612+'Back-End @ MOR'!T531+'Rep @ NYC'!T492</f>
        <v>4</v>
      </c>
      <c r="U36" s="14">
        <f ca="1">'Front-End @ LA'!U612+'Back-End @ MOR'!U531+'Rep @ NYC'!U492</f>
        <v>4</v>
      </c>
      <c r="V36" s="14">
        <f ca="1">'Front-End @ LA'!V612+'Back-End @ MOR'!V531+'Rep @ NYC'!V492</f>
        <v>4</v>
      </c>
      <c r="W36" s="14">
        <f ca="1">'Front-End @ LA'!W612+'Back-End @ MOR'!W531+'Rep @ NYC'!W492</f>
        <v>4</v>
      </c>
      <c r="X36" s="14">
        <f ca="1">'Front-End @ LA'!X612+'Back-End @ MOR'!X531+'Rep @ NYC'!X492</f>
        <v>4</v>
      </c>
      <c r="Y36" s="14">
        <f ca="1">'Front-End @ LA'!Y612+'Back-End @ MOR'!Y531+'Rep @ NYC'!Y492</f>
        <v>4</v>
      </c>
      <c r="Z36" s="14">
        <f ca="1">'Front-End @ LA'!Z612+'Back-End @ MOR'!Z531+'Rep @ NYC'!Z492</f>
        <v>4</v>
      </c>
      <c r="AA36" s="14">
        <f ca="1">'Front-End @ LA'!AA612+'Back-End @ MOR'!AA531+'Rep @ NYC'!AA492</f>
        <v>4</v>
      </c>
      <c r="AB36" s="14">
        <f ca="1">'Front-End @ LA'!AB612+'Back-End @ MOR'!AB531+'Rep @ NYC'!AB492</f>
        <v>4</v>
      </c>
      <c r="AC36" s="14">
        <f ca="1">'Front-End @ LA'!AC612+'Back-End @ MOR'!AC531+'Rep @ NYC'!AC492</f>
        <v>4</v>
      </c>
      <c r="AD36" s="14">
        <f ca="1">'Front-End @ LA'!AD612+'Back-End @ MOR'!AD531+'Rep @ NYC'!AD492</f>
        <v>4</v>
      </c>
      <c r="AE36" s="14">
        <f ca="1">'Front-End @ LA'!AE612+'Back-End @ MOR'!AE531+'Rep @ NYC'!AE492</f>
        <v>4</v>
      </c>
      <c r="AF36" s="14">
        <f ca="1">'Front-End @ LA'!AF612+'Back-End @ MOR'!AF531+'Rep @ NYC'!AF492</f>
        <v>4</v>
      </c>
      <c r="AG36" s="14">
        <f ca="1">'Front-End @ LA'!AG612+'Back-End @ MOR'!AG531+'Rep @ NYC'!AG492</f>
        <v>4</v>
      </c>
      <c r="AH36" s="14">
        <f ca="1">'Front-End @ LA'!AH612+'Back-End @ MOR'!AH531+'Rep @ NYC'!AH492</f>
        <v>4</v>
      </c>
      <c r="AI36" s="14">
        <f ca="1">'Front-End @ LA'!AI612+'Back-End @ MOR'!AI531+'Rep @ NYC'!AI492</f>
        <v>4</v>
      </c>
      <c r="AJ36" s="14">
        <f ca="1">'Front-End @ LA'!AJ612+'Back-End @ MOR'!AJ531+'Rep @ NYC'!AJ492</f>
        <v>4</v>
      </c>
      <c r="AK36" s="14">
        <f ca="1">'Front-End @ LA'!AK612+'Back-End @ MOR'!AK531+'Rep @ NYC'!AK492</f>
        <v>4</v>
      </c>
      <c r="AL36" s="14">
        <f ca="1">'Front-End @ LA'!AL612+'Back-End @ MOR'!AL531+'Rep @ NYC'!AL492</f>
        <v>4</v>
      </c>
      <c r="AM36" s="14">
        <f ca="1">'Front-End @ LA'!AM612+'Back-End @ MOR'!AM531+'Rep @ NYC'!AM492</f>
        <v>4</v>
      </c>
    </row>
    <row r="37" spans="1:39" hidden="1" outlineLevel="2" x14ac:dyDescent="0.3">
      <c r="C37" t="str">
        <f>'Front-End @ LA'!C613</f>
        <v>Sales staff</v>
      </c>
      <c r="K37" s="14">
        <f ca="1">+'Front-End @ LA'!K613+'Back-End @ MOR'!K532+'Rep @ NYC'!K493</f>
        <v>5</v>
      </c>
      <c r="L37" s="14">
        <f ca="1">+'Front-End @ LA'!L613+'Back-End @ MOR'!L532+'Rep @ NYC'!L493</f>
        <v>5</v>
      </c>
      <c r="M37" s="14">
        <f ca="1">+'Front-End @ LA'!M613+'Back-End @ MOR'!M532+'Rep @ NYC'!M493</f>
        <v>5</v>
      </c>
      <c r="N37" s="14">
        <f ca="1">+'Front-End @ LA'!N613+'Back-End @ MOR'!N532+'Rep @ NYC'!N493</f>
        <v>5</v>
      </c>
      <c r="O37" s="14">
        <f ca="1">+'Front-End @ LA'!O613+'Back-End @ MOR'!O532+'Rep @ NYC'!O493</f>
        <v>6</v>
      </c>
      <c r="P37" s="14">
        <f ca="1">+'Front-End @ LA'!P613+'Back-End @ MOR'!P532+'Rep @ NYC'!P493</f>
        <v>6</v>
      </c>
      <c r="Q37" s="14">
        <f ca="1">+'Front-End @ LA'!Q613+'Back-End @ MOR'!Q532+'Rep @ NYC'!Q493</f>
        <v>7</v>
      </c>
      <c r="R37" s="14">
        <f ca="1">+'Front-End @ LA'!R613+'Back-End @ MOR'!R532+'Rep @ NYC'!R493</f>
        <v>9</v>
      </c>
      <c r="S37" s="14">
        <f ca="1">+'Front-End @ LA'!S613+'Back-End @ MOR'!S532+'Rep @ NYC'!S493</f>
        <v>10</v>
      </c>
      <c r="T37" s="14">
        <f ca="1">+'Front-End @ LA'!T613+'Back-End @ MOR'!T532+'Rep @ NYC'!T493</f>
        <v>10</v>
      </c>
      <c r="U37" s="14">
        <f ca="1">+'Front-End @ LA'!U613+'Back-End @ MOR'!U532+'Rep @ NYC'!U493</f>
        <v>10</v>
      </c>
      <c r="V37" s="14">
        <f ca="1">+'Front-End @ LA'!V613+'Back-End @ MOR'!V532+'Rep @ NYC'!V493</f>
        <v>10</v>
      </c>
      <c r="W37" s="14">
        <f ca="1">+'Front-End @ LA'!W613+'Back-End @ MOR'!W532+'Rep @ NYC'!W493</f>
        <v>11</v>
      </c>
      <c r="X37" s="14">
        <f ca="1">+'Front-End @ LA'!X613+'Back-End @ MOR'!X532+'Rep @ NYC'!X493</f>
        <v>11</v>
      </c>
      <c r="Y37" s="14">
        <f ca="1">+'Front-End @ LA'!Y613+'Back-End @ MOR'!Y532+'Rep @ NYC'!Y493</f>
        <v>11</v>
      </c>
      <c r="Z37" s="14">
        <f ca="1">+'Front-End @ LA'!Z613+'Back-End @ MOR'!Z532+'Rep @ NYC'!Z493</f>
        <v>11</v>
      </c>
      <c r="AA37" s="14">
        <f ca="1">+'Front-End @ LA'!AA613+'Back-End @ MOR'!AA532+'Rep @ NYC'!AA493</f>
        <v>11</v>
      </c>
      <c r="AB37" s="14">
        <f ca="1">+'Front-End @ LA'!AB613+'Back-End @ MOR'!AB532+'Rep @ NYC'!AB493</f>
        <v>11</v>
      </c>
      <c r="AC37" s="14">
        <f ca="1">+'Front-End @ LA'!AC613+'Back-End @ MOR'!AC532+'Rep @ NYC'!AC493</f>
        <v>11</v>
      </c>
      <c r="AD37" s="14">
        <f ca="1">+'Front-End @ LA'!AD613+'Back-End @ MOR'!AD532+'Rep @ NYC'!AD493</f>
        <v>11</v>
      </c>
      <c r="AE37" s="14">
        <f ca="1">+'Front-End @ LA'!AE613+'Back-End @ MOR'!AE532+'Rep @ NYC'!AE493</f>
        <v>11</v>
      </c>
      <c r="AF37" s="14">
        <f ca="1">+'Front-End @ LA'!AF613+'Back-End @ MOR'!AF532+'Rep @ NYC'!AF493</f>
        <v>11</v>
      </c>
      <c r="AG37" s="14">
        <f ca="1">+'Front-End @ LA'!AG613+'Back-End @ MOR'!AG532+'Rep @ NYC'!AG493</f>
        <v>11</v>
      </c>
      <c r="AH37" s="14">
        <f ca="1">+'Front-End @ LA'!AH613+'Back-End @ MOR'!AH532+'Rep @ NYC'!AH493</f>
        <v>11</v>
      </c>
      <c r="AI37" s="14">
        <f ca="1">+'Front-End @ LA'!AI613+'Back-End @ MOR'!AI532+'Rep @ NYC'!AI493</f>
        <v>10</v>
      </c>
      <c r="AJ37" s="14">
        <f ca="1">+'Front-End @ LA'!AJ613+'Back-End @ MOR'!AJ532+'Rep @ NYC'!AJ493</f>
        <v>11</v>
      </c>
      <c r="AK37" s="14">
        <f ca="1">+'Front-End @ LA'!AK613+'Back-End @ MOR'!AK532+'Rep @ NYC'!AK493</f>
        <v>11</v>
      </c>
      <c r="AL37" s="14">
        <f ca="1">+'Front-End @ LA'!AL613+'Back-End @ MOR'!AL532+'Rep @ NYC'!AL493</f>
        <v>11</v>
      </c>
      <c r="AM37" s="14">
        <f ca="1">+'Front-End @ LA'!AM613+'Back-End @ MOR'!AM532+'Rep @ NYC'!AM493</f>
        <v>11</v>
      </c>
    </row>
    <row r="38" spans="1:39" hidden="1" outlineLevel="2" x14ac:dyDescent="0.3">
      <c r="C38" t="s">
        <v>412</v>
      </c>
      <c r="K38" s="14">
        <f ca="1">'Rep @ NYC'!K493</f>
        <v>0</v>
      </c>
      <c r="L38" s="14">
        <f ca="1">'Rep @ NYC'!L493</f>
        <v>0</v>
      </c>
      <c r="M38" s="14">
        <f ca="1">'Rep @ NYC'!M493</f>
        <v>0</v>
      </c>
      <c r="N38" s="14">
        <f ca="1">'Rep @ NYC'!N493</f>
        <v>0</v>
      </c>
      <c r="O38" s="14">
        <f ca="1">'Rep @ NYC'!O493</f>
        <v>0</v>
      </c>
      <c r="P38" s="14">
        <f ca="1">'Rep @ NYC'!P493</f>
        <v>0</v>
      </c>
      <c r="Q38" s="14">
        <f ca="1">'Rep @ NYC'!Q493</f>
        <v>0</v>
      </c>
      <c r="R38" s="14">
        <f ca="1">'Rep @ NYC'!R493</f>
        <v>2</v>
      </c>
      <c r="S38" s="14">
        <f ca="1">'Rep @ NYC'!S493</f>
        <v>2</v>
      </c>
      <c r="T38" s="14">
        <f ca="1">'Rep @ NYC'!T493</f>
        <v>2</v>
      </c>
      <c r="U38" s="14">
        <f ca="1">'Rep @ NYC'!U493</f>
        <v>2</v>
      </c>
      <c r="V38" s="14">
        <f ca="1">'Rep @ NYC'!V493</f>
        <v>2</v>
      </c>
      <c r="W38" s="14">
        <f ca="1">'Rep @ NYC'!W493</f>
        <v>2</v>
      </c>
      <c r="X38" s="14">
        <f ca="1">'Rep @ NYC'!X493</f>
        <v>2</v>
      </c>
      <c r="Y38" s="14">
        <f ca="1">'Rep @ NYC'!Y493</f>
        <v>2</v>
      </c>
      <c r="Z38" s="14">
        <f ca="1">'Rep @ NYC'!Z493</f>
        <v>2</v>
      </c>
      <c r="AA38" s="14">
        <f ca="1">'Rep @ NYC'!AA493</f>
        <v>2</v>
      </c>
      <c r="AB38" s="14">
        <f ca="1">'Rep @ NYC'!AB493</f>
        <v>2</v>
      </c>
      <c r="AC38" s="14">
        <f ca="1">'Rep @ NYC'!AC493</f>
        <v>2</v>
      </c>
      <c r="AD38" s="14">
        <f ca="1">'Rep @ NYC'!AD493</f>
        <v>2</v>
      </c>
      <c r="AE38" s="14">
        <f ca="1">'Rep @ NYC'!AE493</f>
        <v>2</v>
      </c>
      <c r="AF38" s="14">
        <f ca="1">'Rep @ NYC'!AF493</f>
        <v>2</v>
      </c>
      <c r="AG38" s="14">
        <f ca="1">'Rep @ NYC'!AG493</f>
        <v>2</v>
      </c>
      <c r="AH38" s="14">
        <f ca="1">'Rep @ NYC'!AH493</f>
        <v>2</v>
      </c>
      <c r="AI38" s="14">
        <f ca="1">'Rep @ NYC'!AI493</f>
        <v>2</v>
      </c>
      <c r="AJ38" s="14">
        <f ca="1">'Rep @ NYC'!AJ493</f>
        <v>2</v>
      </c>
      <c r="AK38" s="14">
        <f ca="1">'Rep @ NYC'!AK493</f>
        <v>2</v>
      </c>
      <c r="AL38" s="14">
        <f ca="1">'Rep @ NYC'!AL493</f>
        <v>2</v>
      </c>
      <c r="AM38" s="14">
        <f ca="1">'Rep @ NYC'!AM493</f>
        <v>2</v>
      </c>
    </row>
    <row r="39" spans="1:39" hidden="1" outlineLevel="2" x14ac:dyDescent="0.3">
      <c r="C39" t="str">
        <f>'Front-End @ LA'!C614</f>
        <v>CEO</v>
      </c>
      <c r="K39" s="14">
        <f ca="1">+'Front-End @ LA'!K614</f>
        <v>1</v>
      </c>
      <c r="L39" s="14">
        <f ca="1">+'Front-End @ LA'!L614</f>
        <v>1</v>
      </c>
      <c r="M39" s="14">
        <f ca="1">+'Front-End @ LA'!M614</f>
        <v>1</v>
      </c>
      <c r="N39" s="14">
        <f ca="1">+'Front-End @ LA'!N614</f>
        <v>1</v>
      </c>
      <c r="O39" s="14">
        <f ca="1">+'Front-End @ LA'!O614</f>
        <v>1</v>
      </c>
      <c r="P39" s="14">
        <f ca="1">+'Front-End @ LA'!P614</f>
        <v>1</v>
      </c>
      <c r="Q39" s="14">
        <f ca="1">+'Front-End @ LA'!Q614</f>
        <v>1</v>
      </c>
      <c r="R39" s="14">
        <f ca="1">+'Front-End @ LA'!R614</f>
        <v>1</v>
      </c>
      <c r="S39" s="14">
        <f ca="1">+'Front-End @ LA'!S614</f>
        <v>1</v>
      </c>
      <c r="T39" s="14">
        <f ca="1">+'Front-End @ LA'!T614</f>
        <v>1</v>
      </c>
      <c r="U39" s="14">
        <f ca="1">+'Front-End @ LA'!U614</f>
        <v>1</v>
      </c>
      <c r="V39" s="14">
        <f ca="1">+'Front-End @ LA'!V614</f>
        <v>1</v>
      </c>
      <c r="W39" s="14">
        <f ca="1">+'Front-End @ LA'!W614</f>
        <v>1</v>
      </c>
      <c r="X39" s="14">
        <f ca="1">+'Front-End @ LA'!X614</f>
        <v>1</v>
      </c>
      <c r="Y39" s="14">
        <f ca="1">+'Front-End @ LA'!Y614</f>
        <v>1</v>
      </c>
      <c r="Z39" s="14">
        <f ca="1">+'Front-End @ LA'!Z614</f>
        <v>1</v>
      </c>
      <c r="AA39" s="14">
        <f ca="1">+'Front-End @ LA'!AA614</f>
        <v>1</v>
      </c>
      <c r="AB39" s="14">
        <f ca="1">+'Front-End @ LA'!AB614</f>
        <v>1</v>
      </c>
      <c r="AC39" s="14">
        <f ca="1">+'Front-End @ LA'!AC614</f>
        <v>1</v>
      </c>
      <c r="AD39" s="14">
        <f ca="1">+'Front-End @ LA'!AD614</f>
        <v>1</v>
      </c>
      <c r="AE39" s="14">
        <f ca="1">+'Front-End @ LA'!AE614</f>
        <v>1</v>
      </c>
      <c r="AF39" s="14">
        <f ca="1">+'Front-End @ LA'!AF614</f>
        <v>1</v>
      </c>
      <c r="AG39" s="14">
        <f ca="1">+'Front-End @ LA'!AG614</f>
        <v>1</v>
      </c>
      <c r="AH39" s="14">
        <f ca="1">+'Front-End @ LA'!AH614</f>
        <v>1</v>
      </c>
      <c r="AI39" s="14">
        <f ca="1">+'Front-End @ LA'!AI614</f>
        <v>1</v>
      </c>
      <c r="AJ39" s="14">
        <f ca="1">+'Front-End @ LA'!AJ614</f>
        <v>1</v>
      </c>
      <c r="AK39" s="14">
        <f ca="1">+'Front-End @ LA'!AK614</f>
        <v>1</v>
      </c>
      <c r="AL39" s="14">
        <f ca="1">+'Front-End @ LA'!AL614</f>
        <v>1</v>
      </c>
      <c r="AM39" s="14">
        <f ca="1">+'Front-End @ LA'!AM614</f>
        <v>1</v>
      </c>
    </row>
    <row r="40" spans="1:39" hidden="1" outlineLevel="2" x14ac:dyDescent="0.3">
      <c r="C40" t="str">
        <f>'Front-End @ LA'!C615</f>
        <v>CFO</v>
      </c>
      <c r="K40" s="14">
        <f ca="1">+'Front-End @ LA'!K615</f>
        <v>1</v>
      </c>
      <c r="L40" s="14">
        <f ca="1">+'Front-End @ LA'!L615</f>
        <v>1</v>
      </c>
      <c r="M40" s="14">
        <f ca="1">+'Front-End @ LA'!M615</f>
        <v>1</v>
      </c>
      <c r="N40" s="14">
        <f ca="1">+'Front-End @ LA'!N615</f>
        <v>1</v>
      </c>
      <c r="O40" s="14">
        <f ca="1">+'Front-End @ LA'!O615</f>
        <v>1</v>
      </c>
      <c r="P40" s="14">
        <f ca="1">+'Front-End @ LA'!P615</f>
        <v>1</v>
      </c>
      <c r="Q40" s="14">
        <f ca="1">+'Front-End @ LA'!Q615</f>
        <v>1</v>
      </c>
      <c r="R40" s="14">
        <f ca="1">+'Front-End @ LA'!R615</f>
        <v>1</v>
      </c>
      <c r="S40" s="14">
        <f ca="1">+'Front-End @ LA'!S615</f>
        <v>1</v>
      </c>
      <c r="T40" s="14">
        <f ca="1">+'Front-End @ LA'!T615</f>
        <v>1</v>
      </c>
      <c r="U40" s="14">
        <f ca="1">+'Front-End @ LA'!U615</f>
        <v>1</v>
      </c>
      <c r="V40" s="14">
        <f ca="1">+'Front-End @ LA'!V615</f>
        <v>1</v>
      </c>
      <c r="W40" s="14">
        <f ca="1">+'Front-End @ LA'!W615</f>
        <v>1</v>
      </c>
      <c r="X40" s="14">
        <f ca="1">+'Front-End @ LA'!X615</f>
        <v>1</v>
      </c>
      <c r="Y40" s="14">
        <f ca="1">+'Front-End @ LA'!Y615</f>
        <v>1</v>
      </c>
      <c r="Z40" s="14">
        <f ca="1">+'Front-End @ LA'!Z615</f>
        <v>1</v>
      </c>
      <c r="AA40" s="14">
        <f ca="1">+'Front-End @ LA'!AA615</f>
        <v>1</v>
      </c>
      <c r="AB40" s="14">
        <f ca="1">+'Front-End @ LA'!AB615</f>
        <v>1</v>
      </c>
      <c r="AC40" s="14">
        <f ca="1">+'Front-End @ LA'!AC615</f>
        <v>1</v>
      </c>
      <c r="AD40" s="14">
        <f ca="1">+'Front-End @ LA'!AD615</f>
        <v>1</v>
      </c>
      <c r="AE40" s="14">
        <f ca="1">+'Front-End @ LA'!AE615</f>
        <v>1</v>
      </c>
      <c r="AF40" s="14">
        <f ca="1">+'Front-End @ LA'!AF615</f>
        <v>1</v>
      </c>
      <c r="AG40" s="14">
        <f ca="1">+'Front-End @ LA'!AG615</f>
        <v>1</v>
      </c>
      <c r="AH40" s="14">
        <f ca="1">+'Front-End @ LA'!AH615</f>
        <v>1</v>
      </c>
      <c r="AI40" s="14">
        <f ca="1">+'Front-End @ LA'!AI615</f>
        <v>1</v>
      </c>
      <c r="AJ40" s="14">
        <f ca="1">+'Front-End @ LA'!AJ615</f>
        <v>1</v>
      </c>
      <c r="AK40" s="14">
        <f ca="1">+'Front-End @ LA'!AK615</f>
        <v>1</v>
      </c>
      <c r="AL40" s="14">
        <f ca="1">+'Front-End @ LA'!AL615</f>
        <v>1</v>
      </c>
      <c r="AM40" s="14">
        <f ca="1">+'Front-End @ LA'!AM615</f>
        <v>1</v>
      </c>
    </row>
    <row r="41" spans="1:39" hidden="1" outlineLevel="2" x14ac:dyDescent="0.3">
      <c r="C41" t="str">
        <f>'Front-End @ LA'!C616</f>
        <v>CLO</v>
      </c>
      <c r="K41" s="14">
        <f ca="1">+'Front-End @ LA'!K616</f>
        <v>0</v>
      </c>
      <c r="L41" s="14">
        <f ca="1">+'Front-End @ LA'!L616</f>
        <v>0</v>
      </c>
      <c r="M41" s="14">
        <f ca="1">+'Front-End @ LA'!M616</f>
        <v>0</v>
      </c>
      <c r="N41" s="14">
        <f ca="1">+'Front-End @ LA'!N616</f>
        <v>0</v>
      </c>
      <c r="O41" s="14">
        <f ca="1">+'Front-End @ LA'!O616</f>
        <v>0</v>
      </c>
      <c r="P41" s="14">
        <f ca="1">+'Front-End @ LA'!P616</f>
        <v>0</v>
      </c>
      <c r="Q41" s="14">
        <f ca="1">+'Front-End @ LA'!Q616</f>
        <v>0</v>
      </c>
      <c r="R41" s="14">
        <f ca="1">+'Front-End @ LA'!R616</f>
        <v>0</v>
      </c>
      <c r="S41" s="14">
        <f ca="1">+'Front-End @ LA'!S616</f>
        <v>0</v>
      </c>
      <c r="T41" s="14">
        <f ca="1">+'Front-End @ LA'!T616</f>
        <v>1</v>
      </c>
      <c r="U41" s="14">
        <f ca="1">+'Front-End @ LA'!U616</f>
        <v>1</v>
      </c>
      <c r="V41" s="14">
        <f ca="1">+'Front-End @ LA'!V616</f>
        <v>1</v>
      </c>
      <c r="W41" s="14">
        <f ca="1">+'Front-End @ LA'!W616</f>
        <v>1</v>
      </c>
      <c r="X41" s="14">
        <f ca="1">+'Front-End @ LA'!X616</f>
        <v>1</v>
      </c>
      <c r="Y41" s="14">
        <f ca="1">+'Front-End @ LA'!Y616</f>
        <v>1</v>
      </c>
      <c r="Z41" s="14">
        <f ca="1">+'Front-End @ LA'!Z616</f>
        <v>1</v>
      </c>
      <c r="AA41" s="14">
        <f ca="1">+'Front-End @ LA'!AA616</f>
        <v>1</v>
      </c>
      <c r="AB41" s="14">
        <f ca="1">+'Front-End @ LA'!AB616</f>
        <v>1</v>
      </c>
      <c r="AC41" s="14">
        <f ca="1">+'Front-End @ LA'!AC616</f>
        <v>1</v>
      </c>
      <c r="AD41" s="14">
        <f ca="1">+'Front-End @ LA'!AD616</f>
        <v>1</v>
      </c>
      <c r="AE41" s="14">
        <f ca="1">+'Front-End @ LA'!AE616</f>
        <v>1</v>
      </c>
      <c r="AF41" s="14">
        <f ca="1">+'Front-End @ LA'!AF616</f>
        <v>1</v>
      </c>
      <c r="AG41" s="14">
        <f ca="1">+'Front-End @ LA'!AG616</f>
        <v>1</v>
      </c>
      <c r="AH41" s="14">
        <f ca="1">+'Front-End @ LA'!AH616</f>
        <v>1</v>
      </c>
      <c r="AI41" s="14">
        <f ca="1">+'Front-End @ LA'!AI616</f>
        <v>1</v>
      </c>
      <c r="AJ41" s="14">
        <f ca="1">+'Front-End @ LA'!AJ616</f>
        <v>1</v>
      </c>
      <c r="AK41" s="14">
        <f ca="1">+'Front-End @ LA'!AK616</f>
        <v>1</v>
      </c>
      <c r="AL41" s="14">
        <f ca="1">+'Front-End @ LA'!AL616</f>
        <v>1</v>
      </c>
      <c r="AM41" s="14">
        <f ca="1">+'Front-End @ LA'!AM616</f>
        <v>1</v>
      </c>
    </row>
    <row r="42" spans="1:39" hidden="1" outlineLevel="2" x14ac:dyDescent="0.3">
      <c r="C42" t="str">
        <f>'Front-End @ LA'!C617</f>
        <v>Corporate Counsel</v>
      </c>
      <c r="K42" s="14">
        <f ca="1">+'Front-End @ LA'!K617</f>
        <v>1</v>
      </c>
      <c r="L42" s="14">
        <f ca="1">+'Front-End @ LA'!L617</f>
        <v>1</v>
      </c>
      <c r="M42" s="14">
        <f ca="1">+'Front-End @ LA'!M617</f>
        <v>1</v>
      </c>
      <c r="N42" s="14">
        <f ca="1">+'Front-End @ LA'!N617</f>
        <v>1</v>
      </c>
      <c r="O42" s="14">
        <f ca="1">+'Front-End @ LA'!O617</f>
        <v>1</v>
      </c>
      <c r="P42" s="14">
        <f ca="1">+'Front-End @ LA'!P617</f>
        <v>1</v>
      </c>
      <c r="Q42" s="14">
        <f ca="1">+'Front-End @ LA'!Q617</f>
        <v>1</v>
      </c>
      <c r="R42" s="14">
        <f ca="1">+'Front-End @ LA'!R617</f>
        <v>1</v>
      </c>
      <c r="S42" s="14">
        <f ca="1">+'Front-End @ LA'!S617</f>
        <v>1</v>
      </c>
      <c r="T42" s="14">
        <f ca="1">+'Front-End @ LA'!T617</f>
        <v>1</v>
      </c>
      <c r="U42" s="14">
        <f ca="1">+'Front-End @ LA'!U617</f>
        <v>1</v>
      </c>
      <c r="V42" s="14">
        <f ca="1">+'Front-End @ LA'!V617</f>
        <v>1</v>
      </c>
      <c r="W42" s="14">
        <f ca="1">+'Front-End @ LA'!W617</f>
        <v>1</v>
      </c>
      <c r="X42" s="14">
        <f ca="1">+'Front-End @ LA'!X617</f>
        <v>1</v>
      </c>
      <c r="Y42" s="14">
        <f ca="1">+'Front-End @ LA'!Y617</f>
        <v>1</v>
      </c>
      <c r="Z42" s="14">
        <f ca="1">+'Front-End @ LA'!Z617</f>
        <v>1</v>
      </c>
      <c r="AA42" s="14">
        <f ca="1">+'Front-End @ LA'!AA617</f>
        <v>1</v>
      </c>
      <c r="AB42" s="14">
        <f ca="1">+'Front-End @ LA'!AB617</f>
        <v>1</v>
      </c>
      <c r="AC42" s="14">
        <f ca="1">+'Front-End @ LA'!AC617</f>
        <v>1</v>
      </c>
      <c r="AD42" s="14">
        <f ca="1">+'Front-End @ LA'!AD617</f>
        <v>1</v>
      </c>
      <c r="AE42" s="14">
        <f ca="1">+'Front-End @ LA'!AE617</f>
        <v>1</v>
      </c>
      <c r="AF42" s="14">
        <f ca="1">+'Front-End @ LA'!AF617</f>
        <v>1</v>
      </c>
      <c r="AG42" s="14">
        <f ca="1">+'Front-End @ LA'!AG617</f>
        <v>1</v>
      </c>
      <c r="AH42" s="14">
        <f ca="1">+'Front-End @ LA'!AH617</f>
        <v>1</v>
      </c>
      <c r="AI42" s="14">
        <f ca="1">+'Front-End @ LA'!AI617</f>
        <v>1</v>
      </c>
      <c r="AJ42" s="14">
        <f ca="1">+'Front-End @ LA'!AJ617</f>
        <v>1</v>
      </c>
      <c r="AK42" s="14">
        <f ca="1">+'Front-End @ LA'!AK617</f>
        <v>1</v>
      </c>
      <c r="AL42" s="14">
        <f ca="1">+'Front-End @ LA'!AL617</f>
        <v>1</v>
      </c>
      <c r="AM42" s="14">
        <f ca="1">+'Front-End @ LA'!AM617</f>
        <v>1</v>
      </c>
    </row>
    <row r="43" spans="1:39" hidden="1" outlineLevel="2" x14ac:dyDescent="0.3">
      <c r="C43" t="str">
        <f>'Front-End @ LA'!C618</f>
        <v>CMO</v>
      </c>
      <c r="K43" s="14">
        <f ca="1">+'Front-End @ LA'!K618</f>
        <v>0</v>
      </c>
      <c r="L43" s="14">
        <f ca="1">+'Front-End @ LA'!L618</f>
        <v>0</v>
      </c>
      <c r="M43" s="14">
        <f ca="1">+'Front-End @ LA'!M618</f>
        <v>0</v>
      </c>
      <c r="N43" s="14">
        <f ca="1">+'Front-End @ LA'!N618</f>
        <v>0</v>
      </c>
      <c r="O43" s="14">
        <f ca="1">+'Front-End @ LA'!O618</f>
        <v>0</v>
      </c>
      <c r="P43" s="14">
        <f ca="1">+'Front-End @ LA'!P618</f>
        <v>0</v>
      </c>
      <c r="Q43" s="14">
        <f ca="1">+'Front-End @ LA'!Q618</f>
        <v>0</v>
      </c>
      <c r="R43" s="14">
        <f ca="1">+'Front-End @ LA'!R618</f>
        <v>1</v>
      </c>
      <c r="S43" s="14">
        <f ca="1">+'Front-End @ LA'!S618</f>
        <v>1</v>
      </c>
      <c r="T43" s="14">
        <f ca="1">+'Front-End @ LA'!T618</f>
        <v>1</v>
      </c>
      <c r="U43" s="14">
        <f ca="1">+'Front-End @ LA'!U618</f>
        <v>1</v>
      </c>
      <c r="V43" s="14">
        <f ca="1">+'Front-End @ LA'!V618</f>
        <v>1</v>
      </c>
      <c r="W43" s="14">
        <f ca="1">+'Front-End @ LA'!W618</f>
        <v>1</v>
      </c>
      <c r="X43" s="14">
        <f ca="1">+'Front-End @ LA'!X618</f>
        <v>1</v>
      </c>
      <c r="Y43" s="14">
        <f ca="1">+'Front-End @ LA'!Y618</f>
        <v>1</v>
      </c>
      <c r="Z43" s="14">
        <f ca="1">+'Front-End @ LA'!Z618</f>
        <v>1</v>
      </c>
      <c r="AA43" s="14">
        <f ca="1">+'Front-End @ LA'!AA618</f>
        <v>1</v>
      </c>
      <c r="AB43" s="14">
        <f ca="1">+'Front-End @ LA'!AB618</f>
        <v>1</v>
      </c>
      <c r="AC43" s="14">
        <f ca="1">+'Front-End @ LA'!AC618</f>
        <v>1</v>
      </c>
      <c r="AD43" s="14">
        <f ca="1">+'Front-End @ LA'!AD618</f>
        <v>1</v>
      </c>
      <c r="AE43" s="14">
        <f ca="1">+'Front-End @ LA'!AE618</f>
        <v>1</v>
      </c>
      <c r="AF43" s="14">
        <f ca="1">+'Front-End @ LA'!AF618</f>
        <v>1</v>
      </c>
      <c r="AG43" s="14">
        <f ca="1">+'Front-End @ LA'!AG618</f>
        <v>1</v>
      </c>
      <c r="AH43" s="14">
        <f ca="1">+'Front-End @ LA'!AH618</f>
        <v>1</v>
      </c>
      <c r="AI43" s="14">
        <f ca="1">+'Front-End @ LA'!AI618</f>
        <v>1</v>
      </c>
      <c r="AJ43" s="14">
        <f ca="1">+'Front-End @ LA'!AJ618</f>
        <v>1</v>
      </c>
      <c r="AK43" s="14">
        <f ca="1">+'Front-End @ LA'!AK618</f>
        <v>1</v>
      </c>
      <c r="AL43" s="14">
        <f ca="1">+'Front-End @ LA'!AL618</f>
        <v>1</v>
      </c>
      <c r="AM43" s="14">
        <f ca="1">+'Front-End @ LA'!AM618</f>
        <v>1</v>
      </c>
    </row>
    <row r="44" spans="1:39" hidden="1" outlineLevel="2" x14ac:dyDescent="0.3">
      <c r="C44" t="str">
        <f>'Front-End @ LA'!C619</f>
        <v>Video Team</v>
      </c>
      <c r="K44" s="14">
        <f ca="1">+'Front-End @ LA'!K619+'Back-End @ MOR'!K533</f>
        <v>6</v>
      </c>
      <c r="L44" s="14">
        <f ca="1">+'Front-End @ LA'!L619+'Back-End @ MOR'!L533</f>
        <v>6</v>
      </c>
      <c r="M44" s="14">
        <f ca="1">+'Front-End @ LA'!M619+'Back-End @ MOR'!M533</f>
        <v>6</v>
      </c>
      <c r="N44" s="14">
        <f ca="1">+'Front-End @ LA'!N619+'Back-End @ MOR'!N533</f>
        <v>6</v>
      </c>
      <c r="O44" s="14">
        <f ca="1">+'Front-End @ LA'!O619+'Back-End @ MOR'!O533</f>
        <v>6</v>
      </c>
      <c r="P44" s="14">
        <f ca="1">+'Front-End @ LA'!P619+'Back-End @ MOR'!P533</f>
        <v>6</v>
      </c>
      <c r="Q44" s="14">
        <f ca="1">+'Front-End @ LA'!Q619+'Back-End @ MOR'!Q533</f>
        <v>6</v>
      </c>
      <c r="R44" s="14">
        <f ca="1">+'Front-End @ LA'!R619+'Back-End @ MOR'!R533</f>
        <v>6</v>
      </c>
      <c r="S44" s="14">
        <f ca="1">+'Front-End @ LA'!S619+'Back-End @ MOR'!S533</f>
        <v>6</v>
      </c>
      <c r="T44" s="14">
        <f ca="1">+'Front-End @ LA'!T619+'Back-End @ MOR'!T533</f>
        <v>6</v>
      </c>
      <c r="U44" s="14">
        <f ca="1">+'Front-End @ LA'!U619+'Back-End @ MOR'!U533</f>
        <v>6</v>
      </c>
      <c r="V44" s="14">
        <f ca="1">+'Front-End @ LA'!V619+'Back-End @ MOR'!V533</f>
        <v>6</v>
      </c>
      <c r="W44" s="14">
        <f ca="1">+'Front-End @ LA'!W619+'Back-End @ MOR'!W533</f>
        <v>6</v>
      </c>
      <c r="X44" s="14">
        <f ca="1">+'Front-End @ LA'!X619+'Back-End @ MOR'!X533</f>
        <v>6</v>
      </c>
      <c r="Y44" s="14">
        <f ca="1">+'Front-End @ LA'!Y619+'Back-End @ MOR'!Y533</f>
        <v>6</v>
      </c>
      <c r="Z44" s="14">
        <f ca="1">+'Front-End @ LA'!Z619+'Back-End @ MOR'!Z533</f>
        <v>6</v>
      </c>
      <c r="AA44" s="14">
        <f ca="1">+'Front-End @ LA'!AA619+'Back-End @ MOR'!AA533</f>
        <v>6</v>
      </c>
      <c r="AB44" s="14">
        <f ca="1">+'Front-End @ LA'!AB619+'Back-End @ MOR'!AB533</f>
        <v>6</v>
      </c>
      <c r="AC44" s="14">
        <f ca="1">+'Front-End @ LA'!AC619+'Back-End @ MOR'!AC533</f>
        <v>6</v>
      </c>
      <c r="AD44" s="14">
        <f ca="1">+'Front-End @ LA'!AD619+'Back-End @ MOR'!AD533</f>
        <v>6</v>
      </c>
      <c r="AE44" s="14">
        <f ca="1">+'Front-End @ LA'!AE619+'Back-End @ MOR'!AE533</f>
        <v>6</v>
      </c>
      <c r="AF44" s="14">
        <f ca="1">+'Front-End @ LA'!AF619+'Back-End @ MOR'!AF533</f>
        <v>6</v>
      </c>
      <c r="AG44" s="14">
        <f ca="1">+'Front-End @ LA'!AG619+'Back-End @ MOR'!AG533</f>
        <v>6</v>
      </c>
      <c r="AH44" s="14">
        <f ca="1">+'Front-End @ LA'!AH619+'Back-End @ MOR'!AH533</f>
        <v>6</v>
      </c>
      <c r="AI44" s="14">
        <f ca="1">+'Front-End @ LA'!AI619+'Back-End @ MOR'!AI533</f>
        <v>6</v>
      </c>
      <c r="AJ44" s="14">
        <f ca="1">+'Front-End @ LA'!AJ619+'Back-End @ MOR'!AJ533</f>
        <v>6</v>
      </c>
      <c r="AK44" s="14">
        <f ca="1">+'Front-End @ LA'!AK619+'Back-End @ MOR'!AK533</f>
        <v>6</v>
      </c>
      <c r="AL44" s="14">
        <f ca="1">+'Front-End @ LA'!AL619+'Back-End @ MOR'!AL533</f>
        <v>6</v>
      </c>
      <c r="AM44" s="14">
        <f ca="1">+'Front-End @ LA'!AM619+'Back-End @ MOR'!AM533</f>
        <v>6</v>
      </c>
    </row>
    <row r="45" spans="1:39" hidden="1" outlineLevel="2" x14ac:dyDescent="0.3">
      <c r="C45" t="str">
        <f>'Front-End @ LA'!C620</f>
        <v>Developers</v>
      </c>
      <c r="K45" s="14">
        <f ca="1">+'Front-End @ LA'!K620+'Back-End @ MOR'!K534</f>
        <v>6</v>
      </c>
      <c r="L45" s="14">
        <f ca="1">+'Front-End @ LA'!L620+'Back-End @ MOR'!L534</f>
        <v>6</v>
      </c>
      <c r="M45" s="14">
        <f ca="1">+'Front-End @ LA'!M620+'Back-End @ MOR'!M534</f>
        <v>6</v>
      </c>
      <c r="N45" s="14">
        <f ca="1">+'Front-End @ LA'!N620+'Back-End @ MOR'!N534</f>
        <v>6</v>
      </c>
      <c r="O45" s="14">
        <f ca="1">+'Front-End @ LA'!O620+'Back-End @ MOR'!O534</f>
        <v>6</v>
      </c>
      <c r="P45" s="14">
        <f ca="1">+'Front-End @ LA'!P620+'Back-End @ MOR'!P534</f>
        <v>6</v>
      </c>
      <c r="Q45" s="14">
        <f ca="1">+'Front-End @ LA'!Q620+'Back-End @ MOR'!Q534</f>
        <v>6</v>
      </c>
      <c r="R45" s="14">
        <f ca="1">+'Front-End @ LA'!R620+'Back-End @ MOR'!R534</f>
        <v>6</v>
      </c>
      <c r="S45" s="14">
        <f ca="1">+'Front-End @ LA'!S620+'Back-End @ MOR'!S534</f>
        <v>6</v>
      </c>
      <c r="T45" s="14">
        <f ca="1">+'Front-End @ LA'!T620+'Back-End @ MOR'!T534</f>
        <v>6</v>
      </c>
      <c r="U45" s="14">
        <f ca="1">+'Front-End @ LA'!U620+'Back-End @ MOR'!U534</f>
        <v>6</v>
      </c>
      <c r="V45" s="14">
        <f ca="1">+'Front-End @ LA'!V620+'Back-End @ MOR'!V534</f>
        <v>6</v>
      </c>
      <c r="W45" s="14">
        <f ca="1">+'Front-End @ LA'!W620+'Back-End @ MOR'!W534</f>
        <v>6</v>
      </c>
      <c r="X45" s="14">
        <f ca="1">+'Front-End @ LA'!X620+'Back-End @ MOR'!X534</f>
        <v>6</v>
      </c>
      <c r="Y45" s="14">
        <f ca="1">+'Front-End @ LA'!Y620+'Back-End @ MOR'!Y534</f>
        <v>6</v>
      </c>
      <c r="Z45" s="14">
        <f ca="1">+'Front-End @ LA'!Z620+'Back-End @ MOR'!Z534</f>
        <v>6</v>
      </c>
      <c r="AA45" s="14">
        <f ca="1">+'Front-End @ LA'!AA620+'Back-End @ MOR'!AA534</f>
        <v>6</v>
      </c>
      <c r="AB45" s="14">
        <f ca="1">+'Front-End @ LA'!AB620+'Back-End @ MOR'!AB534</f>
        <v>6</v>
      </c>
      <c r="AC45" s="14">
        <f ca="1">+'Front-End @ LA'!AC620+'Back-End @ MOR'!AC534</f>
        <v>6</v>
      </c>
      <c r="AD45" s="14">
        <f ca="1">+'Front-End @ LA'!AD620+'Back-End @ MOR'!AD534</f>
        <v>6</v>
      </c>
      <c r="AE45" s="14">
        <f ca="1">+'Front-End @ LA'!AE620+'Back-End @ MOR'!AE534</f>
        <v>6</v>
      </c>
      <c r="AF45" s="14">
        <f ca="1">+'Front-End @ LA'!AF620+'Back-End @ MOR'!AF534</f>
        <v>6</v>
      </c>
      <c r="AG45" s="14">
        <f ca="1">+'Front-End @ LA'!AG620+'Back-End @ MOR'!AG534</f>
        <v>6</v>
      </c>
      <c r="AH45" s="14">
        <f ca="1">+'Front-End @ LA'!AH620+'Back-End @ MOR'!AH534</f>
        <v>6</v>
      </c>
      <c r="AI45" s="14">
        <f ca="1">+'Front-End @ LA'!AI620+'Back-End @ MOR'!AI534</f>
        <v>6</v>
      </c>
      <c r="AJ45" s="14">
        <f ca="1">+'Front-End @ LA'!AJ620+'Back-End @ MOR'!AJ534</f>
        <v>6</v>
      </c>
      <c r="AK45" s="14">
        <f ca="1">+'Front-End @ LA'!AK620+'Back-End @ MOR'!AK534</f>
        <v>6</v>
      </c>
      <c r="AL45" s="14">
        <f ca="1">+'Front-End @ LA'!AL620+'Back-End @ MOR'!AL534</f>
        <v>6</v>
      </c>
      <c r="AM45" s="14">
        <f ca="1">+'Front-End @ LA'!AM620+'Back-End @ MOR'!AM534</f>
        <v>6</v>
      </c>
    </row>
    <row r="46" spans="1:39" hidden="1" outlineLevel="2" x14ac:dyDescent="0.3">
      <c r="C46" t="str">
        <f>'Front-End @ LA'!C621</f>
        <v>Database Admin</v>
      </c>
      <c r="K46" s="14">
        <f ca="1">+'Front-End @ LA'!K621+'Back-End @ MOR'!K535</f>
        <v>2</v>
      </c>
      <c r="L46" s="14">
        <f ca="1">+'Front-End @ LA'!L621+'Back-End @ MOR'!L535</f>
        <v>2</v>
      </c>
      <c r="M46" s="14">
        <f ca="1">+'Front-End @ LA'!M621+'Back-End @ MOR'!M535</f>
        <v>3</v>
      </c>
      <c r="N46" s="14">
        <f ca="1">+'Front-End @ LA'!N621+'Back-End @ MOR'!N535</f>
        <v>3</v>
      </c>
      <c r="O46" s="14">
        <f ca="1">+'Front-End @ LA'!O621+'Back-End @ MOR'!O535</f>
        <v>3</v>
      </c>
      <c r="P46" s="14">
        <f ca="1">+'Front-End @ LA'!P621+'Back-End @ MOR'!P535</f>
        <v>3</v>
      </c>
      <c r="Q46" s="14">
        <f ca="1">+'Front-End @ LA'!Q621+'Back-End @ MOR'!Q535</f>
        <v>3</v>
      </c>
      <c r="R46" s="14">
        <f ca="1">+'Front-End @ LA'!R621+'Back-End @ MOR'!R535</f>
        <v>3</v>
      </c>
      <c r="S46" s="14">
        <f ca="1">+'Front-End @ LA'!S621+'Back-End @ MOR'!S535</f>
        <v>4</v>
      </c>
      <c r="T46" s="14">
        <f ca="1">+'Front-End @ LA'!T621+'Back-End @ MOR'!T535</f>
        <v>4</v>
      </c>
      <c r="U46" s="14">
        <f ca="1">+'Front-End @ LA'!U621+'Back-End @ MOR'!U535</f>
        <v>4</v>
      </c>
      <c r="V46" s="14">
        <f ca="1">+'Front-End @ LA'!V621+'Back-End @ MOR'!V535</f>
        <v>4</v>
      </c>
      <c r="W46" s="14">
        <f ca="1">+'Front-End @ LA'!W621+'Back-End @ MOR'!W535</f>
        <v>4</v>
      </c>
      <c r="X46" s="14">
        <f ca="1">+'Front-End @ LA'!X621+'Back-End @ MOR'!X535</f>
        <v>4</v>
      </c>
      <c r="Y46" s="14">
        <f ca="1">+'Front-End @ LA'!Y621+'Back-End @ MOR'!Y535</f>
        <v>4</v>
      </c>
      <c r="Z46" s="14">
        <f ca="1">+'Front-End @ LA'!Z621+'Back-End @ MOR'!Z535</f>
        <v>4</v>
      </c>
      <c r="AA46" s="14">
        <f ca="1">+'Front-End @ LA'!AA621+'Back-End @ MOR'!AA535</f>
        <v>4</v>
      </c>
      <c r="AB46" s="14">
        <f ca="1">+'Front-End @ LA'!AB621+'Back-End @ MOR'!AB535</f>
        <v>4</v>
      </c>
      <c r="AC46" s="14">
        <f ca="1">+'Front-End @ LA'!AC621+'Back-End @ MOR'!AC535</f>
        <v>4</v>
      </c>
      <c r="AD46" s="14">
        <f ca="1">+'Front-End @ LA'!AD621+'Back-End @ MOR'!AD535</f>
        <v>4</v>
      </c>
      <c r="AE46" s="14">
        <f ca="1">+'Front-End @ LA'!AE621+'Back-End @ MOR'!AE535</f>
        <v>4</v>
      </c>
      <c r="AF46" s="14">
        <f ca="1">+'Front-End @ LA'!AF621+'Back-End @ MOR'!AF535</f>
        <v>4</v>
      </c>
      <c r="AG46" s="14">
        <f ca="1">+'Front-End @ LA'!AG621+'Back-End @ MOR'!AG535</f>
        <v>4</v>
      </c>
      <c r="AH46" s="14">
        <f ca="1">+'Front-End @ LA'!AH621+'Back-End @ MOR'!AH535</f>
        <v>4</v>
      </c>
      <c r="AI46" s="14">
        <f ca="1">+'Front-End @ LA'!AI621+'Back-End @ MOR'!AI535</f>
        <v>4</v>
      </c>
      <c r="AJ46" s="14">
        <f ca="1">+'Front-End @ LA'!AJ621+'Back-End @ MOR'!AJ535</f>
        <v>4</v>
      </c>
      <c r="AK46" s="14">
        <f ca="1">+'Front-End @ LA'!AK621+'Back-End @ MOR'!AK535</f>
        <v>4</v>
      </c>
      <c r="AL46" s="14">
        <f ca="1">+'Front-End @ LA'!AL621+'Back-End @ MOR'!AL535</f>
        <v>4</v>
      </c>
      <c r="AM46" s="14">
        <f ca="1">+'Front-End @ LA'!AM621+'Back-End @ MOR'!AM535</f>
        <v>4</v>
      </c>
    </row>
    <row r="47" spans="1:39" hidden="1" outlineLevel="2" x14ac:dyDescent="0.3">
      <c r="C47" t="str">
        <f>'Front-End @ LA'!C622</f>
        <v>Net Admin</v>
      </c>
      <c r="K47" s="14">
        <f ca="1">+'Front-End @ LA'!K622+'Back-End @ MOR'!K536+'Rep @ NYC'!K495</f>
        <v>4</v>
      </c>
      <c r="L47" s="14">
        <f ca="1">+'Front-End @ LA'!L622+'Back-End @ MOR'!L536+'Rep @ NYC'!L495</f>
        <v>4</v>
      </c>
      <c r="M47" s="14">
        <f ca="1">+'Front-End @ LA'!M622+'Back-End @ MOR'!M536+'Rep @ NYC'!M495</f>
        <v>5</v>
      </c>
      <c r="N47" s="14">
        <f ca="1">+'Front-End @ LA'!N622+'Back-End @ MOR'!N536+'Rep @ NYC'!N495</f>
        <v>5</v>
      </c>
      <c r="O47" s="14">
        <f ca="1">+'Front-End @ LA'!O622+'Back-End @ MOR'!O536+'Rep @ NYC'!O495</f>
        <v>5</v>
      </c>
      <c r="P47" s="14">
        <f ca="1">+'Front-End @ LA'!P622+'Back-End @ MOR'!P536+'Rep @ NYC'!P495</f>
        <v>5</v>
      </c>
      <c r="Q47" s="14">
        <f ca="1">+'Front-End @ LA'!Q622+'Back-End @ MOR'!Q536+'Rep @ NYC'!Q495</f>
        <v>5</v>
      </c>
      <c r="R47" s="14">
        <f ca="1">+'Front-End @ LA'!R622+'Back-End @ MOR'!R536+'Rep @ NYC'!R495</f>
        <v>5</v>
      </c>
      <c r="S47" s="14">
        <f ca="1">+'Front-End @ LA'!S622+'Back-End @ MOR'!S536+'Rep @ NYC'!S495</f>
        <v>6</v>
      </c>
      <c r="T47" s="14">
        <f ca="1">+'Front-End @ LA'!T622+'Back-End @ MOR'!T536+'Rep @ NYC'!T495</f>
        <v>6</v>
      </c>
      <c r="U47" s="14">
        <f ca="1">+'Front-End @ LA'!U622+'Back-End @ MOR'!U536+'Rep @ NYC'!U495</f>
        <v>6</v>
      </c>
      <c r="V47" s="14">
        <f ca="1">+'Front-End @ LA'!V622+'Back-End @ MOR'!V536+'Rep @ NYC'!V495</f>
        <v>6</v>
      </c>
      <c r="W47" s="14">
        <f ca="1">+'Front-End @ LA'!W622+'Back-End @ MOR'!W536+'Rep @ NYC'!W495</f>
        <v>6</v>
      </c>
      <c r="X47" s="14">
        <f ca="1">+'Front-End @ LA'!X622+'Back-End @ MOR'!X536+'Rep @ NYC'!X495</f>
        <v>6</v>
      </c>
      <c r="Y47" s="14">
        <f ca="1">+'Front-End @ LA'!Y622+'Back-End @ MOR'!Y536+'Rep @ NYC'!Y495</f>
        <v>6</v>
      </c>
      <c r="Z47" s="14">
        <f ca="1">+'Front-End @ LA'!Z622+'Back-End @ MOR'!Z536+'Rep @ NYC'!Z495</f>
        <v>6</v>
      </c>
      <c r="AA47" s="14">
        <f ca="1">+'Front-End @ LA'!AA622+'Back-End @ MOR'!AA536+'Rep @ NYC'!AA495</f>
        <v>6</v>
      </c>
      <c r="AB47" s="14">
        <f ca="1">+'Front-End @ LA'!AB622+'Back-End @ MOR'!AB536+'Rep @ NYC'!AB495</f>
        <v>6</v>
      </c>
      <c r="AC47" s="14">
        <f ca="1">+'Front-End @ LA'!AC622+'Back-End @ MOR'!AC536+'Rep @ NYC'!AC495</f>
        <v>6</v>
      </c>
      <c r="AD47" s="14">
        <f ca="1">+'Front-End @ LA'!AD622+'Back-End @ MOR'!AD536+'Rep @ NYC'!AD495</f>
        <v>6</v>
      </c>
      <c r="AE47" s="14">
        <f ca="1">+'Front-End @ LA'!AE622+'Back-End @ MOR'!AE536+'Rep @ NYC'!AE495</f>
        <v>6</v>
      </c>
      <c r="AF47" s="14">
        <f ca="1">+'Front-End @ LA'!AF622+'Back-End @ MOR'!AF536+'Rep @ NYC'!AF495</f>
        <v>6</v>
      </c>
      <c r="AG47" s="14">
        <f ca="1">+'Front-End @ LA'!AG622+'Back-End @ MOR'!AG536+'Rep @ NYC'!AG495</f>
        <v>6</v>
      </c>
      <c r="AH47" s="14">
        <f ca="1">+'Front-End @ LA'!AH622+'Back-End @ MOR'!AH536+'Rep @ NYC'!AH495</f>
        <v>6</v>
      </c>
      <c r="AI47" s="14">
        <f ca="1">+'Front-End @ LA'!AI622+'Back-End @ MOR'!AI536+'Rep @ NYC'!AI495</f>
        <v>6</v>
      </c>
      <c r="AJ47" s="14">
        <f ca="1">+'Front-End @ LA'!AJ622+'Back-End @ MOR'!AJ536+'Rep @ NYC'!AJ495</f>
        <v>6</v>
      </c>
      <c r="AK47" s="14">
        <f ca="1">+'Front-End @ LA'!AK622+'Back-End @ MOR'!AK536+'Rep @ NYC'!AK495</f>
        <v>6</v>
      </c>
      <c r="AL47" s="14">
        <f ca="1">+'Front-End @ LA'!AL622+'Back-End @ MOR'!AL536+'Rep @ NYC'!AL495</f>
        <v>6</v>
      </c>
      <c r="AM47" s="14">
        <f ca="1">+'Front-End @ LA'!AM622+'Back-End @ MOR'!AM536+'Rep @ NYC'!AM495</f>
        <v>6</v>
      </c>
    </row>
    <row r="48" spans="1:39" hidden="1" outlineLevel="2" x14ac:dyDescent="0.3">
      <c r="C48" t="str">
        <f>'Front-End @ LA'!C623</f>
        <v>Webmasters</v>
      </c>
      <c r="K48" s="14">
        <f ca="1">+'Front-End @ LA'!K623+'Back-End @ MOR'!K537</f>
        <v>6</v>
      </c>
      <c r="L48" s="14">
        <f ca="1">+'Front-End @ LA'!L623+'Back-End @ MOR'!L537</f>
        <v>6</v>
      </c>
      <c r="M48" s="14">
        <f ca="1">+'Front-End @ LA'!M623+'Back-End @ MOR'!M537</f>
        <v>6</v>
      </c>
      <c r="N48" s="14">
        <f ca="1">+'Front-End @ LA'!N623+'Back-End @ MOR'!N537</f>
        <v>6</v>
      </c>
      <c r="O48" s="14">
        <f ca="1">+'Front-End @ LA'!O623+'Back-End @ MOR'!O537</f>
        <v>6</v>
      </c>
      <c r="P48" s="14">
        <f ca="1">+'Front-End @ LA'!P623+'Back-End @ MOR'!P537</f>
        <v>6</v>
      </c>
      <c r="Q48" s="14">
        <f ca="1">+'Front-End @ LA'!Q623+'Back-End @ MOR'!Q537</f>
        <v>6</v>
      </c>
      <c r="R48" s="14">
        <f ca="1">+'Front-End @ LA'!R623+'Back-End @ MOR'!R537</f>
        <v>6</v>
      </c>
      <c r="S48" s="14">
        <f ca="1">+'Front-End @ LA'!S623+'Back-End @ MOR'!S537</f>
        <v>6</v>
      </c>
      <c r="T48" s="14">
        <f ca="1">+'Front-End @ LA'!T623+'Back-End @ MOR'!T537</f>
        <v>6</v>
      </c>
      <c r="U48" s="14">
        <f ca="1">+'Front-End @ LA'!U623+'Back-End @ MOR'!U537</f>
        <v>6</v>
      </c>
      <c r="V48" s="14">
        <f ca="1">+'Front-End @ LA'!V623+'Back-End @ MOR'!V537</f>
        <v>6</v>
      </c>
      <c r="W48" s="14">
        <f ca="1">+'Front-End @ LA'!W623+'Back-End @ MOR'!W537</f>
        <v>8</v>
      </c>
      <c r="X48" s="14">
        <f ca="1">+'Front-End @ LA'!X623+'Back-End @ MOR'!X537</f>
        <v>8</v>
      </c>
      <c r="Y48" s="14">
        <f ca="1">+'Front-End @ LA'!Y623+'Back-End @ MOR'!Y537</f>
        <v>8</v>
      </c>
      <c r="Z48" s="14">
        <f ca="1">+'Front-End @ LA'!Z623+'Back-End @ MOR'!Z537</f>
        <v>8</v>
      </c>
      <c r="AA48" s="14">
        <f ca="1">+'Front-End @ LA'!AA623+'Back-End @ MOR'!AA537</f>
        <v>8</v>
      </c>
      <c r="AB48" s="14">
        <f ca="1">+'Front-End @ LA'!AB623+'Back-End @ MOR'!AB537</f>
        <v>8</v>
      </c>
      <c r="AC48" s="14">
        <f ca="1">+'Front-End @ LA'!AC623+'Back-End @ MOR'!AC537</f>
        <v>8</v>
      </c>
      <c r="AD48" s="14">
        <f ca="1">+'Front-End @ LA'!AD623+'Back-End @ MOR'!AD537</f>
        <v>8</v>
      </c>
      <c r="AE48" s="14">
        <f ca="1">+'Front-End @ LA'!AE623+'Back-End @ MOR'!AE537</f>
        <v>8</v>
      </c>
      <c r="AF48" s="14">
        <f ca="1">+'Front-End @ LA'!AF623+'Back-End @ MOR'!AF537</f>
        <v>8</v>
      </c>
      <c r="AG48" s="14">
        <f ca="1">+'Front-End @ LA'!AG623+'Back-End @ MOR'!AG537</f>
        <v>8</v>
      </c>
      <c r="AH48" s="14">
        <f ca="1">+'Front-End @ LA'!AH623+'Back-End @ MOR'!AH537</f>
        <v>8</v>
      </c>
      <c r="AI48" s="14">
        <f ca="1">+'Front-End @ LA'!AI623+'Back-End @ MOR'!AI537</f>
        <v>6</v>
      </c>
      <c r="AJ48" s="14">
        <f ca="1">+'Front-End @ LA'!AJ623+'Back-End @ MOR'!AJ537</f>
        <v>8</v>
      </c>
      <c r="AK48" s="14">
        <f ca="1">+'Front-End @ LA'!AK623+'Back-End @ MOR'!AK537</f>
        <v>8</v>
      </c>
      <c r="AL48" s="14">
        <f ca="1">+'Front-End @ LA'!AL623+'Back-End @ MOR'!AL537</f>
        <v>8</v>
      </c>
      <c r="AM48" s="14">
        <f ca="1">+'Front-End @ LA'!AM623+'Back-End @ MOR'!AM537</f>
        <v>8</v>
      </c>
    </row>
    <row r="49" spans="2:39" hidden="1" outlineLevel="2" x14ac:dyDescent="0.3">
      <c r="C49" t="str">
        <f>'Front-End @ LA'!C624</f>
        <v>Graphic designer</v>
      </c>
      <c r="K49" s="14">
        <f ca="1">+'Front-End @ LA'!K624+'Back-End @ MOR'!K538</f>
        <v>2</v>
      </c>
      <c r="L49" s="14">
        <f ca="1">+'Front-End @ LA'!L624+'Back-End @ MOR'!L538</f>
        <v>2</v>
      </c>
      <c r="M49" s="14">
        <f ca="1">+'Front-End @ LA'!M624+'Back-End @ MOR'!M538</f>
        <v>2</v>
      </c>
      <c r="N49" s="14">
        <f ca="1">+'Front-End @ LA'!N624+'Back-End @ MOR'!N538</f>
        <v>2</v>
      </c>
      <c r="O49" s="14">
        <f ca="1">+'Front-End @ LA'!O624+'Back-End @ MOR'!O538</f>
        <v>2</v>
      </c>
      <c r="P49" s="14">
        <f ca="1">+'Front-End @ LA'!P624+'Back-End @ MOR'!P538</f>
        <v>2</v>
      </c>
      <c r="Q49" s="14">
        <f ca="1">+'Front-End @ LA'!Q624+'Back-End @ MOR'!Q538</f>
        <v>4</v>
      </c>
      <c r="R49" s="14">
        <f ca="1">+'Front-End @ LA'!R624+'Back-End @ MOR'!R538</f>
        <v>4</v>
      </c>
      <c r="S49" s="14">
        <f ca="1">+'Front-End @ LA'!S624+'Back-End @ MOR'!S538</f>
        <v>4</v>
      </c>
      <c r="T49" s="14">
        <f ca="1">+'Front-End @ LA'!T624+'Back-End @ MOR'!T538</f>
        <v>4</v>
      </c>
      <c r="U49" s="14">
        <f ca="1">+'Front-End @ LA'!U624+'Back-End @ MOR'!U538</f>
        <v>4</v>
      </c>
      <c r="V49" s="14">
        <f ca="1">+'Front-End @ LA'!V624+'Back-End @ MOR'!V538</f>
        <v>4</v>
      </c>
      <c r="W49" s="14">
        <f ca="1">+'Front-End @ LA'!W624+'Back-End @ MOR'!W538</f>
        <v>8</v>
      </c>
      <c r="X49" s="14">
        <f ca="1">+'Front-End @ LA'!X624+'Back-End @ MOR'!X538</f>
        <v>8</v>
      </c>
      <c r="Y49" s="14">
        <f ca="1">+'Front-End @ LA'!Y624+'Back-End @ MOR'!Y538</f>
        <v>8</v>
      </c>
      <c r="Z49" s="14">
        <f ca="1">+'Front-End @ LA'!Z624+'Back-End @ MOR'!Z538</f>
        <v>8</v>
      </c>
      <c r="AA49" s="14">
        <f ca="1">+'Front-End @ LA'!AA624+'Back-End @ MOR'!AA538</f>
        <v>8</v>
      </c>
      <c r="AB49" s="14">
        <f ca="1">+'Front-End @ LA'!AB624+'Back-End @ MOR'!AB538</f>
        <v>8</v>
      </c>
      <c r="AC49" s="14">
        <f ca="1">+'Front-End @ LA'!AC624+'Back-End @ MOR'!AC538</f>
        <v>8</v>
      </c>
      <c r="AD49" s="14">
        <f ca="1">+'Front-End @ LA'!AD624+'Back-End @ MOR'!AD538</f>
        <v>8</v>
      </c>
      <c r="AE49" s="14">
        <f ca="1">+'Front-End @ LA'!AE624+'Back-End @ MOR'!AE538</f>
        <v>8</v>
      </c>
      <c r="AF49" s="14">
        <f ca="1">+'Front-End @ LA'!AF624+'Back-End @ MOR'!AF538</f>
        <v>8</v>
      </c>
      <c r="AG49" s="14">
        <f ca="1">+'Front-End @ LA'!AG624+'Back-End @ MOR'!AG538</f>
        <v>8</v>
      </c>
      <c r="AH49" s="14">
        <f ca="1">+'Front-End @ LA'!AH624+'Back-End @ MOR'!AH538</f>
        <v>8</v>
      </c>
      <c r="AI49" s="14">
        <f ca="1">+'Front-End @ LA'!AI624+'Back-End @ MOR'!AI538</f>
        <v>4</v>
      </c>
      <c r="AJ49" s="14">
        <f ca="1">+'Front-End @ LA'!AJ624+'Back-End @ MOR'!AJ538</f>
        <v>8</v>
      </c>
      <c r="AK49" s="14">
        <f ca="1">+'Front-End @ LA'!AK624+'Back-End @ MOR'!AK538</f>
        <v>8</v>
      </c>
      <c r="AL49" s="14">
        <f ca="1">+'Front-End @ LA'!AL624+'Back-End @ MOR'!AL538</f>
        <v>8</v>
      </c>
      <c r="AM49" s="14">
        <f ca="1">+'Front-End @ LA'!AM624+'Back-End @ MOR'!AM538</f>
        <v>8</v>
      </c>
    </row>
    <row r="50" spans="2:39" hidden="1" outlineLevel="2" x14ac:dyDescent="0.3">
      <c r="C50" t="str">
        <f>'Front-End @ LA'!C625</f>
        <v>Communication</v>
      </c>
      <c r="K50" s="14">
        <f ca="1">+'Front-End @ LA'!K625+'Back-End @ MOR'!K539+'Rep @ NYC'!K496</f>
        <v>0</v>
      </c>
      <c r="L50" s="14">
        <f ca="1">+'Front-End @ LA'!L625+'Back-End @ MOR'!L539+'Rep @ NYC'!L496</f>
        <v>0</v>
      </c>
      <c r="M50" s="14">
        <f ca="1">+'Front-End @ LA'!M625+'Back-End @ MOR'!M539+'Rep @ NYC'!M496</f>
        <v>0</v>
      </c>
      <c r="N50" s="14">
        <f ca="1">+'Front-End @ LA'!N625+'Back-End @ MOR'!N539+'Rep @ NYC'!N496</f>
        <v>0</v>
      </c>
      <c r="O50" s="14">
        <f ca="1">+'Front-End @ LA'!O625+'Back-End @ MOR'!O539+'Rep @ NYC'!O496</f>
        <v>0</v>
      </c>
      <c r="P50" s="14">
        <f ca="1">+'Front-End @ LA'!P625+'Back-End @ MOR'!P539+'Rep @ NYC'!P496</f>
        <v>4</v>
      </c>
      <c r="Q50" s="14">
        <f ca="1">+'Front-End @ LA'!Q625+'Back-End @ MOR'!Q539+'Rep @ NYC'!Q496</f>
        <v>4</v>
      </c>
      <c r="R50" s="14">
        <f ca="1">+'Front-End @ LA'!R625+'Back-End @ MOR'!R539+'Rep @ NYC'!R496</f>
        <v>6</v>
      </c>
      <c r="S50" s="14">
        <f ca="1">+'Front-End @ LA'!S625+'Back-End @ MOR'!S539+'Rep @ NYC'!S496</f>
        <v>6</v>
      </c>
      <c r="T50" s="14">
        <f ca="1">+'Front-End @ LA'!T625+'Back-End @ MOR'!T539+'Rep @ NYC'!T496</f>
        <v>7</v>
      </c>
      <c r="U50" s="14">
        <f ca="1">+'Front-End @ LA'!U625+'Back-End @ MOR'!U539+'Rep @ NYC'!U496</f>
        <v>7</v>
      </c>
      <c r="V50" s="14">
        <f ca="1">+'Front-End @ LA'!V625+'Back-End @ MOR'!V539+'Rep @ NYC'!V496</f>
        <v>7</v>
      </c>
      <c r="W50" s="14">
        <f ca="1">+'Front-End @ LA'!W625+'Back-End @ MOR'!W539+'Rep @ NYC'!W496</f>
        <v>7</v>
      </c>
      <c r="X50" s="14">
        <f ca="1">+'Front-End @ LA'!X625+'Back-End @ MOR'!X539+'Rep @ NYC'!X496</f>
        <v>7</v>
      </c>
      <c r="Y50" s="14">
        <f ca="1">+'Front-End @ LA'!Y625+'Back-End @ MOR'!Y539+'Rep @ NYC'!Y496</f>
        <v>7</v>
      </c>
      <c r="Z50" s="14">
        <f ca="1">+'Front-End @ LA'!Z625+'Back-End @ MOR'!Z539+'Rep @ NYC'!Z496</f>
        <v>7</v>
      </c>
      <c r="AA50" s="14">
        <f ca="1">+'Front-End @ LA'!AA625+'Back-End @ MOR'!AA539+'Rep @ NYC'!AA496</f>
        <v>7</v>
      </c>
      <c r="AB50" s="14">
        <f ca="1">+'Front-End @ LA'!AB625+'Back-End @ MOR'!AB539+'Rep @ NYC'!AB496</f>
        <v>7</v>
      </c>
      <c r="AC50" s="14">
        <f ca="1">+'Front-End @ LA'!AC625+'Back-End @ MOR'!AC539+'Rep @ NYC'!AC496</f>
        <v>7</v>
      </c>
      <c r="AD50" s="14">
        <f ca="1">+'Front-End @ LA'!AD625+'Back-End @ MOR'!AD539+'Rep @ NYC'!AD496</f>
        <v>7</v>
      </c>
      <c r="AE50" s="14">
        <f ca="1">+'Front-End @ LA'!AE625+'Back-End @ MOR'!AE539+'Rep @ NYC'!AE496</f>
        <v>7</v>
      </c>
      <c r="AF50" s="14">
        <f ca="1">+'Front-End @ LA'!AF625+'Back-End @ MOR'!AF539+'Rep @ NYC'!AF496</f>
        <v>7</v>
      </c>
      <c r="AG50" s="14">
        <f ca="1">+'Front-End @ LA'!AG625+'Back-End @ MOR'!AG539+'Rep @ NYC'!AG496</f>
        <v>7</v>
      </c>
      <c r="AH50" s="14">
        <f ca="1">+'Front-End @ LA'!AH625+'Back-End @ MOR'!AH539+'Rep @ NYC'!AH496</f>
        <v>7</v>
      </c>
      <c r="AI50" s="14">
        <f ca="1">+'Front-End @ LA'!AI625+'Back-End @ MOR'!AI539+'Rep @ NYC'!AI496</f>
        <v>7</v>
      </c>
      <c r="AJ50" s="14">
        <f ca="1">+'Front-End @ LA'!AJ625+'Back-End @ MOR'!AJ539+'Rep @ NYC'!AJ496</f>
        <v>7</v>
      </c>
      <c r="AK50" s="14">
        <f ca="1">+'Front-End @ LA'!AK625+'Back-End @ MOR'!AK539+'Rep @ NYC'!AK496</f>
        <v>7</v>
      </c>
      <c r="AL50" s="14">
        <f ca="1">+'Front-End @ LA'!AL625+'Back-End @ MOR'!AL539+'Rep @ NYC'!AL496</f>
        <v>7</v>
      </c>
      <c r="AM50" s="14">
        <f ca="1">+'Front-End @ LA'!AM625+'Back-End @ MOR'!AM539+'Rep @ NYC'!AM496</f>
        <v>7</v>
      </c>
    </row>
    <row r="51" spans="2:39" hidden="1" outlineLevel="2" x14ac:dyDescent="0.3">
      <c r="C51" t="str">
        <f>'Front-End @ LA'!C626</f>
        <v>Personal Assistant</v>
      </c>
      <c r="K51" s="14">
        <f ca="1">+'Front-End @ LA'!K626</f>
        <v>2</v>
      </c>
      <c r="L51" s="14">
        <f ca="1">+'Front-End @ LA'!L626</f>
        <v>2</v>
      </c>
      <c r="M51" s="14">
        <f ca="1">+'Front-End @ LA'!M626</f>
        <v>2</v>
      </c>
      <c r="N51" s="14">
        <f ca="1">+'Front-End @ LA'!N626</f>
        <v>3</v>
      </c>
      <c r="O51" s="14">
        <f ca="1">+'Front-End @ LA'!O626</f>
        <v>3</v>
      </c>
      <c r="P51" s="14">
        <f ca="1">+'Front-End @ LA'!P626</f>
        <v>3</v>
      </c>
      <c r="Q51" s="14">
        <f ca="1">+'Front-End @ LA'!Q626</f>
        <v>3</v>
      </c>
      <c r="R51" s="14">
        <f ca="1">+'Front-End @ LA'!R626</f>
        <v>4</v>
      </c>
      <c r="S51" s="14">
        <f ca="1">+'Front-End @ LA'!S626</f>
        <v>4</v>
      </c>
      <c r="T51" s="14">
        <f ca="1">+'Front-End @ LA'!T626</f>
        <v>4</v>
      </c>
      <c r="U51" s="14">
        <f ca="1">+'Front-End @ LA'!U626</f>
        <v>4</v>
      </c>
      <c r="V51" s="14">
        <f ca="1">+'Front-End @ LA'!V626</f>
        <v>4</v>
      </c>
      <c r="W51" s="14">
        <f ca="1">+'Front-End @ LA'!W626</f>
        <v>5</v>
      </c>
      <c r="X51" s="14">
        <f ca="1">+'Front-End @ LA'!X626</f>
        <v>5</v>
      </c>
      <c r="Y51" s="14">
        <f ca="1">+'Front-End @ LA'!Y626</f>
        <v>5</v>
      </c>
      <c r="Z51" s="14">
        <f ca="1">+'Front-End @ LA'!Z626</f>
        <v>5</v>
      </c>
      <c r="AA51" s="14">
        <f ca="1">+'Front-End @ LA'!AA626</f>
        <v>5</v>
      </c>
      <c r="AB51" s="14">
        <f ca="1">+'Front-End @ LA'!AB626</f>
        <v>5</v>
      </c>
      <c r="AC51" s="14">
        <f ca="1">+'Front-End @ LA'!AC626</f>
        <v>5</v>
      </c>
      <c r="AD51" s="14">
        <f ca="1">+'Front-End @ LA'!AD626</f>
        <v>5</v>
      </c>
      <c r="AE51" s="14">
        <f ca="1">+'Front-End @ LA'!AE626</f>
        <v>5</v>
      </c>
      <c r="AF51" s="14">
        <f ca="1">+'Front-End @ LA'!AF626</f>
        <v>5</v>
      </c>
      <c r="AG51" s="14">
        <f ca="1">+'Front-End @ LA'!AG626</f>
        <v>5</v>
      </c>
      <c r="AH51" s="14">
        <f ca="1">+'Front-End @ LA'!AH626</f>
        <v>5</v>
      </c>
      <c r="AI51" s="14">
        <f ca="1">+'Front-End @ LA'!AI626</f>
        <v>4</v>
      </c>
      <c r="AJ51" s="14">
        <f ca="1">+'Front-End @ LA'!AJ626</f>
        <v>5</v>
      </c>
      <c r="AK51" s="14">
        <f ca="1">+'Front-End @ LA'!AK626</f>
        <v>5</v>
      </c>
      <c r="AL51" s="14">
        <f ca="1">+'Front-End @ LA'!AL626</f>
        <v>5</v>
      </c>
      <c r="AM51" s="14">
        <f ca="1">+'Front-End @ LA'!AM626</f>
        <v>5</v>
      </c>
    </row>
    <row r="52" spans="2:39" hidden="1" outlineLevel="2" x14ac:dyDescent="0.3">
      <c r="C52" t="s">
        <v>70</v>
      </c>
      <c r="K52" s="14">
        <f ca="1">+'Back-End @ MOR'!K540+'Rep @ NYC'!K497</f>
        <v>3</v>
      </c>
      <c r="L52" s="14">
        <f ca="1">+'Back-End @ MOR'!L540+'Rep @ NYC'!L497</f>
        <v>3</v>
      </c>
      <c r="M52" s="14">
        <f ca="1">+'Back-End @ MOR'!M540+'Rep @ NYC'!M497</f>
        <v>3</v>
      </c>
      <c r="N52" s="14">
        <f ca="1">+'Back-End @ MOR'!N540+'Rep @ NYC'!N497</f>
        <v>3</v>
      </c>
      <c r="O52" s="14">
        <f ca="1">+'Back-End @ MOR'!O540+'Rep @ NYC'!O497</f>
        <v>3</v>
      </c>
      <c r="P52" s="14">
        <f ca="1">+'Back-End @ MOR'!P540+'Rep @ NYC'!P497</f>
        <v>3</v>
      </c>
      <c r="Q52" s="14">
        <f ca="1">+'Back-End @ MOR'!Q540+'Rep @ NYC'!Q497</f>
        <v>3</v>
      </c>
      <c r="R52" s="14">
        <f ca="1">+'Back-End @ MOR'!R540+'Rep @ NYC'!R497</f>
        <v>3</v>
      </c>
      <c r="S52" s="14">
        <f ca="1">+'Back-End @ MOR'!S540+'Rep @ NYC'!S497</f>
        <v>3</v>
      </c>
      <c r="T52" s="14">
        <f ca="1">+'Back-End @ MOR'!T540+'Rep @ NYC'!T497</f>
        <v>3</v>
      </c>
      <c r="U52" s="14">
        <f ca="1">+'Back-End @ MOR'!U540+'Rep @ NYC'!U497</f>
        <v>3</v>
      </c>
      <c r="V52" s="14">
        <f ca="1">+'Back-End @ MOR'!V540+'Rep @ NYC'!V497</f>
        <v>3</v>
      </c>
      <c r="W52" s="14">
        <f ca="1">+'Back-End @ MOR'!W540+'Rep @ NYC'!W497</f>
        <v>3</v>
      </c>
      <c r="X52" s="14">
        <f ca="1">+'Back-End @ MOR'!X540+'Rep @ NYC'!X497</f>
        <v>3</v>
      </c>
      <c r="Y52" s="14">
        <f ca="1">+'Back-End @ MOR'!Y540+'Rep @ NYC'!Y497</f>
        <v>3</v>
      </c>
      <c r="Z52" s="14">
        <f ca="1">+'Back-End @ MOR'!Z540+'Rep @ NYC'!Z497</f>
        <v>3</v>
      </c>
      <c r="AA52" s="14">
        <f ca="1">+'Back-End @ MOR'!AA540+'Rep @ NYC'!AA497</f>
        <v>3</v>
      </c>
      <c r="AB52" s="14">
        <f ca="1">+'Back-End @ MOR'!AB540+'Rep @ NYC'!AB497</f>
        <v>3</v>
      </c>
      <c r="AC52" s="14">
        <f ca="1">+'Back-End @ MOR'!AC540+'Rep @ NYC'!AC497</f>
        <v>3</v>
      </c>
      <c r="AD52" s="14">
        <f ca="1">+'Back-End @ MOR'!AD540+'Rep @ NYC'!AD497</f>
        <v>3</v>
      </c>
      <c r="AE52" s="14">
        <f ca="1">+'Back-End @ MOR'!AE540+'Rep @ NYC'!AE497</f>
        <v>3</v>
      </c>
      <c r="AF52" s="14">
        <f ca="1">+'Back-End @ MOR'!AF540+'Rep @ NYC'!AF497</f>
        <v>3</v>
      </c>
      <c r="AG52" s="14">
        <f ca="1">+'Back-End @ MOR'!AG540+'Rep @ NYC'!AG497</f>
        <v>3</v>
      </c>
      <c r="AH52" s="14">
        <f ca="1">+'Back-End @ MOR'!AH540+'Rep @ NYC'!AH497</f>
        <v>3</v>
      </c>
      <c r="AI52" s="14">
        <f ca="1">+'Back-End @ MOR'!AI540+'Rep @ NYC'!AI497</f>
        <v>3</v>
      </c>
      <c r="AJ52" s="14">
        <f ca="1">+'Back-End @ MOR'!AJ540+'Rep @ NYC'!AJ497</f>
        <v>3</v>
      </c>
      <c r="AK52" s="14">
        <f ca="1">+'Back-End @ MOR'!AK540+'Rep @ NYC'!AK497</f>
        <v>3</v>
      </c>
      <c r="AL52" s="14">
        <f ca="1">+'Back-End @ MOR'!AL540+'Rep @ NYC'!AL497</f>
        <v>3</v>
      </c>
      <c r="AM52" s="14">
        <f ca="1">+'Back-End @ MOR'!AM540+'Rep @ NYC'!AM497</f>
        <v>3</v>
      </c>
    </row>
    <row r="53" spans="2:39" hidden="1" outlineLevel="2" x14ac:dyDescent="0.3">
      <c r="C53" t="str">
        <f>'Front-End @ LA'!C627</f>
        <v>Accountant</v>
      </c>
      <c r="K53" s="14">
        <f ca="1">+'Front-End @ LA'!K627+'Back-End @ MOR'!K541+'Rep @ NYC'!K498</f>
        <v>3</v>
      </c>
      <c r="L53" s="14">
        <f ca="1">+'Front-End @ LA'!L627+'Back-End @ MOR'!L541+'Rep @ NYC'!L498</f>
        <v>3</v>
      </c>
      <c r="M53" s="14">
        <f ca="1">+'Front-End @ LA'!M627+'Back-End @ MOR'!M541+'Rep @ NYC'!M498</f>
        <v>3</v>
      </c>
      <c r="N53" s="14">
        <f ca="1">+'Front-End @ LA'!N627+'Back-End @ MOR'!N541+'Rep @ NYC'!N498</f>
        <v>3</v>
      </c>
      <c r="O53" s="14">
        <f ca="1">+'Front-End @ LA'!O627+'Back-End @ MOR'!O541+'Rep @ NYC'!O498</f>
        <v>3</v>
      </c>
      <c r="P53" s="14">
        <f ca="1">+'Front-End @ LA'!P627+'Back-End @ MOR'!P541+'Rep @ NYC'!P498</f>
        <v>3</v>
      </c>
      <c r="Q53" s="14">
        <f ca="1">+'Front-End @ LA'!Q627+'Back-End @ MOR'!Q541+'Rep @ NYC'!Q498</f>
        <v>4</v>
      </c>
      <c r="R53" s="14">
        <f ca="1">+'Front-End @ LA'!R627+'Back-End @ MOR'!R541+'Rep @ NYC'!R498</f>
        <v>4</v>
      </c>
      <c r="S53" s="14">
        <f ca="1">+'Front-End @ LA'!S627+'Back-End @ MOR'!S541+'Rep @ NYC'!S498</f>
        <v>4</v>
      </c>
      <c r="T53" s="14">
        <f ca="1">+'Front-End @ LA'!T627+'Back-End @ MOR'!T541+'Rep @ NYC'!T498</f>
        <v>4</v>
      </c>
      <c r="U53" s="14">
        <f ca="1">+'Front-End @ LA'!U627+'Back-End @ MOR'!U541+'Rep @ NYC'!U498</f>
        <v>4</v>
      </c>
      <c r="V53" s="14">
        <f ca="1">+'Front-End @ LA'!V627+'Back-End @ MOR'!V541+'Rep @ NYC'!V498</f>
        <v>4</v>
      </c>
      <c r="W53" s="14">
        <f ca="1">+'Front-End @ LA'!W627+'Back-End @ MOR'!W541+'Rep @ NYC'!W498</f>
        <v>6</v>
      </c>
      <c r="X53" s="14">
        <f ca="1">+'Front-End @ LA'!X627+'Back-End @ MOR'!X541+'Rep @ NYC'!X498</f>
        <v>6</v>
      </c>
      <c r="Y53" s="14">
        <f ca="1">+'Front-End @ LA'!Y627+'Back-End @ MOR'!Y541+'Rep @ NYC'!Y498</f>
        <v>6</v>
      </c>
      <c r="Z53" s="14">
        <f ca="1">+'Front-End @ LA'!Z627+'Back-End @ MOR'!Z541+'Rep @ NYC'!Z498</f>
        <v>6</v>
      </c>
      <c r="AA53" s="14">
        <f ca="1">+'Front-End @ LA'!AA627+'Back-End @ MOR'!AA541+'Rep @ NYC'!AA498</f>
        <v>6</v>
      </c>
      <c r="AB53" s="14">
        <f ca="1">+'Front-End @ LA'!AB627+'Back-End @ MOR'!AB541+'Rep @ NYC'!AB498</f>
        <v>6</v>
      </c>
      <c r="AC53" s="14">
        <f ca="1">+'Front-End @ LA'!AC627+'Back-End @ MOR'!AC541+'Rep @ NYC'!AC498</f>
        <v>6</v>
      </c>
      <c r="AD53" s="14">
        <f ca="1">+'Front-End @ LA'!AD627+'Back-End @ MOR'!AD541+'Rep @ NYC'!AD498</f>
        <v>6</v>
      </c>
      <c r="AE53" s="14">
        <f ca="1">+'Front-End @ LA'!AE627+'Back-End @ MOR'!AE541+'Rep @ NYC'!AE498</f>
        <v>6</v>
      </c>
      <c r="AF53" s="14">
        <f ca="1">+'Front-End @ LA'!AF627+'Back-End @ MOR'!AF541+'Rep @ NYC'!AF498</f>
        <v>6</v>
      </c>
      <c r="AG53" s="14">
        <f ca="1">+'Front-End @ LA'!AG627+'Back-End @ MOR'!AG541+'Rep @ NYC'!AG498</f>
        <v>6</v>
      </c>
      <c r="AH53" s="14">
        <f ca="1">+'Front-End @ LA'!AH627+'Back-End @ MOR'!AH541+'Rep @ NYC'!AH498</f>
        <v>6</v>
      </c>
      <c r="AI53" s="14">
        <f ca="1">+'Front-End @ LA'!AI627+'Back-End @ MOR'!AI541+'Rep @ NYC'!AI498</f>
        <v>4</v>
      </c>
      <c r="AJ53" s="14">
        <f ca="1">+'Front-End @ LA'!AJ627+'Back-End @ MOR'!AJ541+'Rep @ NYC'!AJ498</f>
        <v>6</v>
      </c>
      <c r="AK53" s="14">
        <f ca="1">+'Front-End @ LA'!AK627+'Back-End @ MOR'!AK541+'Rep @ NYC'!AK498</f>
        <v>6</v>
      </c>
      <c r="AL53" s="14">
        <f ca="1">+'Front-End @ LA'!AL627+'Back-End @ MOR'!AL541+'Rep @ NYC'!AL498</f>
        <v>6</v>
      </c>
      <c r="AM53" s="14">
        <f ca="1">+'Front-End @ LA'!AM627+'Back-End @ MOR'!AM541+'Rep @ NYC'!AM498</f>
        <v>6</v>
      </c>
    </row>
    <row r="54" spans="2:39" hidden="1" outlineLevel="2" x14ac:dyDescent="0.3">
      <c r="C54" t="str">
        <f>'Front-End @ LA'!C628</f>
        <v>Receptionist</v>
      </c>
      <c r="K54" s="14">
        <f ca="1">+'Front-End @ LA'!K628+'Back-End @ MOR'!K542+'Rep @ NYC'!K499</f>
        <v>3</v>
      </c>
      <c r="L54" s="14">
        <f ca="1">+'Front-End @ LA'!L628+'Back-End @ MOR'!L542+'Rep @ NYC'!L499</f>
        <v>3</v>
      </c>
      <c r="M54" s="14">
        <f ca="1">+'Front-End @ LA'!M628+'Back-End @ MOR'!M542+'Rep @ NYC'!M499</f>
        <v>3</v>
      </c>
      <c r="N54" s="14">
        <f ca="1">+'Front-End @ LA'!N628+'Back-End @ MOR'!N542+'Rep @ NYC'!N499</f>
        <v>3</v>
      </c>
      <c r="O54" s="14">
        <f ca="1">+'Front-End @ LA'!O628+'Back-End @ MOR'!O542+'Rep @ NYC'!O499</f>
        <v>3</v>
      </c>
      <c r="P54" s="14">
        <f ca="1">+'Front-End @ LA'!P628+'Back-End @ MOR'!P542+'Rep @ NYC'!P499</f>
        <v>3</v>
      </c>
      <c r="Q54" s="14">
        <f ca="1">+'Front-End @ LA'!Q628+'Back-End @ MOR'!Q542+'Rep @ NYC'!Q499</f>
        <v>5</v>
      </c>
      <c r="R54" s="14">
        <f ca="1">+'Front-End @ LA'!R628+'Back-End @ MOR'!R542+'Rep @ NYC'!R499</f>
        <v>6</v>
      </c>
      <c r="S54" s="14">
        <f ca="1">+'Front-End @ LA'!S628+'Back-End @ MOR'!S542+'Rep @ NYC'!S499</f>
        <v>6</v>
      </c>
      <c r="T54" s="14">
        <f ca="1">+'Front-End @ LA'!T628+'Back-End @ MOR'!T542+'Rep @ NYC'!T499</f>
        <v>6</v>
      </c>
      <c r="U54" s="14">
        <f ca="1">+'Front-End @ LA'!U628+'Back-End @ MOR'!U542+'Rep @ NYC'!U499</f>
        <v>6</v>
      </c>
      <c r="V54" s="14">
        <f ca="1">+'Front-End @ LA'!V628+'Back-End @ MOR'!V542+'Rep @ NYC'!V499</f>
        <v>6</v>
      </c>
      <c r="W54" s="14">
        <f ca="1">+'Front-End @ LA'!W628+'Back-End @ MOR'!W542+'Rep @ NYC'!W499</f>
        <v>6</v>
      </c>
      <c r="X54" s="14">
        <f ca="1">+'Front-End @ LA'!X628+'Back-End @ MOR'!X542+'Rep @ NYC'!X499</f>
        <v>6</v>
      </c>
      <c r="Y54" s="14">
        <f ca="1">+'Front-End @ LA'!Y628+'Back-End @ MOR'!Y542+'Rep @ NYC'!Y499</f>
        <v>6</v>
      </c>
      <c r="Z54" s="14">
        <f ca="1">+'Front-End @ LA'!Z628+'Back-End @ MOR'!Z542+'Rep @ NYC'!Z499</f>
        <v>6</v>
      </c>
      <c r="AA54" s="14">
        <f ca="1">+'Front-End @ LA'!AA628+'Back-End @ MOR'!AA542+'Rep @ NYC'!AA499</f>
        <v>6</v>
      </c>
      <c r="AB54" s="14">
        <f ca="1">+'Front-End @ LA'!AB628+'Back-End @ MOR'!AB542+'Rep @ NYC'!AB499</f>
        <v>6</v>
      </c>
      <c r="AC54" s="14">
        <f ca="1">+'Front-End @ LA'!AC628+'Back-End @ MOR'!AC542+'Rep @ NYC'!AC499</f>
        <v>6</v>
      </c>
      <c r="AD54" s="14">
        <f ca="1">+'Front-End @ LA'!AD628+'Back-End @ MOR'!AD542+'Rep @ NYC'!AD499</f>
        <v>6</v>
      </c>
      <c r="AE54" s="14">
        <f ca="1">+'Front-End @ LA'!AE628+'Back-End @ MOR'!AE542+'Rep @ NYC'!AE499</f>
        <v>6</v>
      </c>
      <c r="AF54" s="14">
        <f ca="1">+'Front-End @ LA'!AF628+'Back-End @ MOR'!AF542+'Rep @ NYC'!AF499</f>
        <v>6</v>
      </c>
      <c r="AG54" s="14">
        <f ca="1">+'Front-End @ LA'!AG628+'Back-End @ MOR'!AG542+'Rep @ NYC'!AG499</f>
        <v>6</v>
      </c>
      <c r="AH54" s="14">
        <f ca="1">+'Front-End @ LA'!AH628+'Back-End @ MOR'!AH542+'Rep @ NYC'!AH499</f>
        <v>6</v>
      </c>
      <c r="AI54" s="14">
        <f ca="1">+'Front-End @ LA'!AI628+'Back-End @ MOR'!AI542+'Rep @ NYC'!AI499</f>
        <v>6</v>
      </c>
      <c r="AJ54" s="14">
        <f ca="1">+'Front-End @ LA'!AJ628+'Back-End @ MOR'!AJ542+'Rep @ NYC'!AJ499</f>
        <v>6</v>
      </c>
      <c r="AK54" s="14">
        <f ca="1">+'Front-End @ LA'!AK628+'Back-End @ MOR'!AK542+'Rep @ NYC'!AK499</f>
        <v>6</v>
      </c>
      <c r="AL54" s="14">
        <f ca="1">+'Front-End @ LA'!AL628+'Back-End @ MOR'!AL542+'Rep @ NYC'!AL499</f>
        <v>6</v>
      </c>
      <c r="AM54" s="14">
        <f ca="1">+'Front-End @ LA'!AM628+'Back-End @ MOR'!AM542+'Rep @ NYC'!AM499</f>
        <v>6</v>
      </c>
    </row>
    <row r="55" spans="2:39" hidden="1" outlineLevel="2" x14ac:dyDescent="0.3">
      <c r="C55" t="str">
        <f>'Front-End @ LA'!C629</f>
        <v>Human Resources</v>
      </c>
      <c r="K55" s="14">
        <f ca="1">+'Front-End @ LA'!K629+'Back-End @ MOR'!K543</f>
        <v>3</v>
      </c>
      <c r="L55" s="14">
        <f ca="1">+'Front-End @ LA'!L629+'Back-End @ MOR'!L543</f>
        <v>3</v>
      </c>
      <c r="M55" s="14">
        <f ca="1">+'Front-End @ LA'!M629+'Back-End @ MOR'!M543</f>
        <v>3</v>
      </c>
      <c r="N55" s="14">
        <f ca="1">+'Front-End @ LA'!N629+'Back-End @ MOR'!N543</f>
        <v>3</v>
      </c>
      <c r="O55" s="14">
        <f ca="1">+'Front-End @ LA'!O629+'Back-End @ MOR'!O543</f>
        <v>3</v>
      </c>
      <c r="P55" s="14">
        <f ca="1">+'Front-End @ LA'!P629+'Back-End @ MOR'!P543</f>
        <v>3</v>
      </c>
      <c r="Q55" s="14">
        <f ca="1">+'Front-End @ LA'!Q629+'Back-End @ MOR'!Q543</f>
        <v>3</v>
      </c>
      <c r="R55" s="14">
        <f ca="1">+'Front-End @ LA'!R629+'Back-End @ MOR'!R543</f>
        <v>3</v>
      </c>
      <c r="S55" s="14">
        <f ca="1">+'Front-End @ LA'!S629+'Back-End @ MOR'!S543</f>
        <v>3</v>
      </c>
      <c r="T55" s="14">
        <f ca="1">+'Front-End @ LA'!T629+'Back-End @ MOR'!T543</f>
        <v>3</v>
      </c>
      <c r="U55" s="14">
        <f ca="1">+'Front-End @ LA'!U629+'Back-End @ MOR'!U543</f>
        <v>3</v>
      </c>
      <c r="V55" s="14">
        <f ca="1">+'Front-End @ LA'!V629+'Back-End @ MOR'!V543</f>
        <v>3</v>
      </c>
      <c r="W55" s="14">
        <f ca="1">+'Front-End @ LA'!W629+'Back-End @ MOR'!W543</f>
        <v>4</v>
      </c>
      <c r="X55" s="14">
        <f ca="1">+'Front-End @ LA'!X629+'Back-End @ MOR'!X543</f>
        <v>4</v>
      </c>
      <c r="Y55" s="14">
        <f ca="1">+'Front-End @ LA'!Y629+'Back-End @ MOR'!Y543</f>
        <v>4</v>
      </c>
      <c r="Z55" s="14">
        <f ca="1">+'Front-End @ LA'!Z629+'Back-End @ MOR'!Z543</f>
        <v>4</v>
      </c>
      <c r="AA55" s="14">
        <f ca="1">+'Front-End @ LA'!AA629+'Back-End @ MOR'!AA543</f>
        <v>4</v>
      </c>
      <c r="AB55" s="14">
        <f ca="1">+'Front-End @ LA'!AB629+'Back-End @ MOR'!AB543</f>
        <v>4</v>
      </c>
      <c r="AC55" s="14">
        <f ca="1">+'Front-End @ LA'!AC629+'Back-End @ MOR'!AC543</f>
        <v>4</v>
      </c>
      <c r="AD55" s="14">
        <f ca="1">+'Front-End @ LA'!AD629+'Back-End @ MOR'!AD543</f>
        <v>4</v>
      </c>
      <c r="AE55" s="14">
        <f ca="1">+'Front-End @ LA'!AE629+'Back-End @ MOR'!AE543</f>
        <v>4</v>
      </c>
      <c r="AF55" s="14">
        <f ca="1">+'Front-End @ LA'!AF629+'Back-End @ MOR'!AF543</f>
        <v>4</v>
      </c>
      <c r="AG55" s="14">
        <f ca="1">+'Front-End @ LA'!AG629+'Back-End @ MOR'!AG543</f>
        <v>4</v>
      </c>
      <c r="AH55" s="14">
        <f ca="1">+'Front-End @ LA'!AH629+'Back-End @ MOR'!AH543</f>
        <v>4</v>
      </c>
      <c r="AI55" s="14">
        <f ca="1">+'Front-End @ LA'!AI629+'Back-End @ MOR'!AI543</f>
        <v>3</v>
      </c>
      <c r="AJ55" s="14">
        <f ca="1">+'Front-End @ LA'!AJ629+'Back-End @ MOR'!AJ543</f>
        <v>4</v>
      </c>
      <c r="AK55" s="14">
        <f ca="1">+'Front-End @ LA'!AK629+'Back-End @ MOR'!AK543</f>
        <v>4</v>
      </c>
      <c r="AL55" s="14">
        <f ca="1">+'Front-End @ LA'!AL629+'Back-End @ MOR'!AL543</f>
        <v>4</v>
      </c>
      <c r="AM55" s="14">
        <f ca="1">+'Front-End @ LA'!AM629+'Back-End @ MOR'!AM543</f>
        <v>4</v>
      </c>
    </row>
    <row r="56" spans="2:39" hidden="1" outlineLevel="2" x14ac:dyDescent="0.3">
      <c r="B56" t="s">
        <v>144</v>
      </c>
      <c r="K56" s="14">
        <f ca="1">+'Front-End @ LA'!K650+'Back-End @ MOR'!K559+'Rep @ NYC'!K510</f>
        <v>258400</v>
      </c>
      <c r="L56" s="14">
        <f ca="1">+'Front-End @ LA'!L650+'Back-End @ MOR'!L559+'Rep @ NYC'!L510</f>
        <v>258400</v>
      </c>
      <c r="M56" s="14">
        <f ca="1">+'Front-End @ LA'!M650+'Back-End @ MOR'!M559+'Rep @ NYC'!M510</f>
        <v>274400</v>
      </c>
      <c r="N56" s="14">
        <f ca="1">+'Front-End @ LA'!N650+'Back-End @ MOR'!N559+'Rep @ NYC'!N510</f>
        <v>289400</v>
      </c>
      <c r="O56" s="14">
        <f ca="1">+'Front-End @ LA'!O650+'Back-End @ MOR'!O559+'Rep @ NYC'!O510</f>
        <v>297400</v>
      </c>
      <c r="P56" s="14">
        <f ca="1">+'Front-End @ LA'!P650+'Back-End @ MOR'!P559+'Rep @ NYC'!P510</f>
        <v>308800</v>
      </c>
      <c r="Q56" s="14">
        <f ca="1">+'Front-End @ LA'!Q650+'Back-End @ MOR'!Q559+'Rep @ NYC'!Q510</f>
        <v>335500</v>
      </c>
      <c r="R56" s="14">
        <f ca="1">+'Front-End @ LA'!R650+'Back-End @ MOR'!R559+'Rep @ NYC'!R510</f>
        <v>419500</v>
      </c>
      <c r="S56" s="14">
        <f ca="1">+'Front-End @ LA'!S650+'Back-End @ MOR'!S559+'Rep @ NYC'!S510</f>
        <v>441500</v>
      </c>
      <c r="T56" s="14">
        <f ca="1">+'Front-End @ LA'!T650+'Back-End @ MOR'!T559+'Rep @ NYC'!T510</f>
        <v>466500</v>
      </c>
      <c r="U56" s="14">
        <f ca="1">+'Front-End @ LA'!U650+'Back-End @ MOR'!U559+'Rep @ NYC'!U510</f>
        <v>466500</v>
      </c>
      <c r="V56" s="14">
        <f ca="1">+'Front-End @ LA'!V650+'Back-End @ MOR'!V559+'Rep @ NYC'!V510</f>
        <v>466500</v>
      </c>
      <c r="W56" s="14">
        <f ca="1">+'Front-End @ LA'!W650+'Back-End @ MOR'!W559+'Rep @ NYC'!W510</f>
        <v>596400</v>
      </c>
      <c r="X56" s="14">
        <f ca="1">+'Front-End @ LA'!X650+'Back-End @ MOR'!X559+'Rep @ NYC'!X510</f>
        <v>596400</v>
      </c>
      <c r="Y56" s="14">
        <f ca="1">+'Front-End @ LA'!Y650+'Back-End @ MOR'!Y559+'Rep @ NYC'!Y510</f>
        <v>596400</v>
      </c>
      <c r="Z56" s="14">
        <f ca="1">+'Front-End @ LA'!Z650+'Back-End @ MOR'!Z559+'Rep @ NYC'!Z510</f>
        <v>596400</v>
      </c>
      <c r="AA56" s="14">
        <f ca="1">+'Front-End @ LA'!AA650+'Back-End @ MOR'!AA559+'Rep @ NYC'!AA510</f>
        <v>596400</v>
      </c>
      <c r="AB56" s="14">
        <f ca="1">+'Front-End @ LA'!AB650+'Back-End @ MOR'!AB559+'Rep @ NYC'!AB510</f>
        <v>596400</v>
      </c>
      <c r="AC56" s="14">
        <f ca="1">+'Front-End @ LA'!AC650+'Back-End @ MOR'!AC559+'Rep @ NYC'!AC510</f>
        <v>596400</v>
      </c>
      <c r="AD56" s="14">
        <f ca="1">+'Front-End @ LA'!AD650+'Back-End @ MOR'!AD559+'Rep @ NYC'!AD510</f>
        <v>596400</v>
      </c>
      <c r="AE56" s="14">
        <f ca="1">+'Front-End @ LA'!AE650+'Back-End @ MOR'!AE559+'Rep @ NYC'!AE510</f>
        <v>596400</v>
      </c>
      <c r="AF56" s="14">
        <f ca="1">+'Front-End @ LA'!AF650+'Back-End @ MOR'!AF559+'Rep @ NYC'!AF510</f>
        <v>596400</v>
      </c>
      <c r="AG56" s="14">
        <f ca="1">+'Front-End @ LA'!AG650+'Back-End @ MOR'!AG559+'Rep @ NYC'!AG510</f>
        <v>596400</v>
      </c>
      <c r="AH56" s="14">
        <f ca="1">+'Front-End @ LA'!AH650+'Back-End @ MOR'!AH559+'Rep @ NYC'!AH510</f>
        <v>596400</v>
      </c>
      <c r="AI56" s="14">
        <f ca="1">+'Front-End @ LA'!AI650+'Back-End @ MOR'!AI559+'Rep @ NYC'!AI510</f>
        <v>4282800</v>
      </c>
      <c r="AJ56" s="14">
        <f ca="1">+'Front-End @ LA'!AJ650+'Back-End @ MOR'!AJ559+'Rep @ NYC'!AJ510</f>
        <v>7156800</v>
      </c>
      <c r="AK56" s="14">
        <f ca="1">+'Front-End @ LA'!AK650+'Back-End @ MOR'!AK559+'Rep @ NYC'!AK510</f>
        <v>7228368</v>
      </c>
      <c r="AL56" s="14">
        <f ca="1">+'Front-End @ LA'!AL650+'Back-End @ MOR'!AL559+'Rep @ NYC'!AL510</f>
        <v>7300651.6799999997</v>
      </c>
      <c r="AM56" s="14">
        <f ca="1">+'Front-End @ LA'!AM650+'Back-End @ MOR'!AM559+'Rep @ NYC'!AM510</f>
        <v>7373658.196800001</v>
      </c>
    </row>
    <row r="57" spans="2:39" hidden="1" outlineLevel="2" x14ac:dyDescent="0.3">
      <c r="B57" t="s">
        <v>55</v>
      </c>
      <c r="K57" s="14">
        <f ca="1">+'Front-End @ LA'!K651+'Back-End @ MOR'!K560+'Rep @ NYC'!K511</f>
        <v>42728.65</v>
      </c>
      <c r="L57" s="14">
        <f ca="1">+'Front-End @ LA'!L651+'Back-End @ MOR'!L560+'Rep @ NYC'!L511</f>
        <v>42728.65</v>
      </c>
      <c r="M57" s="14">
        <f ca="1">+'Front-End @ LA'!M651+'Back-End @ MOR'!M560+'Rep @ NYC'!M511</f>
        <v>45216.65</v>
      </c>
      <c r="N57" s="14">
        <f ca="1">+'Front-End @ LA'!N651+'Back-End @ MOR'!N560+'Rep @ NYC'!N511</f>
        <v>47549.15</v>
      </c>
      <c r="O57" s="14">
        <f ca="1">+'Front-End @ LA'!O651+'Back-End @ MOR'!O560+'Rep @ NYC'!O511</f>
        <v>48904.15</v>
      </c>
      <c r="P57" s="14">
        <f ca="1">+'Front-End @ LA'!P651+'Back-End @ MOR'!P560+'Rep @ NYC'!P511</f>
        <v>50754.55</v>
      </c>
      <c r="Q57" s="14">
        <f ca="1">+'Front-End @ LA'!Q651+'Back-End @ MOR'!Q560+'Rep @ NYC'!Q511</f>
        <v>55306</v>
      </c>
      <c r="R57" s="14">
        <f ca="1">+'Front-End @ LA'!R651+'Back-End @ MOR'!R560+'Rep @ NYC'!R511</f>
        <v>68368</v>
      </c>
      <c r="S57" s="14">
        <f ca="1">+'Front-End @ LA'!S651+'Back-End @ MOR'!S560+'Rep @ NYC'!S511</f>
        <v>71789</v>
      </c>
      <c r="T57" s="14">
        <f ca="1">+'Front-End @ LA'!T651+'Back-End @ MOR'!T560+'Rep @ NYC'!T511</f>
        <v>75676.5</v>
      </c>
      <c r="U57" s="14">
        <f ca="1">+'Front-End @ LA'!U651+'Back-End @ MOR'!U560+'Rep @ NYC'!U511</f>
        <v>75676.5</v>
      </c>
      <c r="V57" s="14">
        <f ca="1">+'Front-End @ LA'!V651+'Back-End @ MOR'!V560+'Rep @ NYC'!V511</f>
        <v>75676.5</v>
      </c>
      <c r="W57" s="14">
        <f ca="1">+'Front-End @ LA'!W651+'Back-End @ MOR'!W560+'Rep @ NYC'!W511</f>
        <v>96314.4</v>
      </c>
      <c r="X57" s="14">
        <f ca="1">+'Front-End @ LA'!X651+'Back-End @ MOR'!X560+'Rep @ NYC'!X511</f>
        <v>96314.4</v>
      </c>
      <c r="Y57" s="14">
        <f ca="1">+'Front-End @ LA'!Y651+'Back-End @ MOR'!Y560+'Rep @ NYC'!Y511</f>
        <v>96314.4</v>
      </c>
      <c r="Z57" s="14">
        <f ca="1">+'Front-End @ LA'!Z651+'Back-End @ MOR'!Z560+'Rep @ NYC'!Z511</f>
        <v>96314.4</v>
      </c>
      <c r="AA57" s="14">
        <f ca="1">+'Front-End @ LA'!AA651+'Back-End @ MOR'!AA560+'Rep @ NYC'!AA511</f>
        <v>96314.4</v>
      </c>
      <c r="AB57" s="14">
        <f ca="1">+'Front-End @ LA'!AB651+'Back-End @ MOR'!AB560+'Rep @ NYC'!AB511</f>
        <v>96314.4</v>
      </c>
      <c r="AC57" s="14">
        <f ca="1">+'Front-End @ LA'!AC651+'Back-End @ MOR'!AC560+'Rep @ NYC'!AC511</f>
        <v>96314.4</v>
      </c>
      <c r="AD57" s="14">
        <f ca="1">+'Front-End @ LA'!AD651+'Back-End @ MOR'!AD560+'Rep @ NYC'!AD511</f>
        <v>96314.4</v>
      </c>
      <c r="AE57" s="14">
        <f ca="1">+'Front-End @ LA'!AE651+'Back-End @ MOR'!AE560+'Rep @ NYC'!AE511</f>
        <v>96314.4</v>
      </c>
      <c r="AF57" s="14">
        <f ca="1">+'Front-End @ LA'!AF651+'Back-End @ MOR'!AF560+'Rep @ NYC'!AF511</f>
        <v>96314.4</v>
      </c>
      <c r="AG57" s="14">
        <f ca="1">+'Front-End @ LA'!AG651+'Back-End @ MOR'!AG560+'Rep @ NYC'!AG511</f>
        <v>96314.4</v>
      </c>
      <c r="AH57" s="14">
        <f ca="1">+'Front-End @ LA'!AH651+'Back-End @ MOR'!AH560+'Rep @ NYC'!AH511</f>
        <v>96314.4</v>
      </c>
      <c r="AI57" s="14">
        <f ca="1">+'Front-End @ LA'!AI651+'Back-End @ MOR'!AI560+'Rep @ NYC'!AI511</f>
        <v>700374.3</v>
      </c>
      <c r="AJ57" s="14">
        <f ca="1">+'Front-End @ LA'!AJ651+'Back-End @ MOR'!AJ560+'Rep @ NYC'!AJ511</f>
        <v>1155772.7999999998</v>
      </c>
      <c r="AK57" s="14">
        <f ca="1">+'Front-End @ LA'!AK651+'Back-End @ MOR'!AK560+'Rep @ NYC'!AK511</f>
        <v>1167330.5280000002</v>
      </c>
      <c r="AL57" s="14">
        <f ca="1">+'Front-End @ LA'!AL651+'Back-End @ MOR'!AL560+'Rep @ NYC'!AL511</f>
        <v>1179003.8332799999</v>
      </c>
      <c r="AM57" s="14">
        <f ca="1">+'Front-End @ LA'!AM651+'Back-End @ MOR'!AM560+'Rep @ NYC'!AM511</f>
        <v>1190793.8716128001</v>
      </c>
    </row>
    <row r="58" spans="2:39" hidden="1" outlineLevel="2" x14ac:dyDescent="0.3">
      <c r="B58" t="s">
        <v>86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2:39" hidden="1" outlineLevel="2" x14ac:dyDescent="0.3">
      <c r="C59" t="s">
        <v>62</v>
      </c>
      <c r="K59" s="14">
        <f ca="1">+'Front-End @ LA'!K653+'Back-End @ MOR'!K562+'Rep @ NYC'!K513</f>
        <v>156133.33333333334</v>
      </c>
      <c r="L59" s="14">
        <f ca="1">+'Front-End @ LA'!L653+'Back-End @ MOR'!L562+'Rep @ NYC'!L513</f>
        <v>156133.33333333334</v>
      </c>
      <c r="M59" s="14">
        <f ca="1">+'Front-End @ LA'!M653+'Back-End @ MOR'!M562+'Rep @ NYC'!M513</f>
        <v>156133.33333333334</v>
      </c>
      <c r="N59" s="14">
        <f ca="1">+'Front-End @ LA'!N653+'Back-End @ MOR'!N562+'Rep @ NYC'!N513</f>
        <v>182160.00000000003</v>
      </c>
      <c r="O59" s="14">
        <f ca="1">+'Front-End @ LA'!O653+'Back-End @ MOR'!O562+'Rep @ NYC'!O513</f>
        <v>182160.00000000003</v>
      </c>
      <c r="P59" s="14">
        <f ca="1">+'Front-End @ LA'!P653+'Back-End @ MOR'!P562+'Rep @ NYC'!P513</f>
        <v>182160.00000000003</v>
      </c>
      <c r="Q59" s="14">
        <f ca="1">+'Front-End @ LA'!Q653+'Back-End @ MOR'!Q562+'Rep @ NYC'!Q513</f>
        <v>182160.00000000003</v>
      </c>
      <c r="R59" s="14">
        <f ca="1">+'Front-End @ LA'!R653+'Back-End @ MOR'!R562+'Rep @ NYC'!R513</f>
        <v>182160.00000000003</v>
      </c>
      <c r="S59" s="14">
        <f ca="1">+'Front-End @ LA'!S653+'Back-End @ MOR'!S562+'Rep @ NYC'!S513</f>
        <v>182160.00000000003</v>
      </c>
      <c r="T59" s="14">
        <f ca="1">+'Front-End @ LA'!T653+'Back-End @ MOR'!T562+'Rep @ NYC'!T513</f>
        <v>182160.00000000003</v>
      </c>
      <c r="U59" s="14">
        <f ca="1">+'Front-End @ LA'!U653+'Back-End @ MOR'!U562+'Rep @ NYC'!U513</f>
        <v>182160.00000000003</v>
      </c>
      <c r="V59" s="14">
        <f ca="1">+'Front-End @ LA'!V653+'Back-End @ MOR'!V562+'Rep @ NYC'!V513</f>
        <v>182160.00000000003</v>
      </c>
      <c r="W59" s="14">
        <f ca="1">+'Front-End @ LA'!W653+'Back-End @ MOR'!W562+'Rep @ NYC'!W513</f>
        <v>182160.00000000003</v>
      </c>
      <c r="X59" s="14">
        <f ca="1">+'Front-End @ LA'!X653+'Back-End @ MOR'!X562+'Rep @ NYC'!X513</f>
        <v>182160.00000000003</v>
      </c>
      <c r="Y59" s="14">
        <f ca="1">+'Front-End @ LA'!Y653+'Back-End @ MOR'!Y562+'Rep @ NYC'!Y513</f>
        <v>182160.00000000003</v>
      </c>
      <c r="Z59" s="14">
        <f ca="1">+'Front-End @ LA'!Z653+'Back-End @ MOR'!Z562+'Rep @ NYC'!Z513</f>
        <v>182160.00000000003</v>
      </c>
      <c r="AA59" s="14">
        <f ca="1">+'Front-End @ LA'!AA653+'Back-End @ MOR'!AA562+'Rep @ NYC'!AA513</f>
        <v>182160.00000000003</v>
      </c>
      <c r="AB59" s="14">
        <f ca="1">+'Front-End @ LA'!AB653+'Back-End @ MOR'!AB562+'Rep @ NYC'!AB513</f>
        <v>182160.00000000003</v>
      </c>
      <c r="AC59" s="14">
        <f ca="1">+'Front-End @ LA'!AC653+'Back-End @ MOR'!AC562+'Rep @ NYC'!AC513</f>
        <v>182160.00000000003</v>
      </c>
      <c r="AD59" s="14">
        <f ca="1">+'Front-End @ LA'!AD653+'Back-End @ MOR'!AD562+'Rep @ NYC'!AD513</f>
        <v>182160.00000000003</v>
      </c>
      <c r="AE59" s="14">
        <f ca="1">+'Front-End @ LA'!AE653+'Back-End @ MOR'!AE562+'Rep @ NYC'!AE513</f>
        <v>182160.00000000003</v>
      </c>
      <c r="AF59" s="14">
        <f ca="1">+'Front-End @ LA'!AF653+'Back-End @ MOR'!AF562+'Rep @ NYC'!AF513</f>
        <v>182160.00000000003</v>
      </c>
      <c r="AG59" s="14">
        <f ca="1">+'Front-End @ LA'!AG653+'Back-End @ MOR'!AG562+'Rep @ NYC'!AG513</f>
        <v>182160.00000000003</v>
      </c>
      <c r="AH59" s="14">
        <f ca="1">+'Front-End @ LA'!AH653+'Back-End @ MOR'!AH562+'Rep @ NYC'!AH513</f>
        <v>182160.00000000003</v>
      </c>
      <c r="AI59" s="14">
        <f ca="1">+'Front-End @ LA'!AI653+'Back-End @ MOR'!AI562+'Rep @ NYC'!AI513</f>
        <v>2185920.0000000009</v>
      </c>
      <c r="AJ59" s="14">
        <f ca="1">+'Front-End @ LA'!AJ653+'Back-End @ MOR'!AJ562+'Rep @ NYC'!AJ513</f>
        <v>2185920.0000000009</v>
      </c>
      <c r="AK59" s="14">
        <f ca="1">+'Front-End @ LA'!AK653+'Back-End @ MOR'!AK562+'Rep @ NYC'!AK513</f>
        <v>2207779.2000000002</v>
      </c>
      <c r="AL59" s="14">
        <f ca="1">+'Front-End @ LA'!AL653+'Back-End @ MOR'!AL562+'Rep @ NYC'!AL513</f>
        <v>2229856.9920000001</v>
      </c>
      <c r="AM59" s="14">
        <f ca="1">+'Front-End @ LA'!AM653+'Back-End @ MOR'!AM562+'Rep @ NYC'!AM513</f>
        <v>2252155.5619200002</v>
      </c>
    </row>
    <row r="60" spans="2:39" hidden="1" outlineLevel="2" x14ac:dyDescent="0.3">
      <c r="C60" t="s">
        <v>65</v>
      </c>
      <c r="K60" s="14">
        <f ca="1">+'Front-End @ LA'!K654+'Back-End @ MOR'!K563+'Rep @ NYC'!K514</f>
        <v>8866</v>
      </c>
      <c r="L60" s="14">
        <f ca="1">+'Front-End @ LA'!L654+'Back-End @ MOR'!L563+'Rep @ NYC'!L514</f>
        <v>8866</v>
      </c>
      <c r="M60" s="14">
        <f ca="1">+'Front-End @ LA'!M654+'Back-End @ MOR'!M563+'Rep @ NYC'!M514</f>
        <v>8866</v>
      </c>
      <c r="N60" s="14">
        <f ca="1">+'Front-End @ LA'!N654+'Back-End @ MOR'!N563+'Rep @ NYC'!N514</f>
        <v>10427.6</v>
      </c>
      <c r="O60" s="14">
        <f ca="1">+'Front-End @ LA'!O654+'Back-End @ MOR'!O563+'Rep @ NYC'!O514</f>
        <v>10427.6</v>
      </c>
      <c r="P60" s="14">
        <f ca="1">+'Front-End @ LA'!P654+'Back-End @ MOR'!P563+'Rep @ NYC'!P514</f>
        <v>10427.6</v>
      </c>
      <c r="Q60" s="14">
        <f ca="1">+'Front-End @ LA'!Q654+'Back-End @ MOR'!Q563+'Rep @ NYC'!Q514</f>
        <v>10427.6</v>
      </c>
      <c r="R60" s="14">
        <f ca="1">+'Front-End @ LA'!R654+'Back-End @ MOR'!R563+'Rep @ NYC'!R514</f>
        <v>10427.6</v>
      </c>
      <c r="S60" s="14">
        <f ca="1">+'Front-End @ LA'!S654+'Back-End @ MOR'!S563+'Rep @ NYC'!S514</f>
        <v>10427.6</v>
      </c>
      <c r="T60" s="14">
        <f ca="1">+'Front-End @ LA'!T654+'Back-End @ MOR'!T563+'Rep @ NYC'!T514</f>
        <v>10427.6</v>
      </c>
      <c r="U60" s="14">
        <f ca="1">+'Front-End @ LA'!U654+'Back-End @ MOR'!U563+'Rep @ NYC'!U514</f>
        <v>10427.6</v>
      </c>
      <c r="V60" s="14">
        <f ca="1">+'Front-End @ LA'!V654+'Back-End @ MOR'!V563+'Rep @ NYC'!V514</f>
        <v>10427.6</v>
      </c>
      <c r="W60" s="14">
        <f ca="1">+'Front-End @ LA'!W654+'Back-End @ MOR'!W563+'Rep @ NYC'!W514</f>
        <v>10427.6</v>
      </c>
      <c r="X60" s="14">
        <f ca="1">+'Front-End @ LA'!X654+'Back-End @ MOR'!X563+'Rep @ NYC'!X514</f>
        <v>10427.6</v>
      </c>
      <c r="Y60" s="14">
        <f ca="1">+'Front-End @ LA'!Y654+'Back-End @ MOR'!Y563+'Rep @ NYC'!Y514</f>
        <v>10427.6</v>
      </c>
      <c r="Z60" s="14">
        <f ca="1">+'Front-End @ LA'!Z654+'Back-End @ MOR'!Z563+'Rep @ NYC'!Z514</f>
        <v>10427.6</v>
      </c>
      <c r="AA60" s="14">
        <f ca="1">+'Front-End @ LA'!AA654+'Back-End @ MOR'!AA563+'Rep @ NYC'!AA514</f>
        <v>10427.6</v>
      </c>
      <c r="AB60" s="14">
        <f ca="1">+'Front-End @ LA'!AB654+'Back-End @ MOR'!AB563+'Rep @ NYC'!AB514</f>
        <v>10427.6</v>
      </c>
      <c r="AC60" s="14">
        <f ca="1">+'Front-End @ LA'!AC654+'Back-End @ MOR'!AC563+'Rep @ NYC'!AC514</f>
        <v>10427.6</v>
      </c>
      <c r="AD60" s="14">
        <f ca="1">+'Front-End @ LA'!AD654+'Back-End @ MOR'!AD563+'Rep @ NYC'!AD514</f>
        <v>10427.6</v>
      </c>
      <c r="AE60" s="14">
        <f ca="1">+'Front-End @ LA'!AE654+'Back-End @ MOR'!AE563+'Rep @ NYC'!AE514</f>
        <v>10427.6</v>
      </c>
      <c r="AF60" s="14">
        <f ca="1">+'Front-End @ LA'!AF654+'Back-End @ MOR'!AF563+'Rep @ NYC'!AF514</f>
        <v>10427.6</v>
      </c>
      <c r="AG60" s="14">
        <f ca="1">+'Front-End @ LA'!AG654+'Back-End @ MOR'!AG563+'Rep @ NYC'!AG514</f>
        <v>10427.6</v>
      </c>
      <c r="AH60" s="14">
        <f ca="1">+'Front-End @ LA'!AH654+'Back-End @ MOR'!AH563+'Rep @ NYC'!AH514</f>
        <v>10427.6</v>
      </c>
      <c r="AI60" s="14">
        <f ca="1">+'Front-End @ LA'!AI654+'Back-End @ MOR'!AI563+'Rep @ NYC'!AI514</f>
        <v>125131.2</v>
      </c>
      <c r="AJ60" s="14">
        <f ca="1">+'Front-End @ LA'!AJ654+'Back-End @ MOR'!AJ563+'Rep @ NYC'!AJ514</f>
        <v>125131.2</v>
      </c>
      <c r="AK60" s="14">
        <f ca="1">+'Front-End @ LA'!AK654+'Back-End @ MOR'!AK563+'Rep @ NYC'!AK514</f>
        <v>126382.51199999999</v>
      </c>
      <c r="AL60" s="14">
        <f ca="1">+'Front-End @ LA'!AL654+'Back-End @ MOR'!AL563+'Rep @ NYC'!AL514</f>
        <v>127646.33711999998</v>
      </c>
      <c r="AM60" s="14">
        <f ca="1">+'Front-End @ LA'!AM654+'Back-End @ MOR'!AM563+'Rep @ NYC'!AM514</f>
        <v>128922.80049119997</v>
      </c>
    </row>
    <row r="61" spans="2:39" hidden="1" outlineLevel="2" x14ac:dyDescent="0.3">
      <c r="C61" t="s">
        <v>76</v>
      </c>
      <c r="K61" s="14">
        <f ca="1">+'Front-End @ LA'!K655+'Back-End @ MOR'!K564+'Rep @ NYC'!K515</f>
        <v>45000</v>
      </c>
      <c r="L61" s="14">
        <f ca="1">+'Front-End @ LA'!L655+'Back-End @ MOR'!L564+'Rep @ NYC'!L515</f>
        <v>45000</v>
      </c>
      <c r="M61" s="14">
        <f ca="1">+'Front-End @ LA'!M655+'Back-End @ MOR'!M564+'Rep @ NYC'!M515</f>
        <v>80000</v>
      </c>
      <c r="N61" s="14">
        <f ca="1">+'Front-End @ LA'!N655+'Back-End @ MOR'!N564+'Rep @ NYC'!N515</f>
        <v>80000</v>
      </c>
      <c r="O61" s="14">
        <f ca="1">+'Front-End @ LA'!O655+'Back-End @ MOR'!O564+'Rep @ NYC'!O515</f>
        <v>80000</v>
      </c>
      <c r="P61" s="14">
        <f ca="1">+'Front-End @ LA'!P655+'Back-End @ MOR'!P564+'Rep @ NYC'!P515</f>
        <v>80000</v>
      </c>
      <c r="Q61" s="14">
        <f ca="1">+'Front-End @ LA'!Q655+'Back-End @ MOR'!Q564+'Rep @ NYC'!Q515</f>
        <v>80000</v>
      </c>
      <c r="R61" s="14">
        <f ca="1">+'Front-End @ LA'!R655+'Back-End @ MOR'!R564+'Rep @ NYC'!R515</f>
        <v>80000</v>
      </c>
      <c r="S61" s="14">
        <f ca="1">+'Front-End @ LA'!S655+'Back-End @ MOR'!S564+'Rep @ NYC'!S515</f>
        <v>80000</v>
      </c>
      <c r="T61" s="14">
        <f ca="1">+'Front-End @ LA'!T655+'Back-End @ MOR'!T564+'Rep @ NYC'!T515</f>
        <v>80000</v>
      </c>
      <c r="U61" s="14">
        <f ca="1">+'Front-End @ LA'!U655+'Back-End @ MOR'!U564+'Rep @ NYC'!U515</f>
        <v>80000</v>
      </c>
      <c r="V61" s="14">
        <f ca="1">+'Front-End @ LA'!V655+'Back-End @ MOR'!V564+'Rep @ NYC'!V515</f>
        <v>80000</v>
      </c>
      <c r="W61" s="14">
        <f ca="1">+'Front-End @ LA'!W655+'Back-End @ MOR'!W564+'Rep @ NYC'!W515</f>
        <v>80000</v>
      </c>
      <c r="X61" s="14">
        <f ca="1">+'Front-End @ LA'!X655+'Back-End @ MOR'!X564+'Rep @ NYC'!X515</f>
        <v>80000</v>
      </c>
      <c r="Y61" s="14">
        <f ca="1">+'Front-End @ LA'!Y655+'Back-End @ MOR'!Y564+'Rep @ NYC'!Y515</f>
        <v>80000</v>
      </c>
      <c r="Z61" s="14">
        <f ca="1">+'Front-End @ LA'!Z655+'Back-End @ MOR'!Z564+'Rep @ NYC'!Z515</f>
        <v>80000</v>
      </c>
      <c r="AA61" s="14">
        <f ca="1">+'Front-End @ LA'!AA655+'Back-End @ MOR'!AA564+'Rep @ NYC'!AA515</f>
        <v>80000</v>
      </c>
      <c r="AB61" s="14">
        <f ca="1">+'Front-End @ LA'!AB655+'Back-End @ MOR'!AB564+'Rep @ NYC'!AB515</f>
        <v>80000</v>
      </c>
      <c r="AC61" s="14">
        <f ca="1">+'Front-End @ LA'!AC655+'Back-End @ MOR'!AC564+'Rep @ NYC'!AC515</f>
        <v>80000</v>
      </c>
      <c r="AD61" s="14">
        <f ca="1">+'Front-End @ LA'!AD655+'Back-End @ MOR'!AD564+'Rep @ NYC'!AD515</f>
        <v>80000</v>
      </c>
      <c r="AE61" s="14">
        <f ca="1">+'Front-End @ LA'!AE655+'Back-End @ MOR'!AE564+'Rep @ NYC'!AE515</f>
        <v>80000</v>
      </c>
      <c r="AF61" s="14">
        <f ca="1">+'Front-End @ LA'!AF655+'Back-End @ MOR'!AF564+'Rep @ NYC'!AF515</f>
        <v>80000</v>
      </c>
      <c r="AG61" s="14">
        <f ca="1">+'Front-End @ LA'!AG655+'Back-End @ MOR'!AG564+'Rep @ NYC'!AG515</f>
        <v>80000</v>
      </c>
      <c r="AH61" s="14">
        <f ca="1">+'Front-End @ LA'!AH655+'Back-End @ MOR'!AH564+'Rep @ NYC'!AH515</f>
        <v>80000</v>
      </c>
      <c r="AI61" s="14">
        <f ca="1">+'Front-End @ LA'!AI655+'Back-End @ MOR'!AI564+'Rep @ NYC'!AI515</f>
        <v>890000</v>
      </c>
      <c r="AJ61" s="14">
        <f ca="1">+'Front-End @ LA'!AJ655+'Back-End @ MOR'!AJ564+'Rep @ NYC'!AJ515</f>
        <v>960000</v>
      </c>
      <c r="AK61" s="14">
        <f ca="1">+'Front-End @ LA'!AK655+'Back-End @ MOR'!AK564+'Rep @ NYC'!AK515</f>
        <v>960000</v>
      </c>
      <c r="AL61" s="14">
        <f ca="1">+'Front-End @ LA'!AL655+'Back-End @ MOR'!AL564+'Rep @ NYC'!AL515</f>
        <v>960000</v>
      </c>
      <c r="AM61" s="14">
        <f ca="1">+'Front-End @ LA'!AM655+'Back-End @ MOR'!AM564+'Rep @ NYC'!AM515</f>
        <v>960000</v>
      </c>
    </row>
    <row r="62" spans="2:39" hidden="1" outlineLevel="2" x14ac:dyDescent="0.3">
      <c r="C62" t="s">
        <v>101</v>
      </c>
      <c r="K62" s="14">
        <f ca="1">+'Front-End @ LA'!K656+'Back-End @ MOR'!K565+'Rep @ NYC'!K516</f>
        <v>5475</v>
      </c>
      <c r="L62" s="14">
        <f ca="1">+'Front-End @ LA'!L656+'Back-End @ MOR'!L565+'Rep @ NYC'!L516</f>
        <v>5475</v>
      </c>
      <c r="M62" s="14">
        <f ca="1">+'Front-End @ LA'!M656+'Back-End @ MOR'!M565+'Rep @ NYC'!M516</f>
        <v>5775</v>
      </c>
      <c r="N62" s="14">
        <f ca="1">+'Front-End @ LA'!N656+'Back-End @ MOR'!N565+'Rep @ NYC'!N516</f>
        <v>6075</v>
      </c>
      <c r="O62" s="14">
        <f ca="1">+'Front-End @ LA'!O656+'Back-End @ MOR'!O565+'Rep @ NYC'!O516</f>
        <v>6300</v>
      </c>
      <c r="P62" s="14">
        <f ca="1">+'Front-End @ LA'!P656+'Back-End @ MOR'!P565+'Rep @ NYC'!P516</f>
        <v>6750</v>
      </c>
      <c r="Q62" s="14">
        <f ca="1">+'Front-End @ LA'!Q656+'Back-End @ MOR'!Q565+'Rep @ NYC'!Q516</f>
        <v>7725</v>
      </c>
      <c r="R62" s="14">
        <f ca="1">+'Front-End @ LA'!R656+'Back-End @ MOR'!R565+'Rep @ NYC'!R516</f>
        <v>8625</v>
      </c>
      <c r="S62" s="14">
        <f ca="1">+'Front-End @ LA'!S656+'Back-End @ MOR'!S565+'Rep @ NYC'!S516</f>
        <v>9075</v>
      </c>
      <c r="T62" s="14">
        <f ca="1">+'Front-End @ LA'!T656+'Back-End @ MOR'!T565+'Rep @ NYC'!T516</f>
        <v>9375</v>
      </c>
      <c r="U62" s="14">
        <f ca="1">+'Front-End @ LA'!U656+'Back-End @ MOR'!U565+'Rep @ NYC'!U516</f>
        <v>9375</v>
      </c>
      <c r="V62" s="14">
        <f ca="1">+'Front-End @ LA'!V656+'Back-End @ MOR'!V565+'Rep @ NYC'!V516</f>
        <v>9375</v>
      </c>
      <c r="W62" s="14">
        <f ca="1">+'Front-End @ LA'!W656+'Back-End @ MOR'!W565+'Rep @ NYC'!W516</f>
        <v>10425</v>
      </c>
      <c r="X62" s="14">
        <f ca="1">+'Front-End @ LA'!X656+'Back-End @ MOR'!X565+'Rep @ NYC'!X516</f>
        <v>10425</v>
      </c>
      <c r="Y62" s="14">
        <f ca="1">+'Front-End @ LA'!Y656+'Back-End @ MOR'!Y565+'Rep @ NYC'!Y516</f>
        <v>10425</v>
      </c>
      <c r="Z62" s="14">
        <f ca="1">+'Front-End @ LA'!Z656+'Back-End @ MOR'!Z565+'Rep @ NYC'!Z516</f>
        <v>10425</v>
      </c>
      <c r="AA62" s="14">
        <f ca="1">+'Front-End @ LA'!AA656+'Back-End @ MOR'!AA565+'Rep @ NYC'!AA516</f>
        <v>10425</v>
      </c>
      <c r="AB62" s="14">
        <f ca="1">+'Front-End @ LA'!AB656+'Back-End @ MOR'!AB565+'Rep @ NYC'!AB516</f>
        <v>10425</v>
      </c>
      <c r="AC62" s="14">
        <f ca="1">+'Front-End @ LA'!AC656+'Back-End @ MOR'!AC565+'Rep @ NYC'!AC516</f>
        <v>10425</v>
      </c>
      <c r="AD62" s="14">
        <f ca="1">+'Front-End @ LA'!AD656+'Back-End @ MOR'!AD565+'Rep @ NYC'!AD516</f>
        <v>10425</v>
      </c>
      <c r="AE62" s="14">
        <f ca="1">+'Front-End @ LA'!AE656+'Back-End @ MOR'!AE565+'Rep @ NYC'!AE516</f>
        <v>10425</v>
      </c>
      <c r="AF62" s="14">
        <f ca="1">+'Front-End @ LA'!AF656+'Back-End @ MOR'!AF565+'Rep @ NYC'!AF516</f>
        <v>10425</v>
      </c>
      <c r="AG62" s="14">
        <f ca="1">+'Front-End @ LA'!AG656+'Back-End @ MOR'!AG565+'Rep @ NYC'!AG516</f>
        <v>10425</v>
      </c>
      <c r="AH62" s="14">
        <f ca="1">+'Front-End @ LA'!AH656+'Back-End @ MOR'!AH565+'Rep @ NYC'!AH516</f>
        <v>10425</v>
      </c>
      <c r="AI62" s="14">
        <f ca="1">+'Front-End @ LA'!AI656+'Back-End @ MOR'!AI565+'Rep @ NYC'!AI516</f>
        <v>89400</v>
      </c>
      <c r="AJ62" s="14">
        <f ca="1">+'Front-End @ LA'!AJ656+'Back-End @ MOR'!AJ565+'Rep @ NYC'!AJ516</f>
        <v>125100</v>
      </c>
      <c r="AK62" s="14">
        <f ca="1">+'Front-End @ LA'!AK656+'Back-End @ MOR'!AK565+'Rep @ NYC'!AK516</f>
        <v>125100</v>
      </c>
      <c r="AL62" s="14">
        <f ca="1">+'Front-End @ LA'!AL656+'Back-End @ MOR'!AL565+'Rep @ NYC'!AL516</f>
        <v>125100</v>
      </c>
      <c r="AM62" s="14">
        <f ca="1">+'Front-End @ LA'!AM656+'Back-End @ MOR'!AM565+'Rep @ NYC'!AM516</f>
        <v>125100</v>
      </c>
    </row>
    <row r="63" spans="2:39" hidden="1" outlineLevel="2" x14ac:dyDescent="0.3">
      <c r="C63" t="s">
        <v>77</v>
      </c>
      <c r="K63" s="14">
        <f ca="1">+'Front-End @ LA'!K657+'Back-End @ MOR'!K566+'Rep @ NYC'!K517</f>
        <v>15500</v>
      </c>
      <c r="L63" s="14">
        <f ca="1">+'Front-End @ LA'!L657+'Back-End @ MOR'!L566+'Rep @ NYC'!L517</f>
        <v>15500</v>
      </c>
      <c r="M63" s="14">
        <f ca="1">+'Front-End @ LA'!M657+'Back-End @ MOR'!M566+'Rep @ NYC'!M517</f>
        <v>15500</v>
      </c>
      <c r="N63" s="14">
        <f ca="1">+'Front-End @ LA'!N657+'Back-End @ MOR'!N566+'Rep @ NYC'!N517</f>
        <v>15500</v>
      </c>
      <c r="O63" s="14">
        <f ca="1">+'Front-End @ LA'!O657+'Back-End @ MOR'!O566+'Rep @ NYC'!O517</f>
        <v>15500</v>
      </c>
      <c r="P63" s="14">
        <f ca="1">+'Front-End @ LA'!P657+'Back-End @ MOR'!P566+'Rep @ NYC'!P517</f>
        <v>15500</v>
      </c>
      <c r="Q63" s="14">
        <f ca="1">+'Front-End @ LA'!Q657+'Back-End @ MOR'!Q566+'Rep @ NYC'!Q517</f>
        <v>15500</v>
      </c>
      <c r="R63" s="14">
        <f ca="1">+'Front-End @ LA'!R657+'Back-End @ MOR'!R566+'Rep @ NYC'!R517</f>
        <v>15500</v>
      </c>
      <c r="S63" s="14">
        <f ca="1">+'Front-End @ LA'!S657+'Back-End @ MOR'!S566+'Rep @ NYC'!S517</f>
        <v>15500</v>
      </c>
      <c r="T63" s="14">
        <f ca="1">+'Front-End @ LA'!T657+'Back-End @ MOR'!T566+'Rep @ NYC'!T517</f>
        <v>15500</v>
      </c>
      <c r="U63" s="14">
        <f ca="1">+'Front-End @ LA'!U657+'Back-End @ MOR'!U566+'Rep @ NYC'!U517</f>
        <v>15500</v>
      </c>
      <c r="V63" s="14">
        <f ca="1">+'Front-End @ LA'!V657+'Back-End @ MOR'!V566+'Rep @ NYC'!V517</f>
        <v>15500</v>
      </c>
      <c r="W63" s="14">
        <f ca="1">+'Front-End @ LA'!W657+'Back-End @ MOR'!W566+'Rep @ NYC'!W517</f>
        <v>15500</v>
      </c>
      <c r="X63" s="14">
        <f ca="1">+'Front-End @ LA'!X657+'Back-End @ MOR'!X566+'Rep @ NYC'!X517</f>
        <v>15500</v>
      </c>
      <c r="Y63" s="14">
        <f ca="1">+'Front-End @ LA'!Y657+'Back-End @ MOR'!Y566+'Rep @ NYC'!Y517</f>
        <v>15500</v>
      </c>
      <c r="Z63" s="14">
        <f ca="1">+'Front-End @ LA'!Z657+'Back-End @ MOR'!Z566+'Rep @ NYC'!Z517</f>
        <v>15500</v>
      </c>
      <c r="AA63" s="14">
        <f ca="1">+'Front-End @ LA'!AA657+'Back-End @ MOR'!AA566+'Rep @ NYC'!AA517</f>
        <v>15500</v>
      </c>
      <c r="AB63" s="14">
        <f ca="1">+'Front-End @ LA'!AB657+'Back-End @ MOR'!AB566+'Rep @ NYC'!AB517</f>
        <v>15500</v>
      </c>
      <c r="AC63" s="14">
        <f ca="1">+'Front-End @ LA'!AC657+'Back-End @ MOR'!AC566+'Rep @ NYC'!AC517</f>
        <v>15500</v>
      </c>
      <c r="AD63" s="14">
        <f ca="1">+'Front-End @ LA'!AD657+'Back-End @ MOR'!AD566+'Rep @ NYC'!AD517</f>
        <v>15500</v>
      </c>
      <c r="AE63" s="14">
        <f ca="1">+'Front-End @ LA'!AE657+'Back-End @ MOR'!AE566+'Rep @ NYC'!AE517</f>
        <v>15500</v>
      </c>
      <c r="AF63" s="14">
        <f ca="1">+'Front-End @ LA'!AF657+'Back-End @ MOR'!AF566+'Rep @ NYC'!AF517</f>
        <v>15500</v>
      </c>
      <c r="AG63" s="14">
        <f ca="1">+'Front-End @ LA'!AG657+'Back-End @ MOR'!AG566+'Rep @ NYC'!AG517</f>
        <v>15500</v>
      </c>
      <c r="AH63" s="14">
        <f ca="1">+'Front-End @ LA'!AH657+'Back-End @ MOR'!AH566+'Rep @ NYC'!AH517</f>
        <v>15500</v>
      </c>
      <c r="AI63" s="14">
        <f ca="1">+'Front-End @ LA'!AI657+'Back-End @ MOR'!AI566+'Rep @ NYC'!AI517</f>
        <v>186000</v>
      </c>
      <c r="AJ63" s="14">
        <f ca="1">+'Front-End @ LA'!AJ657+'Back-End @ MOR'!AJ566+'Rep @ NYC'!AJ517</f>
        <v>186000</v>
      </c>
      <c r="AK63" s="14">
        <f ca="1">+'Front-End @ LA'!AK657+'Back-End @ MOR'!AK566+'Rep @ NYC'!AK517</f>
        <v>186000</v>
      </c>
      <c r="AL63" s="14">
        <f ca="1">+'Front-End @ LA'!AL657+'Back-End @ MOR'!AL566+'Rep @ NYC'!AL517</f>
        <v>186000</v>
      </c>
      <c r="AM63" s="14">
        <f ca="1">+'Front-End @ LA'!AM657+'Back-End @ MOR'!AM566+'Rep @ NYC'!AM517</f>
        <v>186000</v>
      </c>
    </row>
    <row r="64" spans="2:39" ht="13.5" hidden="1" outlineLevel="2" thickBot="1" x14ac:dyDescent="0.35">
      <c r="B64" s="60"/>
      <c r="C64" s="60" t="s">
        <v>87</v>
      </c>
      <c r="D64" s="60"/>
      <c r="E64" s="60"/>
      <c r="F64" s="60"/>
      <c r="G64" s="60"/>
      <c r="H64" s="60"/>
      <c r="I64" s="60"/>
      <c r="J64" s="60"/>
      <c r="K64" s="56">
        <f ca="1">+'Front-End @ LA'!K658+'Back-End @ MOR'!K567+'Rep @ NYC'!K518</f>
        <v>45000</v>
      </c>
      <c r="L64" s="56">
        <f ca="1">+'Front-End @ LA'!L658+'Back-End @ MOR'!L567+'Rep @ NYC'!L518</f>
        <v>45000</v>
      </c>
      <c r="M64" s="56">
        <f ca="1">+'Front-End @ LA'!M658+'Back-End @ MOR'!M567+'Rep @ NYC'!M518</f>
        <v>45000</v>
      </c>
      <c r="N64" s="56">
        <f ca="1">+'Front-End @ LA'!N658+'Back-End @ MOR'!N567+'Rep @ NYC'!N518</f>
        <v>45000</v>
      </c>
      <c r="O64" s="56">
        <f ca="1">+'Front-End @ LA'!O658+'Back-End @ MOR'!O567+'Rep @ NYC'!O518</f>
        <v>45000</v>
      </c>
      <c r="P64" s="56">
        <f ca="1">+'Front-End @ LA'!P658+'Back-End @ MOR'!P567+'Rep @ NYC'!P518</f>
        <v>45000</v>
      </c>
      <c r="Q64" s="56">
        <f ca="1">+'Front-End @ LA'!Q658+'Back-End @ MOR'!Q567+'Rep @ NYC'!Q518</f>
        <v>45000</v>
      </c>
      <c r="R64" s="56">
        <f ca="1">+'Front-End @ LA'!R658+'Back-End @ MOR'!R567+'Rep @ NYC'!R518</f>
        <v>45000</v>
      </c>
      <c r="S64" s="56">
        <f ca="1">+'Front-End @ LA'!S658+'Back-End @ MOR'!S567+'Rep @ NYC'!S518</f>
        <v>45000</v>
      </c>
      <c r="T64" s="56">
        <f ca="1">+'Front-End @ LA'!T658+'Back-End @ MOR'!T567+'Rep @ NYC'!T518</f>
        <v>45000</v>
      </c>
      <c r="U64" s="56">
        <f ca="1">+'Front-End @ LA'!U658+'Back-End @ MOR'!U567+'Rep @ NYC'!U518</f>
        <v>45000</v>
      </c>
      <c r="V64" s="56">
        <f ca="1">+'Front-End @ LA'!V658+'Back-End @ MOR'!V567+'Rep @ NYC'!V518</f>
        <v>45000</v>
      </c>
      <c r="W64" s="56">
        <f ca="1">+'Front-End @ LA'!W658+'Back-End @ MOR'!W567+'Rep @ NYC'!W518</f>
        <v>45000</v>
      </c>
      <c r="X64" s="56">
        <f ca="1">+'Front-End @ LA'!X658+'Back-End @ MOR'!X567+'Rep @ NYC'!X518</f>
        <v>45000</v>
      </c>
      <c r="Y64" s="56">
        <f ca="1">+'Front-End @ LA'!Y658+'Back-End @ MOR'!Y567+'Rep @ NYC'!Y518</f>
        <v>45000</v>
      </c>
      <c r="Z64" s="56">
        <f ca="1">+'Front-End @ LA'!Z658+'Back-End @ MOR'!Z567+'Rep @ NYC'!Z518</f>
        <v>45000</v>
      </c>
      <c r="AA64" s="56">
        <f ca="1">+'Front-End @ LA'!AA658+'Back-End @ MOR'!AA567+'Rep @ NYC'!AA518</f>
        <v>45000</v>
      </c>
      <c r="AB64" s="56">
        <f ca="1">+'Front-End @ LA'!AB658+'Back-End @ MOR'!AB567+'Rep @ NYC'!AB518</f>
        <v>45000</v>
      </c>
      <c r="AC64" s="56">
        <f ca="1">+'Front-End @ LA'!AC658+'Back-End @ MOR'!AC567+'Rep @ NYC'!AC518</f>
        <v>45000</v>
      </c>
      <c r="AD64" s="56">
        <f ca="1">+'Front-End @ LA'!AD658+'Back-End @ MOR'!AD567+'Rep @ NYC'!AD518</f>
        <v>45000</v>
      </c>
      <c r="AE64" s="56">
        <f ca="1">+'Front-End @ LA'!AE658+'Back-End @ MOR'!AE567+'Rep @ NYC'!AE518</f>
        <v>45000</v>
      </c>
      <c r="AF64" s="56">
        <f ca="1">+'Front-End @ LA'!AF658+'Back-End @ MOR'!AF567+'Rep @ NYC'!AF518</f>
        <v>45000</v>
      </c>
      <c r="AG64" s="56">
        <f ca="1">+'Front-End @ LA'!AG658+'Back-End @ MOR'!AG567+'Rep @ NYC'!AG518</f>
        <v>45000</v>
      </c>
      <c r="AH64" s="56">
        <f ca="1">+'Front-End @ LA'!AH658+'Back-End @ MOR'!AH567+'Rep @ NYC'!AH518</f>
        <v>45000</v>
      </c>
      <c r="AI64" s="56">
        <f ca="1">+'Front-End @ LA'!AI658+'Back-End @ MOR'!AI567+'Rep @ NYC'!AI518</f>
        <v>540000</v>
      </c>
      <c r="AJ64" s="56">
        <f ca="1">+'Front-End @ LA'!AJ658+'Back-End @ MOR'!AJ567+'Rep @ NYC'!AJ518</f>
        <v>540000</v>
      </c>
      <c r="AK64" s="56">
        <f ca="1">+'Front-End @ LA'!AK658+'Back-End @ MOR'!AK567+'Rep @ NYC'!AK518</f>
        <v>540000</v>
      </c>
      <c r="AL64" s="56">
        <f ca="1">+'Front-End @ LA'!AL658+'Back-End @ MOR'!AL567+'Rep @ NYC'!AL518</f>
        <v>540000</v>
      </c>
      <c r="AM64" s="56">
        <f ca="1">+'Front-End @ LA'!AM658+'Back-End @ MOR'!AM567+'Rep @ NYC'!AM518</f>
        <v>540000</v>
      </c>
    </row>
    <row r="65" spans="1:39" s="15" customFormat="1" ht="13.5" hidden="1" outlineLevel="2" thickBot="1" x14ac:dyDescent="0.35">
      <c r="A65" s="36"/>
      <c r="B65" s="58" t="s">
        <v>145</v>
      </c>
      <c r="C65" s="58"/>
      <c r="D65" s="58"/>
      <c r="E65" s="58"/>
      <c r="F65" s="58"/>
      <c r="G65" s="58"/>
      <c r="H65" s="58"/>
      <c r="I65" s="58"/>
      <c r="J65" s="58"/>
      <c r="K65" s="59">
        <f t="shared" ref="K65:AH65" ca="1" si="2">K56+K57+SUM(K59:K64)</f>
        <v>577102.9833333334</v>
      </c>
      <c r="L65" s="59">
        <f t="shared" ca="1" si="2"/>
        <v>577102.9833333334</v>
      </c>
      <c r="M65" s="59">
        <f t="shared" ca="1" si="2"/>
        <v>630890.9833333334</v>
      </c>
      <c r="N65" s="59">
        <f t="shared" ca="1" si="2"/>
        <v>676111.75</v>
      </c>
      <c r="O65" s="59">
        <f t="shared" ca="1" si="2"/>
        <v>685691.75</v>
      </c>
      <c r="P65" s="59">
        <f t="shared" ca="1" si="2"/>
        <v>699392.15</v>
      </c>
      <c r="Q65" s="59">
        <f t="shared" ca="1" si="2"/>
        <v>731618.60000000009</v>
      </c>
      <c r="R65" s="59">
        <f t="shared" ca="1" si="2"/>
        <v>829580.60000000009</v>
      </c>
      <c r="S65" s="59">
        <f t="shared" ca="1" si="2"/>
        <v>855451.60000000009</v>
      </c>
      <c r="T65" s="59">
        <f t="shared" ca="1" si="2"/>
        <v>884639.10000000009</v>
      </c>
      <c r="U65" s="59">
        <f t="shared" ca="1" si="2"/>
        <v>884639.10000000009</v>
      </c>
      <c r="V65" s="59">
        <f t="shared" ca="1" si="2"/>
        <v>884639.10000000009</v>
      </c>
      <c r="W65" s="59">
        <f t="shared" ca="1" si="2"/>
        <v>1036227</v>
      </c>
      <c r="X65" s="59">
        <f t="shared" ca="1" si="2"/>
        <v>1036227</v>
      </c>
      <c r="Y65" s="59">
        <f t="shared" ca="1" si="2"/>
        <v>1036227</v>
      </c>
      <c r="Z65" s="59">
        <f t="shared" ca="1" si="2"/>
        <v>1036227</v>
      </c>
      <c r="AA65" s="59">
        <f t="shared" ca="1" si="2"/>
        <v>1036227</v>
      </c>
      <c r="AB65" s="59">
        <f t="shared" ca="1" si="2"/>
        <v>1036227</v>
      </c>
      <c r="AC65" s="59">
        <f t="shared" ca="1" si="2"/>
        <v>1036227</v>
      </c>
      <c r="AD65" s="59">
        <f t="shared" ca="1" si="2"/>
        <v>1036227</v>
      </c>
      <c r="AE65" s="59">
        <f t="shared" ca="1" si="2"/>
        <v>1036227</v>
      </c>
      <c r="AF65" s="59">
        <f t="shared" ca="1" si="2"/>
        <v>1036227</v>
      </c>
      <c r="AG65" s="59">
        <f t="shared" ca="1" si="2"/>
        <v>1036227</v>
      </c>
      <c r="AH65" s="59">
        <f t="shared" ca="1" si="2"/>
        <v>1036227</v>
      </c>
      <c r="AI65" s="59">
        <f ca="1">AI56+AI57+SUM(AI59:AI64)</f>
        <v>8999625.5</v>
      </c>
      <c r="AJ65" s="59">
        <f ca="1">AJ56+AJ57+SUM(AJ59:AJ64)</f>
        <v>12434724</v>
      </c>
      <c r="AK65" s="59">
        <f ca="1">AK56+AK57+SUM(AK59:AK64)</f>
        <v>12540960.240000002</v>
      </c>
      <c r="AL65" s="59">
        <f ca="1">AL56+AL57+SUM(AL59:AL64)</f>
        <v>12648258.842399999</v>
      </c>
      <c r="AM65" s="59">
        <f ca="1">AM56+AM57+SUM(AM59:AM64)</f>
        <v>12756630.430824</v>
      </c>
    </row>
    <row r="66" spans="1:39" hidden="1" outlineLevel="2" x14ac:dyDescent="0.3"/>
    <row r="67" spans="1:39" s="46" customFormat="1" outlineLevel="1" collapsed="1" x14ac:dyDescent="0.25">
      <c r="A67" s="45"/>
      <c r="B67" s="105" t="s">
        <v>146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8"/>
    </row>
    <row r="68" spans="1:39" ht="13.5" hidden="1" outlineLevel="2" thickBot="1" x14ac:dyDescent="0.35">
      <c r="B68" s="185" t="s">
        <v>94</v>
      </c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</row>
    <row r="69" spans="1:39" s="15" customFormat="1" ht="13.5" hidden="1" outlineLevel="2" thickBot="1" x14ac:dyDescent="0.35">
      <c r="A69" s="36"/>
      <c r="B69" s="58" t="s">
        <v>160</v>
      </c>
      <c r="C69" s="58"/>
      <c r="D69" s="58"/>
      <c r="E69" s="58"/>
      <c r="F69" s="58"/>
      <c r="G69" s="58"/>
      <c r="H69" s="58"/>
      <c r="I69" s="58"/>
      <c r="J69" s="59"/>
      <c r="K69" s="59">
        <f ca="1">+'Front-End @ LA'!K670+'Back-End @ MOR'!K579+'Rep @ NYC'!K530</f>
        <v>3209380</v>
      </c>
      <c r="L69" s="59">
        <f ca="1">+'Front-End @ LA'!L670+'Back-End @ MOR'!L579+'Rep @ NYC'!L530</f>
        <v>0</v>
      </c>
      <c r="M69" s="59">
        <f ca="1">+'Front-End @ LA'!M670+'Back-End @ MOR'!M579+'Rep @ NYC'!M530</f>
        <v>12280</v>
      </c>
      <c r="N69" s="59">
        <f ca="1">+'Front-End @ LA'!N670+'Back-End @ MOR'!N579+'Rep @ NYC'!N530</f>
        <v>12280</v>
      </c>
      <c r="O69" s="59">
        <f ca="1">+'Front-End @ LA'!O670+'Back-End @ MOR'!O579+'Rep @ NYC'!O530</f>
        <v>11280</v>
      </c>
      <c r="P69" s="59">
        <f ca="1">+'Front-End @ LA'!P670+'Back-End @ MOR'!P579+'Rep @ NYC'!P530</f>
        <v>22560</v>
      </c>
      <c r="Q69" s="59">
        <f ca="1">+'Front-End @ LA'!Q670+'Back-End @ MOR'!Q579+'Rep @ NYC'!Q530</f>
        <v>50260</v>
      </c>
      <c r="R69" s="59">
        <f ca="1">+'Front-End @ LA'!R670+'Back-End @ MOR'!R579+'Rep @ NYC'!R530</f>
        <v>53400</v>
      </c>
      <c r="S69" s="59">
        <f ca="1">+'Front-End @ LA'!S670+'Back-End @ MOR'!S579+'Rep @ NYC'!S530</f>
        <v>18420</v>
      </c>
      <c r="T69" s="59">
        <f ca="1">+'Front-End @ LA'!T670+'Back-End @ MOR'!T579+'Rep @ NYC'!T530</f>
        <v>12280</v>
      </c>
      <c r="U69" s="59">
        <f ca="1">+'Front-End @ LA'!U670+'Back-End @ MOR'!U579+'Rep @ NYC'!U530</f>
        <v>0</v>
      </c>
      <c r="V69" s="59">
        <f ca="1">+'Front-End @ LA'!V670+'Back-End @ MOR'!V579+'Rep @ NYC'!V530</f>
        <v>0</v>
      </c>
      <c r="W69" s="59">
        <f ca="1">+'Front-End @ LA'!W670+'Back-End @ MOR'!W579+'Rep @ NYC'!W530</f>
        <v>437540</v>
      </c>
      <c r="X69" s="59">
        <f ca="1">+'Front-End @ LA'!X670+'Back-End @ MOR'!X579+'Rep @ NYC'!X530</f>
        <v>0</v>
      </c>
      <c r="Y69" s="59">
        <f ca="1">+'Front-End @ LA'!Y670+'Back-End @ MOR'!Y579+'Rep @ NYC'!Y530</f>
        <v>0</v>
      </c>
      <c r="Z69" s="59">
        <f ca="1">+'Front-End @ LA'!Z670+'Back-End @ MOR'!Z579+'Rep @ NYC'!Z530</f>
        <v>0</v>
      </c>
      <c r="AA69" s="59">
        <f ca="1">+'Front-End @ LA'!AA670+'Back-End @ MOR'!AA579+'Rep @ NYC'!AA530</f>
        <v>0</v>
      </c>
      <c r="AB69" s="59">
        <f ca="1">+'Front-End @ LA'!AB670+'Back-End @ MOR'!AB579+'Rep @ NYC'!AB530</f>
        <v>0</v>
      </c>
      <c r="AC69" s="59">
        <f ca="1">+'Front-End @ LA'!AC670+'Back-End @ MOR'!AC579+'Rep @ NYC'!AC530</f>
        <v>0</v>
      </c>
      <c r="AD69" s="59">
        <f ca="1">+'Front-End @ LA'!AD670+'Back-End @ MOR'!AD579+'Rep @ NYC'!AD530</f>
        <v>0</v>
      </c>
      <c r="AE69" s="59">
        <f ca="1">+'Front-End @ LA'!AE670+'Back-End @ MOR'!AE579+'Rep @ NYC'!AE530</f>
        <v>0</v>
      </c>
      <c r="AF69" s="59">
        <f ca="1">+'Front-End @ LA'!AF670+'Back-End @ MOR'!AF579+'Rep @ NYC'!AF530</f>
        <v>0</v>
      </c>
      <c r="AG69" s="59">
        <f ca="1">+'Front-End @ LA'!AG670+'Back-End @ MOR'!AG579+'Rep @ NYC'!AG530</f>
        <v>0</v>
      </c>
      <c r="AH69" s="59">
        <f ca="1">+'Front-End @ LA'!AH670+'Back-End @ MOR'!AH579+'Rep @ NYC'!AH530</f>
        <v>0</v>
      </c>
      <c r="AI69" s="59">
        <f ca="1">+'Front-End @ LA'!AI670+'Back-End @ MOR'!AI579+'Rep @ NYC'!AI530</f>
        <v>3402140</v>
      </c>
      <c r="AJ69" s="59">
        <f ca="1">+'Front-End @ LA'!AJ670+'Back-End @ MOR'!AJ579+'Rep @ NYC'!AJ530</f>
        <v>437540</v>
      </c>
      <c r="AK69" s="59">
        <f ca="1">+'Front-End @ LA'!AK670+'Back-End @ MOR'!AK579+'Rep @ NYC'!AK530</f>
        <v>272000</v>
      </c>
      <c r="AL69" s="59">
        <f ca="1">+'Front-End @ LA'!AL670+'Back-End @ MOR'!AL579+'Rep @ NYC'!AL530</f>
        <v>586520</v>
      </c>
      <c r="AM69" s="59">
        <f ca="1">+'Front-End @ LA'!AM670+'Back-End @ MOR'!AM579+'Rep @ NYC'!AM530</f>
        <v>874760</v>
      </c>
    </row>
    <row r="70" spans="1:39" hidden="1" outlineLevel="2" x14ac:dyDescent="0.3"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spans="1:39" ht="13.5" hidden="1" outlineLevel="2" thickBot="1" x14ac:dyDescent="0.35">
      <c r="B71" s="58" t="s">
        <v>95</v>
      </c>
      <c r="C71" s="60"/>
      <c r="D71" s="60"/>
      <c r="E71" s="60"/>
      <c r="F71" s="60"/>
      <c r="G71" s="60"/>
      <c r="H71" s="60"/>
      <c r="I71" s="6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</row>
    <row r="72" spans="1:39" s="15" customFormat="1" ht="13.5" hidden="1" outlineLevel="2" thickBot="1" x14ac:dyDescent="0.35">
      <c r="A72" s="36"/>
      <c r="B72" s="58" t="s">
        <v>161</v>
      </c>
      <c r="C72" s="58"/>
      <c r="D72" s="58"/>
      <c r="E72" s="58"/>
      <c r="F72" s="58"/>
      <c r="G72" s="58"/>
      <c r="H72" s="58"/>
      <c r="I72" s="58"/>
      <c r="J72" s="59"/>
      <c r="K72" s="59">
        <f ca="1">+'Front-End @ LA'!K675+'Back-End @ MOR'!K583+'Rep @ NYC'!K534</f>
        <v>18000</v>
      </c>
      <c r="L72" s="59">
        <f ca="1">+'Front-End @ LA'!L675+'Back-End @ MOR'!L583+'Rep @ NYC'!L534</f>
        <v>18000</v>
      </c>
      <c r="M72" s="59">
        <f ca="1">+'Front-End @ LA'!M675+'Back-End @ MOR'!M583+'Rep @ NYC'!M534</f>
        <v>5018000</v>
      </c>
      <c r="N72" s="59">
        <f ca="1">+'Front-End @ LA'!N675+'Back-End @ MOR'!N583+'Rep @ NYC'!N534</f>
        <v>18000</v>
      </c>
      <c r="O72" s="59">
        <f ca="1">+'Front-End @ LA'!O675+'Back-End @ MOR'!O583+'Rep @ NYC'!O534</f>
        <v>18000</v>
      </c>
      <c r="P72" s="59">
        <f ca="1">+'Front-End @ LA'!P675+'Back-End @ MOR'!P583+'Rep @ NYC'!P534</f>
        <v>18000</v>
      </c>
      <c r="Q72" s="59">
        <f ca="1">+'Front-End @ LA'!Q675+'Back-End @ MOR'!Q583+'Rep @ NYC'!Q534</f>
        <v>18000</v>
      </c>
      <c r="R72" s="59">
        <f ca="1">+'Front-End @ LA'!R675+'Back-End @ MOR'!R583+'Rep @ NYC'!R534</f>
        <v>18000</v>
      </c>
      <c r="S72" s="59">
        <f ca="1">+'Front-End @ LA'!S675+'Back-End @ MOR'!S583+'Rep @ NYC'!S534</f>
        <v>18000</v>
      </c>
      <c r="T72" s="59">
        <f ca="1">+'Front-End @ LA'!T675+'Back-End @ MOR'!T583+'Rep @ NYC'!T534</f>
        <v>18000</v>
      </c>
      <c r="U72" s="59">
        <f ca="1">+'Front-End @ LA'!U675+'Back-End @ MOR'!U583+'Rep @ NYC'!U534</f>
        <v>18000</v>
      </c>
      <c r="V72" s="59">
        <f ca="1">+'Front-End @ LA'!V675+'Back-End @ MOR'!V583+'Rep @ NYC'!V534</f>
        <v>18000</v>
      </c>
      <c r="W72" s="59">
        <f ca="1">+'Front-End @ LA'!W675+'Back-End @ MOR'!W583+'Rep @ NYC'!W534</f>
        <v>3000</v>
      </c>
      <c r="X72" s="59">
        <f ca="1">+'Front-End @ LA'!X675+'Back-End @ MOR'!X583+'Rep @ NYC'!X534</f>
        <v>3000</v>
      </c>
      <c r="Y72" s="59">
        <f ca="1">+'Front-End @ LA'!Y675+'Back-End @ MOR'!Y583+'Rep @ NYC'!Y534</f>
        <v>3000</v>
      </c>
      <c r="Z72" s="59">
        <f ca="1">+'Front-End @ LA'!Z675+'Back-End @ MOR'!Z583+'Rep @ NYC'!Z534</f>
        <v>3000</v>
      </c>
      <c r="AA72" s="59">
        <f ca="1">+'Front-End @ LA'!AA675+'Back-End @ MOR'!AA583+'Rep @ NYC'!AA534</f>
        <v>3000</v>
      </c>
      <c r="AB72" s="59">
        <f ca="1">+'Front-End @ LA'!AB675+'Back-End @ MOR'!AB583+'Rep @ NYC'!AB534</f>
        <v>3000</v>
      </c>
      <c r="AC72" s="59">
        <f ca="1">+'Front-End @ LA'!AC675+'Back-End @ MOR'!AC583+'Rep @ NYC'!AC534</f>
        <v>3000</v>
      </c>
      <c r="AD72" s="59">
        <f ca="1">+'Front-End @ LA'!AD675+'Back-End @ MOR'!AD583+'Rep @ NYC'!AD534</f>
        <v>3000</v>
      </c>
      <c r="AE72" s="59">
        <f ca="1">+'Front-End @ LA'!AE675+'Back-End @ MOR'!AE583+'Rep @ NYC'!AE534</f>
        <v>3000</v>
      </c>
      <c r="AF72" s="59">
        <f ca="1">+'Front-End @ LA'!AF675+'Back-End @ MOR'!AF583+'Rep @ NYC'!AF534</f>
        <v>3000</v>
      </c>
      <c r="AG72" s="59">
        <f ca="1">+'Front-End @ LA'!AG675+'Back-End @ MOR'!AG583+'Rep @ NYC'!AG534</f>
        <v>3000</v>
      </c>
      <c r="AH72" s="59">
        <f ca="1">+'Front-End @ LA'!AH675+'Back-End @ MOR'!AH583+'Rep @ NYC'!AH534</f>
        <v>3000</v>
      </c>
      <c r="AI72" s="59">
        <f ca="1">+'Front-End @ LA'!AI675+'Back-End @ MOR'!AI583+'Rep @ NYC'!AI534</f>
        <v>5216000</v>
      </c>
      <c r="AJ72" s="59">
        <f ca="1">+'Front-End @ LA'!AJ675+'Back-End @ MOR'!AJ583+'Rep @ NYC'!AJ534</f>
        <v>36000</v>
      </c>
      <c r="AK72" s="59">
        <f ca="1">+'Front-End @ LA'!AK675+'Back-End @ MOR'!AK583+'Rep @ NYC'!AK534</f>
        <v>36000</v>
      </c>
      <c r="AL72" s="59">
        <f ca="1">+'Front-End @ LA'!AL675+'Back-End @ MOR'!AL583+'Rep @ NYC'!AL534</f>
        <v>36000</v>
      </c>
      <c r="AM72" s="59">
        <f ca="1">+'Front-End @ LA'!AM675+'Back-End @ MOR'!AM583+'Rep @ NYC'!AM534</f>
        <v>36000</v>
      </c>
    </row>
    <row r="73" spans="1:39" ht="13.5" hidden="1" outlineLevel="2" thickBot="1" x14ac:dyDescent="0.35">
      <c r="B73" s="60"/>
      <c r="C73" s="60"/>
      <c r="D73" s="60"/>
      <c r="E73" s="60"/>
      <c r="F73" s="60"/>
      <c r="G73" s="60"/>
      <c r="H73" s="60"/>
      <c r="I73" s="60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</row>
    <row r="74" spans="1:39" s="15" customFormat="1" ht="13.5" hidden="1" outlineLevel="2" thickBot="1" x14ac:dyDescent="0.35">
      <c r="A74" s="36"/>
      <c r="B74" s="58" t="s">
        <v>162</v>
      </c>
      <c r="C74" s="58"/>
      <c r="D74" s="58"/>
      <c r="E74" s="58"/>
      <c r="F74" s="58"/>
      <c r="G74" s="58"/>
      <c r="H74" s="58"/>
      <c r="I74" s="58"/>
      <c r="J74" s="59"/>
      <c r="K74" s="59">
        <f t="shared" ref="K74:AH74" ca="1" si="3">+K69+K72</f>
        <v>3227380</v>
      </c>
      <c r="L74" s="59">
        <f t="shared" ca="1" si="3"/>
        <v>18000</v>
      </c>
      <c r="M74" s="59">
        <f t="shared" ca="1" si="3"/>
        <v>5030280</v>
      </c>
      <c r="N74" s="59">
        <f t="shared" ca="1" si="3"/>
        <v>30280</v>
      </c>
      <c r="O74" s="59">
        <f t="shared" ca="1" si="3"/>
        <v>29280</v>
      </c>
      <c r="P74" s="59">
        <f t="shared" ca="1" si="3"/>
        <v>40560</v>
      </c>
      <c r="Q74" s="59">
        <f t="shared" ca="1" si="3"/>
        <v>68260</v>
      </c>
      <c r="R74" s="59">
        <f t="shared" ca="1" si="3"/>
        <v>71400</v>
      </c>
      <c r="S74" s="59">
        <f t="shared" ca="1" si="3"/>
        <v>36420</v>
      </c>
      <c r="T74" s="59">
        <f t="shared" ca="1" si="3"/>
        <v>30280</v>
      </c>
      <c r="U74" s="59">
        <f t="shared" ca="1" si="3"/>
        <v>18000</v>
      </c>
      <c r="V74" s="59">
        <f t="shared" ca="1" si="3"/>
        <v>18000</v>
      </c>
      <c r="W74" s="59">
        <f t="shared" ca="1" si="3"/>
        <v>440540</v>
      </c>
      <c r="X74" s="59">
        <f t="shared" ca="1" si="3"/>
        <v>3000</v>
      </c>
      <c r="Y74" s="59">
        <f t="shared" ca="1" si="3"/>
        <v>3000</v>
      </c>
      <c r="Z74" s="59">
        <f t="shared" ca="1" si="3"/>
        <v>3000</v>
      </c>
      <c r="AA74" s="59">
        <f t="shared" ca="1" si="3"/>
        <v>3000</v>
      </c>
      <c r="AB74" s="59">
        <f t="shared" ca="1" si="3"/>
        <v>3000</v>
      </c>
      <c r="AC74" s="59">
        <f t="shared" ca="1" si="3"/>
        <v>3000</v>
      </c>
      <c r="AD74" s="59">
        <f t="shared" ca="1" si="3"/>
        <v>3000</v>
      </c>
      <c r="AE74" s="59">
        <f t="shared" ca="1" si="3"/>
        <v>3000</v>
      </c>
      <c r="AF74" s="59">
        <f t="shared" ca="1" si="3"/>
        <v>3000</v>
      </c>
      <c r="AG74" s="59">
        <f t="shared" ca="1" si="3"/>
        <v>3000</v>
      </c>
      <c r="AH74" s="59">
        <f t="shared" ca="1" si="3"/>
        <v>3000</v>
      </c>
      <c r="AI74" s="59">
        <f ca="1">+AI69+AI72</f>
        <v>8618140</v>
      </c>
      <c r="AJ74" s="59">
        <f ca="1">+AJ69+AJ72</f>
        <v>473540</v>
      </c>
      <c r="AK74" s="59">
        <f ca="1">+AK69+AK72</f>
        <v>308000</v>
      </c>
      <c r="AL74" s="59">
        <f ca="1">+AL69+AL72</f>
        <v>622520</v>
      </c>
      <c r="AM74" s="59">
        <f ca="1">+AM69+AM72</f>
        <v>910760</v>
      </c>
    </row>
    <row r="75" spans="1:39" hidden="1" outlineLevel="2" x14ac:dyDescent="0.3">
      <c r="K75" s="1"/>
      <c r="L75" s="1"/>
      <c r="M75" s="1"/>
      <c r="N75" s="1"/>
      <c r="O75" s="1"/>
      <c r="P75" s="1"/>
      <c r="Q75" s="1"/>
      <c r="R75" s="76"/>
    </row>
    <row r="76" spans="1:39" s="46" customFormat="1" outlineLevel="1" collapsed="1" x14ac:dyDescent="0.25">
      <c r="A76" s="45"/>
      <c r="B76" s="105" t="s">
        <v>155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84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8"/>
    </row>
    <row r="77" spans="1:39" ht="13.5" hidden="1" outlineLevel="2" thickBot="1" x14ac:dyDescent="0.35">
      <c r="B77" s="185" t="s">
        <v>152</v>
      </c>
      <c r="C77" s="186"/>
      <c r="D77" s="186"/>
      <c r="E77" s="186"/>
      <c r="F77" s="186"/>
      <c r="G77" s="186"/>
      <c r="H77" s="186"/>
      <c r="I77" s="186"/>
      <c r="J77" s="186"/>
      <c r="K77" s="187"/>
      <c r="L77" s="187"/>
      <c r="M77" s="187"/>
      <c r="N77" s="187"/>
      <c r="O77" s="187"/>
      <c r="P77" s="187"/>
      <c r="Q77" s="187"/>
      <c r="R77" s="188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</row>
    <row r="78" spans="1:39" s="15" customFormat="1" ht="13.5" hidden="1" outlineLevel="2" thickBot="1" x14ac:dyDescent="0.35">
      <c r="A78" s="36"/>
      <c r="B78" s="58" t="s">
        <v>207</v>
      </c>
      <c r="C78" s="58"/>
      <c r="D78" s="58"/>
      <c r="E78" s="58"/>
      <c r="F78" s="58"/>
      <c r="G78" s="58"/>
      <c r="H78" s="58"/>
      <c r="I78" s="58"/>
      <c r="J78" s="59"/>
      <c r="K78" s="59">
        <f ca="1">+'Front-End @ LA'!K688+'Back-End @ MOR'!K596+'Rep @ NYC'!K547</f>
        <v>40184.333333333336</v>
      </c>
      <c r="L78" s="59">
        <f ca="1">+'Front-End @ LA'!L688+'Back-End @ MOR'!L596+'Rep @ NYC'!L547</f>
        <v>40184.333333333336</v>
      </c>
      <c r="M78" s="59">
        <f ca="1">+'Front-End @ LA'!M688+'Back-End @ MOR'!M596+'Rep @ NYC'!M547</f>
        <v>40487.666666666664</v>
      </c>
      <c r="N78" s="59">
        <f ca="1">+'Front-End @ LA'!N688+'Back-End @ MOR'!N596+'Rep @ NYC'!N547</f>
        <v>40791</v>
      </c>
      <c r="O78" s="59">
        <f ca="1">+'Front-End @ LA'!O688+'Back-End @ MOR'!O596+'Rep @ NYC'!O547</f>
        <v>41077.666666666664</v>
      </c>
      <c r="P78" s="59">
        <f ca="1">+'Front-End @ LA'!P688+'Back-End @ MOR'!P596+'Rep @ NYC'!P547</f>
        <v>41651</v>
      </c>
      <c r="Q78" s="59">
        <f ca="1">+'Front-End @ LA'!Q688+'Back-End @ MOR'!Q596+'Rep @ NYC'!Q547</f>
        <v>42932.666666666664</v>
      </c>
      <c r="R78" s="59">
        <f ca="1">+'Front-End @ LA'!R688+'Back-End @ MOR'!R596+'Rep @ NYC'!R547</f>
        <v>44316</v>
      </c>
      <c r="S78" s="59">
        <f ca="1">+'Front-End @ LA'!S688+'Back-End @ MOR'!S596+'Rep @ NYC'!S547</f>
        <v>44771</v>
      </c>
      <c r="T78" s="59">
        <f ca="1">+'Front-End @ LA'!T688+'Back-End @ MOR'!T596+'Rep @ NYC'!T547</f>
        <v>45074.333333333328</v>
      </c>
      <c r="U78" s="59">
        <f ca="1">+'Front-End @ LA'!U688+'Back-End @ MOR'!U596+'Rep @ NYC'!U547</f>
        <v>45074.333333333328</v>
      </c>
      <c r="V78" s="59">
        <f ca="1">+'Front-End @ LA'!V688+'Back-End @ MOR'!V596+'Rep @ NYC'!V547</f>
        <v>45074.333333333328</v>
      </c>
      <c r="W78" s="59">
        <f ca="1">+'Front-End @ LA'!W688+'Back-End @ MOR'!W596+'Rep @ NYC'!W547</f>
        <v>65959.333333333328</v>
      </c>
      <c r="X78" s="59">
        <f ca="1">+'Front-End @ LA'!X688+'Back-End @ MOR'!X596+'Rep @ NYC'!X547</f>
        <v>65959.333333333328</v>
      </c>
      <c r="Y78" s="59">
        <f ca="1">+'Front-End @ LA'!Y688+'Back-End @ MOR'!Y596+'Rep @ NYC'!Y547</f>
        <v>65959.333333333328</v>
      </c>
      <c r="Z78" s="59">
        <f ca="1">+'Front-End @ LA'!Z688+'Back-End @ MOR'!Z596+'Rep @ NYC'!Z547</f>
        <v>65959.333333333328</v>
      </c>
      <c r="AA78" s="59">
        <f ca="1">+'Front-End @ LA'!AA688+'Back-End @ MOR'!AA596+'Rep @ NYC'!AA547</f>
        <v>65959.333333333328</v>
      </c>
      <c r="AB78" s="59">
        <f ca="1">+'Front-End @ LA'!AB688+'Back-End @ MOR'!AB596+'Rep @ NYC'!AB547</f>
        <v>65959.333333333328</v>
      </c>
      <c r="AC78" s="59">
        <f ca="1">+'Front-End @ LA'!AC688+'Back-End @ MOR'!AC596+'Rep @ NYC'!AC547</f>
        <v>65959.333333333328</v>
      </c>
      <c r="AD78" s="59">
        <f ca="1">+'Front-End @ LA'!AD688+'Back-End @ MOR'!AD596+'Rep @ NYC'!AD547</f>
        <v>65959.333333333328</v>
      </c>
      <c r="AE78" s="59">
        <f ca="1">+'Front-End @ LA'!AE688+'Back-End @ MOR'!AE596+'Rep @ NYC'!AE547</f>
        <v>65959.333333333328</v>
      </c>
      <c r="AF78" s="59">
        <f ca="1">+'Front-End @ LA'!AF688+'Back-End @ MOR'!AF596+'Rep @ NYC'!AF547</f>
        <v>65959.333333333328</v>
      </c>
      <c r="AG78" s="59">
        <f ca="1">+'Front-End @ LA'!AG688+'Back-End @ MOR'!AG596+'Rep @ NYC'!AG547</f>
        <v>65959.333333333328</v>
      </c>
      <c r="AH78" s="59">
        <f ca="1">+'Front-End @ LA'!AH688+'Back-End @ MOR'!AH596+'Rep @ NYC'!AH547</f>
        <v>65959.333333333328</v>
      </c>
      <c r="AI78" s="59">
        <f ca="1">+'Front-End @ LA'!AI688+'Back-End @ MOR'!AI596+'Rep @ NYC'!AI547</f>
        <v>540892</v>
      </c>
      <c r="AJ78" s="59">
        <f ca="1">+'Front-End @ LA'!AJ688+'Back-End @ MOR'!AJ596+'Rep @ NYC'!AJ547</f>
        <v>668812</v>
      </c>
      <c r="AK78" s="59">
        <f ca="1">+'Front-End @ LA'!AK688+'Back-End @ MOR'!AK596+'Rep @ NYC'!AK547</f>
        <v>716332</v>
      </c>
      <c r="AL78" s="59">
        <f ca="1">+'Front-End @ LA'!AL688+'Back-End @ MOR'!AL596+'Rep @ NYC'!AL547</f>
        <v>782572</v>
      </c>
      <c r="AM78" s="59">
        <f ca="1">+'Front-End @ LA'!AM688+'Back-End @ MOR'!AM596+'Rep @ NYC'!AM547</f>
        <v>839452</v>
      </c>
    </row>
    <row r="79" spans="1:39" hidden="1" outlineLevel="2" x14ac:dyDescent="0.3"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ht="13.5" hidden="1" outlineLevel="2" thickBot="1" x14ac:dyDescent="0.35">
      <c r="B80" s="58" t="s">
        <v>156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</row>
    <row r="81" spans="1:39" s="15" customFormat="1" ht="13.5" hidden="1" outlineLevel="2" thickBot="1" x14ac:dyDescent="0.35">
      <c r="A81" s="36"/>
      <c r="B81" s="58" t="s">
        <v>163</v>
      </c>
      <c r="C81" s="58"/>
      <c r="D81" s="58"/>
      <c r="E81" s="58"/>
      <c r="F81" s="58"/>
      <c r="G81" s="58"/>
      <c r="H81" s="58"/>
      <c r="I81" s="58"/>
      <c r="J81" s="59"/>
      <c r="K81" s="59">
        <f ca="1">+'Front-End @ LA'!K693+'Back-End @ MOR'!K600+'Rep @ NYC'!K551</f>
        <v>100</v>
      </c>
      <c r="L81" s="59">
        <f ca="1">+'Front-End @ LA'!L693+'Back-End @ MOR'!L600+'Rep @ NYC'!L551</f>
        <v>200</v>
      </c>
      <c r="M81" s="59">
        <f ca="1">+'Front-End @ LA'!M693+'Back-End @ MOR'!M600+'Rep @ NYC'!M551</f>
        <v>41966.666666666664</v>
      </c>
      <c r="N81" s="59">
        <f ca="1">+'Front-End @ LA'!N693+'Back-End @ MOR'!N600+'Rep @ NYC'!N551</f>
        <v>42066.666666666664</v>
      </c>
      <c r="O81" s="59">
        <f ca="1">+'Front-End @ LA'!O693+'Back-End @ MOR'!O600+'Rep @ NYC'!O551</f>
        <v>42166.666666666664</v>
      </c>
      <c r="P81" s="59">
        <f ca="1">+'Front-End @ LA'!P693+'Back-End @ MOR'!P600+'Rep @ NYC'!P551</f>
        <v>42266.666666666664</v>
      </c>
      <c r="Q81" s="59">
        <f ca="1">+'Front-End @ LA'!Q693+'Back-End @ MOR'!Q600+'Rep @ NYC'!Q551</f>
        <v>42366.666666666664</v>
      </c>
      <c r="R81" s="59">
        <f ca="1">+'Front-End @ LA'!R693+'Back-End @ MOR'!R600+'Rep @ NYC'!R551</f>
        <v>42466.666666666664</v>
      </c>
      <c r="S81" s="59">
        <f ca="1">+'Front-End @ LA'!S693+'Back-End @ MOR'!S600+'Rep @ NYC'!S551</f>
        <v>42566.666666666664</v>
      </c>
      <c r="T81" s="59">
        <f ca="1">+'Front-End @ LA'!T693+'Back-End @ MOR'!T600+'Rep @ NYC'!T551</f>
        <v>42666.666666666664</v>
      </c>
      <c r="U81" s="59">
        <f ca="1">+'Front-End @ LA'!U693+'Back-End @ MOR'!U600+'Rep @ NYC'!U551</f>
        <v>42766.666666666664</v>
      </c>
      <c r="V81" s="59">
        <f ca="1">+'Front-End @ LA'!V693+'Back-End @ MOR'!V600+'Rep @ NYC'!V551</f>
        <v>42866.666666666664</v>
      </c>
      <c r="W81" s="59">
        <f ca="1">+'Front-End @ LA'!W693+'Back-End @ MOR'!W600+'Rep @ NYC'!W551</f>
        <v>42900</v>
      </c>
      <c r="X81" s="59">
        <f ca="1">+'Front-End @ LA'!X693+'Back-End @ MOR'!X600+'Rep @ NYC'!X551</f>
        <v>42933.333333333328</v>
      </c>
      <c r="Y81" s="59">
        <f ca="1">+'Front-End @ LA'!Y693+'Back-End @ MOR'!Y600+'Rep @ NYC'!Y551</f>
        <v>42966.666666666664</v>
      </c>
      <c r="Z81" s="59">
        <f ca="1">+'Front-End @ LA'!Z693+'Back-End @ MOR'!Z600+'Rep @ NYC'!Z551</f>
        <v>43000</v>
      </c>
      <c r="AA81" s="59">
        <f ca="1">+'Front-End @ LA'!AA693+'Back-End @ MOR'!AA600+'Rep @ NYC'!AA551</f>
        <v>43033.333333333328</v>
      </c>
      <c r="AB81" s="59">
        <f ca="1">+'Front-End @ LA'!AB693+'Back-End @ MOR'!AB600+'Rep @ NYC'!AB551</f>
        <v>43066.666666666664</v>
      </c>
      <c r="AC81" s="59">
        <f ca="1">+'Front-End @ LA'!AC693+'Back-End @ MOR'!AC600+'Rep @ NYC'!AC551</f>
        <v>43100</v>
      </c>
      <c r="AD81" s="59">
        <f ca="1">+'Front-End @ LA'!AD693+'Back-End @ MOR'!AD600+'Rep @ NYC'!AD551</f>
        <v>43133.333333333328</v>
      </c>
      <c r="AE81" s="59">
        <f ca="1">+'Front-End @ LA'!AE693+'Back-End @ MOR'!AE600+'Rep @ NYC'!AE551</f>
        <v>43166.666666666664</v>
      </c>
      <c r="AF81" s="59">
        <f ca="1">+'Front-End @ LA'!AF693+'Back-End @ MOR'!AF600+'Rep @ NYC'!AF551</f>
        <v>43200</v>
      </c>
      <c r="AG81" s="59">
        <f ca="1">+'Front-End @ LA'!AG693+'Back-End @ MOR'!AG600+'Rep @ NYC'!AG551</f>
        <v>43233.333333333328</v>
      </c>
      <c r="AH81" s="59">
        <f ca="1">+'Front-End @ LA'!AH693+'Back-End @ MOR'!AH600+'Rep @ NYC'!AH551</f>
        <v>43266.666666666664</v>
      </c>
      <c r="AI81" s="59">
        <f ca="1">+'Front-End @ LA'!AI693+'Back-End @ MOR'!AI600+'Rep @ NYC'!AI551</f>
        <v>514400</v>
      </c>
      <c r="AJ81" s="59">
        <f ca="1">+'Front-End @ LA'!AJ693+'Back-End @ MOR'!AJ600+'Rep @ NYC'!AJ551</f>
        <v>516800</v>
      </c>
      <c r="AK81" s="59">
        <f ca="1">+'Front-End @ LA'!AK693+'Back-End @ MOR'!AK600+'Rep @ NYC'!AK551</f>
        <v>519200</v>
      </c>
      <c r="AL81" s="59">
        <f ca="1">+'Front-End @ LA'!AL693+'Back-End @ MOR'!AL600+'Rep @ NYC'!AL551</f>
        <v>521600</v>
      </c>
      <c r="AM81" s="59">
        <f ca="1">+'Front-End @ LA'!AM693+'Back-End @ MOR'!AM600+'Rep @ NYC'!AM551</f>
        <v>524000</v>
      </c>
    </row>
    <row r="82" spans="1:39" ht="13.5" hidden="1" outlineLevel="2" thickBot="1" x14ac:dyDescent="0.35">
      <c r="B82" s="60"/>
      <c r="C82" s="60"/>
      <c r="D82" s="60"/>
      <c r="E82" s="60"/>
      <c r="F82" s="60"/>
      <c r="G82" s="60"/>
      <c r="H82" s="60"/>
      <c r="I82" s="60"/>
      <c r="J82" s="60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</row>
    <row r="83" spans="1:39" s="15" customFormat="1" ht="13.5" hidden="1" outlineLevel="2" thickBot="1" x14ac:dyDescent="0.35">
      <c r="A83" s="36"/>
      <c r="B83" s="58" t="s">
        <v>164</v>
      </c>
      <c r="C83" s="58"/>
      <c r="D83" s="58"/>
      <c r="E83" s="58"/>
      <c r="F83" s="58"/>
      <c r="G83" s="58"/>
      <c r="H83" s="58"/>
      <c r="I83" s="58"/>
      <c r="J83" s="58"/>
      <c r="K83" s="59">
        <f t="shared" ref="K83:AM83" ca="1" si="4">K78+K81</f>
        <v>40284.333333333336</v>
      </c>
      <c r="L83" s="59">
        <f t="shared" ca="1" si="4"/>
        <v>40384.333333333336</v>
      </c>
      <c r="M83" s="59">
        <f t="shared" ca="1" si="4"/>
        <v>82454.333333333328</v>
      </c>
      <c r="N83" s="59">
        <f t="shared" ca="1" si="4"/>
        <v>82857.666666666657</v>
      </c>
      <c r="O83" s="59">
        <f t="shared" ca="1" si="4"/>
        <v>83244.333333333328</v>
      </c>
      <c r="P83" s="59">
        <f t="shared" ca="1" si="4"/>
        <v>83917.666666666657</v>
      </c>
      <c r="Q83" s="59">
        <f t="shared" ca="1" si="4"/>
        <v>85299.333333333328</v>
      </c>
      <c r="R83" s="59">
        <f t="shared" ca="1" si="4"/>
        <v>86782.666666666657</v>
      </c>
      <c r="S83" s="59">
        <f t="shared" ca="1" si="4"/>
        <v>87337.666666666657</v>
      </c>
      <c r="T83" s="59">
        <f t="shared" ca="1" si="4"/>
        <v>87741</v>
      </c>
      <c r="U83" s="59">
        <f t="shared" ca="1" si="4"/>
        <v>87841</v>
      </c>
      <c r="V83" s="59">
        <f t="shared" ca="1" si="4"/>
        <v>87941</v>
      </c>
      <c r="W83" s="59">
        <f t="shared" ca="1" si="4"/>
        <v>108859.33333333333</v>
      </c>
      <c r="X83" s="59">
        <f t="shared" ca="1" si="4"/>
        <v>108892.66666666666</v>
      </c>
      <c r="Y83" s="59">
        <f t="shared" ca="1" si="4"/>
        <v>108926</v>
      </c>
      <c r="Z83" s="59">
        <f t="shared" ca="1" si="4"/>
        <v>108959.33333333333</v>
      </c>
      <c r="AA83" s="59">
        <f t="shared" ca="1" si="4"/>
        <v>108992.66666666666</v>
      </c>
      <c r="AB83" s="59">
        <f t="shared" ca="1" si="4"/>
        <v>109026</v>
      </c>
      <c r="AC83" s="59">
        <f t="shared" ca="1" si="4"/>
        <v>109059.33333333333</v>
      </c>
      <c r="AD83" s="59">
        <f t="shared" ca="1" si="4"/>
        <v>109092.66666666666</v>
      </c>
      <c r="AE83" s="59">
        <f t="shared" ca="1" si="4"/>
        <v>109126</v>
      </c>
      <c r="AF83" s="59">
        <f t="shared" ca="1" si="4"/>
        <v>109159.33333333333</v>
      </c>
      <c r="AG83" s="59">
        <f t="shared" ca="1" si="4"/>
        <v>109192.66666666666</v>
      </c>
      <c r="AH83" s="59">
        <f t="shared" ca="1" si="4"/>
        <v>109226</v>
      </c>
      <c r="AI83" s="59">
        <f t="shared" ca="1" si="4"/>
        <v>1055292</v>
      </c>
      <c r="AJ83" s="59">
        <f t="shared" ca="1" si="4"/>
        <v>1185612</v>
      </c>
      <c r="AK83" s="59">
        <f t="shared" ca="1" si="4"/>
        <v>1235532</v>
      </c>
      <c r="AL83" s="59">
        <f t="shared" ca="1" si="4"/>
        <v>1304172</v>
      </c>
      <c r="AM83" s="59">
        <f t="shared" ca="1" si="4"/>
        <v>1363452</v>
      </c>
    </row>
    <row r="84" spans="1:39" hidden="1" outlineLevel="2" x14ac:dyDescent="0.3">
      <c r="K84" s="1"/>
      <c r="L84" s="1"/>
      <c r="M84" s="1"/>
      <c r="N84" s="1"/>
      <c r="O84" s="1"/>
      <c r="P84" s="1"/>
      <c r="Q84" s="1"/>
      <c r="R84" s="76"/>
    </row>
    <row r="85" spans="1:39" ht="13.5" outlineLevel="1" thickBot="1" x14ac:dyDescent="0.35">
      <c r="K85" s="1"/>
      <c r="L85" s="1"/>
      <c r="M85" s="1"/>
      <c r="N85" s="1"/>
      <c r="O85" s="1"/>
      <c r="P85" s="1"/>
      <c r="Q85" s="1"/>
      <c r="R85" s="76"/>
    </row>
    <row r="86" spans="1:39" ht="13.5" collapsed="1" thickBot="1" x14ac:dyDescent="0.35">
      <c r="A86" s="36" t="s">
        <v>151</v>
      </c>
      <c r="B86" s="96" t="s">
        <v>205</v>
      </c>
      <c r="C86" s="97"/>
      <c r="D86" s="97"/>
      <c r="E86" s="97"/>
      <c r="F86" s="97"/>
      <c r="G86" s="97"/>
      <c r="H86" s="97"/>
      <c r="I86" s="97"/>
      <c r="J86" s="97"/>
      <c r="K86" s="98"/>
      <c r="L86" s="98"/>
      <c r="M86" s="98"/>
      <c r="N86" s="98"/>
      <c r="O86" s="98"/>
      <c r="P86" s="98"/>
      <c r="Q86" s="98"/>
      <c r="R86" s="181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 spans="1:39" ht="13.5" hidden="1" outlineLevel="1" thickBot="1" x14ac:dyDescent="0.35">
      <c r="B87" s="182" t="s">
        <v>210</v>
      </c>
      <c r="C87" s="101"/>
      <c r="D87" s="101"/>
      <c r="E87" s="101"/>
      <c r="F87" s="101"/>
      <c r="G87" s="101"/>
      <c r="H87" s="101"/>
      <c r="I87" s="101"/>
      <c r="J87" s="101"/>
      <c r="K87" s="102"/>
      <c r="L87" s="102"/>
      <c r="M87" s="102"/>
      <c r="N87" s="102"/>
      <c r="O87" s="102"/>
      <c r="P87" s="102"/>
      <c r="Q87" s="102"/>
      <c r="R87" s="183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</row>
    <row r="88" spans="1:39" hidden="1" outlineLevel="1" x14ac:dyDescent="0.3">
      <c r="K88" s="1"/>
      <c r="L88" s="1"/>
      <c r="M88" s="1"/>
      <c r="N88" s="1"/>
      <c r="O88" s="1"/>
      <c r="P88" s="1"/>
      <c r="Q88" s="1"/>
      <c r="R88" s="76"/>
    </row>
    <row r="89" spans="1:39" s="15" customFormat="1" hidden="1" outlineLevel="1" collapsed="1" x14ac:dyDescent="0.3">
      <c r="A89" s="36"/>
      <c r="B89" s="15" t="s">
        <v>69</v>
      </c>
      <c r="J89" s="33"/>
      <c r="K89" s="33">
        <f t="shared" ref="K89:AL89" ca="1" si="5">SUM(K90:K92)</f>
        <v>0</v>
      </c>
      <c r="L89" s="33">
        <f t="shared" ca="1" si="5"/>
        <v>0</v>
      </c>
      <c r="M89" s="33">
        <f t="shared" ca="1" si="5"/>
        <v>0</v>
      </c>
      <c r="N89" s="33">
        <f t="shared" ca="1" si="5"/>
        <v>0</v>
      </c>
      <c r="O89" s="33">
        <f t="shared" ca="1" si="5"/>
        <v>0</v>
      </c>
      <c r="P89" s="33">
        <f t="shared" ca="1" si="5"/>
        <v>0</v>
      </c>
      <c r="Q89" s="33">
        <f t="shared" ca="1" si="5"/>
        <v>0</v>
      </c>
      <c r="R89" s="33">
        <f t="shared" ca="1" si="5"/>
        <v>0</v>
      </c>
      <c r="S89" s="33">
        <f t="shared" ca="1" si="5"/>
        <v>0</v>
      </c>
      <c r="T89" s="33">
        <f t="shared" ca="1" si="5"/>
        <v>5777777.777777778</v>
      </c>
      <c r="U89" s="33">
        <f t="shared" ca="1" si="5"/>
        <v>0</v>
      </c>
      <c r="V89" s="33">
        <f t="shared" ca="1" si="5"/>
        <v>5777777.777777778</v>
      </c>
      <c r="W89" s="33">
        <f t="shared" ca="1" si="5"/>
        <v>0</v>
      </c>
      <c r="X89" s="33">
        <f t="shared" ca="1" si="5"/>
        <v>5777777.777777778</v>
      </c>
      <c r="Y89" s="33">
        <f t="shared" ca="1" si="5"/>
        <v>0</v>
      </c>
      <c r="Z89" s="33">
        <f t="shared" ca="1" si="5"/>
        <v>5777777.777777778</v>
      </c>
      <c r="AA89" s="33">
        <f t="shared" ca="1" si="5"/>
        <v>0</v>
      </c>
      <c r="AB89" s="33">
        <f t="shared" ca="1" si="5"/>
        <v>5777777.777777778</v>
      </c>
      <c r="AC89" s="33">
        <f t="shared" ca="1" si="5"/>
        <v>0</v>
      </c>
      <c r="AD89" s="33">
        <f t="shared" ca="1" si="5"/>
        <v>11177777.77777778</v>
      </c>
      <c r="AE89" s="33">
        <f t="shared" ca="1" si="5"/>
        <v>0</v>
      </c>
      <c r="AF89" s="33">
        <f t="shared" ca="1" si="5"/>
        <v>15311111.111111114</v>
      </c>
      <c r="AG89" s="33">
        <f t="shared" ca="1" si="5"/>
        <v>0</v>
      </c>
      <c r="AH89" s="33">
        <f t="shared" ca="1" si="5"/>
        <v>15311111.111111114</v>
      </c>
      <c r="AI89" s="33">
        <f t="shared" ca="1" si="5"/>
        <v>11555555.555555556</v>
      </c>
      <c r="AJ89" s="33">
        <f t="shared" ca="1" si="5"/>
        <v>59133333.333333343</v>
      </c>
      <c r="AK89" s="33">
        <f t="shared" ca="1" si="5"/>
        <v>199844444.44444448</v>
      </c>
      <c r="AL89" s="33">
        <f t="shared" ca="1" si="5"/>
        <v>340555555.5555557</v>
      </c>
      <c r="AM89" s="33">
        <f t="shared" ref="AM89" ca="1" si="6">SUM(AM90:AM92)</f>
        <v>481266666.66666681</v>
      </c>
    </row>
    <row r="90" spans="1:39" hidden="1" outlineLevel="2" x14ac:dyDescent="0.3">
      <c r="C90" t="s">
        <v>0</v>
      </c>
      <c r="J90" s="14"/>
      <c r="K90" s="14">
        <f ca="1">'Front-End @ LA'!K776+'Back-End @ MOR'!K684</f>
        <v>0</v>
      </c>
      <c r="L90" s="14">
        <f ca="1">'Front-End @ LA'!L776+'Back-End @ MOR'!L684</f>
        <v>0</v>
      </c>
      <c r="M90" s="14">
        <f ca="1">'Front-End @ LA'!M776+'Back-End @ MOR'!M684</f>
        <v>0</v>
      </c>
      <c r="N90" s="14">
        <f ca="1">'Front-End @ LA'!N776+'Back-End @ MOR'!N684</f>
        <v>0</v>
      </c>
      <c r="O90" s="14">
        <f ca="1">'Front-End @ LA'!O776+'Back-End @ MOR'!O684</f>
        <v>0</v>
      </c>
      <c r="P90" s="14">
        <f ca="1">'Front-End @ LA'!P776+'Back-End @ MOR'!P684</f>
        <v>0</v>
      </c>
      <c r="Q90" s="14">
        <f ca="1">'Front-End @ LA'!Q776+'Back-End @ MOR'!Q684</f>
        <v>0</v>
      </c>
      <c r="R90" s="14">
        <f ca="1">'Front-End @ LA'!R776+'Back-End @ MOR'!R684</f>
        <v>0</v>
      </c>
      <c r="S90" s="14">
        <f ca="1">'Front-End @ LA'!S776+'Back-End @ MOR'!S684</f>
        <v>0</v>
      </c>
      <c r="T90" s="14">
        <f ca="1">'Front-End @ LA'!T776+'Back-End @ MOR'!T684</f>
        <v>5777777.777777778</v>
      </c>
      <c r="U90" s="14">
        <f ca="1">'Front-End @ LA'!U776+'Back-End @ MOR'!U684</f>
        <v>0</v>
      </c>
      <c r="V90" s="14">
        <f ca="1">'Front-End @ LA'!V776+'Back-End @ MOR'!V684</f>
        <v>5777777.777777778</v>
      </c>
      <c r="W90" s="14">
        <f ca="1">'Front-End @ LA'!W776+'Back-End @ MOR'!W684</f>
        <v>0</v>
      </c>
      <c r="X90" s="14">
        <f ca="1">'Front-End @ LA'!X776+'Back-End @ MOR'!X684</f>
        <v>5777777.777777778</v>
      </c>
      <c r="Y90" s="14">
        <f ca="1">'Front-End @ LA'!Y776+'Back-End @ MOR'!Y684</f>
        <v>0</v>
      </c>
      <c r="Z90" s="14">
        <f ca="1">'Front-End @ LA'!Z776+'Back-End @ MOR'!Z684</f>
        <v>5777777.777777778</v>
      </c>
      <c r="AA90" s="14">
        <f ca="1">'Front-End @ LA'!AA776+'Back-End @ MOR'!AA684</f>
        <v>0</v>
      </c>
      <c r="AB90" s="14">
        <f ca="1">'Front-End @ LA'!AB776+'Back-End @ MOR'!AB684</f>
        <v>5777777.777777778</v>
      </c>
      <c r="AC90" s="14">
        <f ca="1">'Front-End @ LA'!AC776+'Back-End @ MOR'!AC684</f>
        <v>0</v>
      </c>
      <c r="AD90" s="14">
        <f ca="1">'Front-End @ LA'!AD776+'Back-End @ MOR'!AD684</f>
        <v>5777777.777777778</v>
      </c>
      <c r="AE90" s="14">
        <f ca="1">'Front-End @ LA'!AE776+'Back-End @ MOR'!AE684</f>
        <v>0</v>
      </c>
      <c r="AF90" s="14">
        <f ca="1">'Front-End @ LA'!AF776+'Back-End @ MOR'!AF684</f>
        <v>5777777.777777778</v>
      </c>
      <c r="AG90" s="14">
        <f ca="1">'Front-End @ LA'!AG776+'Back-End @ MOR'!AG684</f>
        <v>0</v>
      </c>
      <c r="AH90" s="14">
        <f ca="1">'Front-End @ LA'!AH776+'Back-End @ MOR'!AH684</f>
        <v>5777777.777777778</v>
      </c>
      <c r="AI90" s="14">
        <f ca="1">'Front-End @ LA'!AI776+'Back-End @ MOR'!AI684</f>
        <v>11555555.555555556</v>
      </c>
      <c r="AJ90" s="14">
        <f ca="1">'Front-End @ LA'!AJ776+'Back-End @ MOR'!AJ684</f>
        <v>34666666.666666664</v>
      </c>
      <c r="AK90" s="14">
        <f ca="1">'Front-End @ LA'!AK776+'Back-End @ MOR'!AK684</f>
        <v>92444444.444444448</v>
      </c>
      <c r="AL90" s="14">
        <f ca="1">'Front-End @ LA'!AL776+'Back-End @ MOR'!AL684</f>
        <v>150222222.22222224</v>
      </c>
      <c r="AM90" s="14">
        <f ca="1">'Front-End @ LA'!AM776+'Back-End @ MOR'!AM684</f>
        <v>208000000.00000003</v>
      </c>
    </row>
    <row r="91" spans="1:39" hidden="1" outlineLevel="2" x14ac:dyDescent="0.3">
      <c r="C91" t="s">
        <v>1</v>
      </c>
      <c r="J91" s="14"/>
      <c r="K91" s="14">
        <f ca="1">'Front-End @ LA'!K777+'Back-End @ MOR'!K685</f>
        <v>0</v>
      </c>
      <c r="L91" s="14">
        <f ca="1">'Front-End @ LA'!L777+'Back-End @ MOR'!L685</f>
        <v>0</v>
      </c>
      <c r="M91" s="14">
        <f ca="1">'Front-End @ LA'!M777+'Back-End @ MOR'!M685</f>
        <v>0</v>
      </c>
      <c r="N91" s="14">
        <f ca="1">'Front-End @ LA'!N777+'Back-End @ MOR'!N685</f>
        <v>0</v>
      </c>
      <c r="O91" s="14">
        <f ca="1">'Front-End @ LA'!O777+'Back-End @ MOR'!O685</f>
        <v>0</v>
      </c>
      <c r="P91" s="14">
        <f ca="1">'Front-End @ LA'!P777+'Back-End @ MOR'!P685</f>
        <v>0</v>
      </c>
      <c r="Q91" s="14">
        <f ca="1">'Front-End @ LA'!Q777+'Back-End @ MOR'!Q685</f>
        <v>0</v>
      </c>
      <c r="R91" s="14">
        <f ca="1">'Front-End @ LA'!R777+'Back-End @ MOR'!R685</f>
        <v>0</v>
      </c>
      <c r="S91" s="14">
        <f ca="1">'Front-End @ LA'!S777+'Back-End @ MOR'!S685</f>
        <v>0</v>
      </c>
      <c r="T91" s="14">
        <f ca="1">'Front-End @ LA'!T777+'Back-End @ MOR'!T685</f>
        <v>0</v>
      </c>
      <c r="U91" s="14">
        <f ca="1">'Front-End @ LA'!U777+'Back-End @ MOR'!U685</f>
        <v>0</v>
      </c>
      <c r="V91" s="14">
        <f ca="1">'Front-End @ LA'!V777+'Back-End @ MOR'!V685</f>
        <v>0</v>
      </c>
      <c r="W91" s="14">
        <f ca="1">'Front-End @ LA'!W777+'Back-End @ MOR'!W685</f>
        <v>0</v>
      </c>
      <c r="X91" s="14">
        <f ca="1">'Front-End @ LA'!X777+'Back-End @ MOR'!X685</f>
        <v>0</v>
      </c>
      <c r="Y91" s="14">
        <f ca="1">'Front-End @ LA'!Y777+'Back-End @ MOR'!Y685</f>
        <v>0</v>
      </c>
      <c r="Z91" s="14">
        <f ca="1">'Front-End @ LA'!Z777+'Back-End @ MOR'!Z685</f>
        <v>0</v>
      </c>
      <c r="AA91" s="14">
        <f ca="1">'Front-End @ LA'!AA777+'Back-End @ MOR'!AA685</f>
        <v>0</v>
      </c>
      <c r="AB91" s="14">
        <f ca="1">'Front-End @ LA'!AB777+'Back-End @ MOR'!AB685</f>
        <v>0</v>
      </c>
      <c r="AC91" s="14">
        <f ca="1">'Front-End @ LA'!AC777+'Back-End @ MOR'!AC685</f>
        <v>0</v>
      </c>
      <c r="AD91" s="14">
        <f ca="1">'Front-End @ LA'!AD777+'Back-End @ MOR'!AD685</f>
        <v>5400000.0000000019</v>
      </c>
      <c r="AE91" s="14">
        <f ca="1">'Front-End @ LA'!AE777+'Back-End @ MOR'!AE685</f>
        <v>0</v>
      </c>
      <c r="AF91" s="14">
        <f ca="1">'Front-End @ LA'!AF777+'Back-End @ MOR'!AF685</f>
        <v>5400000.0000000019</v>
      </c>
      <c r="AG91" s="14">
        <f ca="1">'Front-End @ LA'!AG777+'Back-End @ MOR'!AG685</f>
        <v>0</v>
      </c>
      <c r="AH91" s="14">
        <f ca="1">'Front-End @ LA'!AH777+'Back-End @ MOR'!AH685</f>
        <v>5400000.0000000019</v>
      </c>
      <c r="AI91" s="14">
        <f ca="1">'Front-End @ LA'!AI777+'Back-End @ MOR'!AI685</f>
        <v>0</v>
      </c>
      <c r="AJ91" s="14">
        <f ca="1">'Front-End @ LA'!AJ777+'Back-End @ MOR'!AJ685</f>
        <v>16200000.000000006</v>
      </c>
      <c r="AK91" s="14">
        <f ca="1">'Front-End @ LA'!AK777+'Back-End @ MOR'!AK685</f>
        <v>70200000.00000003</v>
      </c>
      <c r="AL91" s="14">
        <f ca="1">'Front-End @ LA'!AL777+'Back-End @ MOR'!AL685</f>
        <v>124200000.00000006</v>
      </c>
      <c r="AM91" s="14">
        <f ca="1">'Front-End @ LA'!AM777+'Back-End @ MOR'!AM685</f>
        <v>178200000.00000009</v>
      </c>
    </row>
    <row r="92" spans="1:39" hidden="1" outlineLevel="2" x14ac:dyDescent="0.3">
      <c r="C92" t="s">
        <v>2</v>
      </c>
      <c r="J92" s="3"/>
      <c r="K92" s="3">
        <f ca="1">'Front-End @ LA'!K778+'Back-End @ MOR'!K686</f>
        <v>0</v>
      </c>
      <c r="L92" s="3">
        <f ca="1">'Front-End @ LA'!L778+'Back-End @ MOR'!L686</f>
        <v>0</v>
      </c>
      <c r="M92" s="3">
        <f ca="1">'Front-End @ LA'!M778+'Back-End @ MOR'!M686</f>
        <v>0</v>
      </c>
      <c r="N92" s="3">
        <f ca="1">'Front-End @ LA'!N778+'Back-End @ MOR'!N686</f>
        <v>0</v>
      </c>
      <c r="O92" s="3">
        <f ca="1">'Front-End @ LA'!O778+'Back-End @ MOR'!O686</f>
        <v>0</v>
      </c>
      <c r="P92" s="3">
        <f ca="1">'Front-End @ LA'!P778+'Back-End @ MOR'!P686</f>
        <v>0</v>
      </c>
      <c r="Q92" s="3">
        <f ca="1">'Front-End @ LA'!Q778+'Back-End @ MOR'!Q686</f>
        <v>0</v>
      </c>
      <c r="R92" s="3">
        <f ca="1">'Front-End @ LA'!R778+'Back-End @ MOR'!R686</f>
        <v>0</v>
      </c>
      <c r="S92" s="3">
        <f ca="1">'Front-End @ LA'!S778+'Back-End @ MOR'!S686</f>
        <v>0</v>
      </c>
      <c r="T92" s="3">
        <f ca="1">'Front-End @ LA'!T778+'Back-End @ MOR'!T686</f>
        <v>0</v>
      </c>
      <c r="U92" s="3">
        <f ca="1">'Front-End @ LA'!U778+'Back-End @ MOR'!U686</f>
        <v>0</v>
      </c>
      <c r="V92" s="3">
        <f ca="1">'Front-End @ LA'!V778+'Back-End @ MOR'!V686</f>
        <v>0</v>
      </c>
      <c r="W92" s="3">
        <f ca="1">'Front-End @ LA'!W778+'Back-End @ MOR'!W686</f>
        <v>0</v>
      </c>
      <c r="X92" s="3">
        <f ca="1">'Front-End @ LA'!X778+'Back-End @ MOR'!X686</f>
        <v>0</v>
      </c>
      <c r="Y92" s="3">
        <f ca="1">'Front-End @ LA'!Y778+'Back-End @ MOR'!Y686</f>
        <v>0</v>
      </c>
      <c r="Z92" s="3">
        <f ca="1">'Front-End @ LA'!Z778+'Back-End @ MOR'!Z686</f>
        <v>0</v>
      </c>
      <c r="AA92" s="3">
        <f ca="1">'Front-End @ LA'!AA778+'Back-End @ MOR'!AA686</f>
        <v>0</v>
      </c>
      <c r="AB92" s="3">
        <f ca="1">'Front-End @ LA'!AB778+'Back-End @ MOR'!AB686</f>
        <v>0</v>
      </c>
      <c r="AC92" s="3">
        <f ca="1">'Front-End @ LA'!AC778+'Back-End @ MOR'!AC686</f>
        <v>0</v>
      </c>
      <c r="AD92" s="3">
        <f ca="1">'Front-End @ LA'!AD778+'Back-End @ MOR'!AD686</f>
        <v>0</v>
      </c>
      <c r="AE92" s="3">
        <f ca="1">'Front-End @ LA'!AE778+'Back-End @ MOR'!AE686</f>
        <v>0</v>
      </c>
      <c r="AF92" s="3">
        <f ca="1">'Front-End @ LA'!AF778+'Back-End @ MOR'!AF686</f>
        <v>4133333.333333334</v>
      </c>
      <c r="AG92" s="3">
        <f ca="1">'Front-End @ LA'!AG778+'Back-End @ MOR'!AG686</f>
        <v>0</v>
      </c>
      <c r="AH92" s="3">
        <f ca="1">'Front-End @ LA'!AH778+'Back-End @ MOR'!AH686</f>
        <v>4133333.333333334</v>
      </c>
      <c r="AI92" s="3">
        <f ca="1">'Front-End @ LA'!AI778+'Back-End @ MOR'!AI686</f>
        <v>0</v>
      </c>
      <c r="AJ92" s="3">
        <f ca="1">'Front-End @ LA'!AJ778+'Back-End @ MOR'!AJ686</f>
        <v>8266666.6666666679</v>
      </c>
      <c r="AK92" s="3">
        <f ca="1">'Front-End @ LA'!AK778+'Back-End @ MOR'!AK686</f>
        <v>37200000.000000007</v>
      </c>
      <c r="AL92" s="3">
        <f ca="1">'Front-End @ LA'!AL778+'Back-End @ MOR'!AL686</f>
        <v>66133333.333333343</v>
      </c>
      <c r="AM92" s="3">
        <f ca="1">'Front-End @ LA'!AM778+'Back-End @ MOR'!AM686</f>
        <v>95066666.666666672</v>
      </c>
    </row>
    <row r="93" spans="1:39" hidden="1" outlineLevel="1" collapsed="1" x14ac:dyDescent="0.3">
      <c r="B93" t="s">
        <v>230</v>
      </c>
      <c r="J93" s="3"/>
      <c r="K93" s="3">
        <f t="shared" ref="K93:AL93" ca="1" si="7">SUM(K94:K101)</f>
        <v>-58800</v>
      </c>
      <c r="L93" s="3">
        <f t="shared" ca="1" si="7"/>
        <v>-58800</v>
      </c>
      <c r="M93" s="3">
        <f t="shared" ca="1" si="7"/>
        <v>-58800</v>
      </c>
      <c r="N93" s="3">
        <f t="shared" ca="1" si="7"/>
        <v>-58800</v>
      </c>
      <c r="O93" s="3">
        <f t="shared" ca="1" si="7"/>
        <v>-64800</v>
      </c>
      <c r="P93" s="3">
        <f t="shared" ca="1" si="7"/>
        <v>-64800</v>
      </c>
      <c r="Q93" s="3">
        <f t="shared" ca="1" si="7"/>
        <v>-100800</v>
      </c>
      <c r="R93" s="3">
        <f t="shared" ca="1" si="7"/>
        <v>-118800</v>
      </c>
      <c r="S93" s="3">
        <f t="shared" ca="1" si="7"/>
        <v>-124800</v>
      </c>
      <c r="T93" s="3">
        <f t="shared" ca="1" si="7"/>
        <v>-1482577.777777778</v>
      </c>
      <c r="U93" s="3">
        <f t="shared" ca="1" si="7"/>
        <v>-124800</v>
      </c>
      <c r="V93" s="3">
        <f t="shared" ca="1" si="7"/>
        <v>-1482577.777777778</v>
      </c>
      <c r="W93" s="3">
        <f t="shared" ca="1" si="7"/>
        <v>-150800</v>
      </c>
      <c r="X93" s="3">
        <f t="shared" ca="1" si="7"/>
        <v>-1508577.777777778</v>
      </c>
      <c r="Y93" s="3">
        <f t="shared" ca="1" si="7"/>
        <v>-150800</v>
      </c>
      <c r="Z93" s="3">
        <f t="shared" ca="1" si="7"/>
        <v>-1508577.777777778</v>
      </c>
      <c r="AA93" s="3">
        <f t="shared" ca="1" si="7"/>
        <v>-150800</v>
      </c>
      <c r="AB93" s="3">
        <f t="shared" ca="1" si="7"/>
        <v>-1508577.777777778</v>
      </c>
      <c r="AC93" s="3">
        <f t="shared" ca="1" si="7"/>
        <v>-150800</v>
      </c>
      <c r="AD93" s="3">
        <f t="shared" ca="1" si="7"/>
        <v>-2777577.777777778</v>
      </c>
      <c r="AE93" s="3">
        <f t="shared" ca="1" si="7"/>
        <v>-150800</v>
      </c>
      <c r="AF93" s="3">
        <f t="shared" ca="1" si="7"/>
        <v>-3748911.1111111119</v>
      </c>
      <c r="AG93" s="3">
        <f t="shared" ca="1" si="7"/>
        <v>-150800</v>
      </c>
      <c r="AH93" s="3">
        <f t="shared" ca="1" si="7"/>
        <v>-3748911.1111111119</v>
      </c>
      <c r="AI93" s="3">
        <f t="shared" ca="1" si="7"/>
        <v>-3799155.555555556</v>
      </c>
      <c r="AJ93" s="3">
        <f t="shared" ca="1" si="7"/>
        <v>-15705933.333333334</v>
      </c>
      <c r="AK93" s="3">
        <f t="shared" ca="1" si="7"/>
        <v>-48864484.444444448</v>
      </c>
      <c r="AL93" s="3">
        <f t="shared" ca="1" si="7"/>
        <v>-82036751.555555582</v>
      </c>
      <c r="AM93" s="3">
        <f t="shared" ref="AM93" ca="1" si="8">SUM(AM94:AM101)</f>
        <v>-115224792.06666669</v>
      </c>
    </row>
    <row r="94" spans="1:39" hidden="1" outlineLevel="2" x14ac:dyDescent="0.3">
      <c r="C94" t="s">
        <v>401</v>
      </c>
      <c r="J94" s="3"/>
      <c r="K94" s="3">
        <f ca="1">'Front-End @ LA'!K780</f>
        <v>0</v>
      </c>
      <c r="L94" s="3">
        <f ca="1">'Front-End @ LA'!L780</f>
        <v>0</v>
      </c>
      <c r="M94" s="3">
        <f ca="1">'Front-End @ LA'!M780</f>
        <v>0</v>
      </c>
      <c r="N94" s="3">
        <f ca="1">'Front-End @ LA'!N780</f>
        <v>0</v>
      </c>
      <c r="O94" s="3">
        <f ca="1">'Front-End @ LA'!O780</f>
        <v>0</v>
      </c>
      <c r="P94" s="3">
        <f ca="1">'Front-End @ LA'!P780</f>
        <v>0</v>
      </c>
      <c r="Q94" s="3">
        <f ca="1">'Front-End @ LA'!Q780</f>
        <v>0</v>
      </c>
      <c r="R94" s="3">
        <f ca="1">'Front-End @ LA'!R780</f>
        <v>0</v>
      </c>
      <c r="S94" s="3">
        <f ca="1">'Front-End @ LA'!S780</f>
        <v>0</v>
      </c>
      <c r="T94" s="3">
        <f ca="1">'Front-End @ LA'!T780</f>
        <v>-520000</v>
      </c>
      <c r="U94" s="3">
        <f ca="1">'Front-End @ LA'!U780</f>
        <v>0</v>
      </c>
      <c r="V94" s="3">
        <f ca="1">'Front-End @ LA'!V780</f>
        <v>-520000</v>
      </c>
      <c r="W94" s="3">
        <f ca="1">'Front-End @ LA'!W780</f>
        <v>0</v>
      </c>
      <c r="X94" s="3">
        <f ca="1">'Front-End @ LA'!X780</f>
        <v>-520000</v>
      </c>
      <c r="Y94" s="3">
        <f ca="1">'Front-End @ LA'!Y780</f>
        <v>0</v>
      </c>
      <c r="Z94" s="3">
        <f ca="1">'Front-End @ LA'!Z780</f>
        <v>-520000</v>
      </c>
      <c r="AA94" s="3">
        <f ca="1">'Front-End @ LA'!AA780</f>
        <v>0</v>
      </c>
      <c r="AB94" s="3">
        <f ca="1">'Front-End @ LA'!AB780</f>
        <v>-520000</v>
      </c>
      <c r="AC94" s="3">
        <f ca="1">'Front-End @ LA'!AC780</f>
        <v>0</v>
      </c>
      <c r="AD94" s="3">
        <f ca="1">'Front-End @ LA'!AD780</f>
        <v>-1006000.0000000001</v>
      </c>
      <c r="AE94" s="3">
        <f ca="1">'Front-End @ LA'!AE780</f>
        <v>0</v>
      </c>
      <c r="AF94" s="3">
        <f ca="1">'Front-End @ LA'!AF780</f>
        <v>-1378000.0000000002</v>
      </c>
      <c r="AG94" s="3">
        <f ca="1">'Front-End @ LA'!AG780</f>
        <v>0</v>
      </c>
      <c r="AH94" s="3">
        <f ca="1">'Front-End @ LA'!AH780</f>
        <v>-1378000.0000000002</v>
      </c>
      <c r="AI94" s="3">
        <f ca="1">'Front-End @ LA'!AI780</f>
        <v>-1040000</v>
      </c>
      <c r="AJ94" s="3">
        <f ca="1">'Front-End @ LA'!AJ780</f>
        <v>-5322000</v>
      </c>
      <c r="AK94" s="3">
        <f ca="1">'Front-End @ LA'!AK780</f>
        <v>-17986000.000000004</v>
      </c>
      <c r="AL94" s="3">
        <f ca="1">'Front-End @ LA'!AL780</f>
        <v>-30650000.000000011</v>
      </c>
      <c r="AM94" s="3">
        <f ca="1">'Front-End @ LA'!AM780</f>
        <v>-43314000.000000007</v>
      </c>
    </row>
    <row r="95" spans="1:39" hidden="1" outlineLevel="2" x14ac:dyDescent="0.3">
      <c r="C95" t="s">
        <v>402</v>
      </c>
      <c r="J95" s="3"/>
      <c r="K95" s="3">
        <f ca="1">'Front-End @ LA'!K781</f>
        <v>0</v>
      </c>
      <c r="L95" s="3">
        <f ca="1">'Front-End @ LA'!L781</f>
        <v>0</v>
      </c>
      <c r="M95" s="3">
        <f ca="1">'Front-End @ LA'!M781</f>
        <v>0</v>
      </c>
      <c r="N95" s="3">
        <f ca="1">'Front-End @ LA'!N781</f>
        <v>0</v>
      </c>
      <c r="O95" s="3">
        <f ca="1">'Front-End @ LA'!O781</f>
        <v>0</v>
      </c>
      <c r="P95" s="3">
        <f ca="1">'Front-End @ LA'!P781</f>
        <v>0</v>
      </c>
      <c r="Q95" s="3">
        <f ca="1">'Front-End @ LA'!Q781</f>
        <v>0</v>
      </c>
      <c r="R95" s="3">
        <f ca="1">'Front-End @ LA'!R781</f>
        <v>0</v>
      </c>
      <c r="S95" s="3">
        <f ca="1">'Front-End @ LA'!S781</f>
        <v>0</v>
      </c>
      <c r="T95" s="3">
        <f ca="1">'Front-End @ LA'!T781</f>
        <v>-288888.88888888893</v>
      </c>
      <c r="U95" s="3">
        <f ca="1">'Front-End @ LA'!U781</f>
        <v>0</v>
      </c>
      <c r="V95" s="3">
        <f ca="1">'Front-End @ LA'!V781</f>
        <v>-288888.88888888893</v>
      </c>
      <c r="W95" s="3">
        <f ca="1">'Front-End @ LA'!W781</f>
        <v>0</v>
      </c>
      <c r="X95" s="3">
        <f ca="1">'Front-End @ LA'!X781</f>
        <v>-288888.88888888893</v>
      </c>
      <c r="Y95" s="3">
        <f ca="1">'Front-End @ LA'!Y781</f>
        <v>0</v>
      </c>
      <c r="Z95" s="3">
        <f ca="1">'Front-End @ LA'!Z781</f>
        <v>-288888.88888888893</v>
      </c>
      <c r="AA95" s="3">
        <f ca="1">'Front-End @ LA'!AA781</f>
        <v>0</v>
      </c>
      <c r="AB95" s="3">
        <f ca="1">'Front-End @ LA'!AB781</f>
        <v>-288888.88888888893</v>
      </c>
      <c r="AC95" s="3">
        <f ca="1">'Front-End @ LA'!AC781</f>
        <v>0</v>
      </c>
      <c r="AD95" s="3">
        <f ca="1">'Front-End @ LA'!AD781</f>
        <v>-558888.88888888899</v>
      </c>
      <c r="AE95" s="3">
        <f ca="1">'Front-End @ LA'!AE781</f>
        <v>0</v>
      </c>
      <c r="AF95" s="3">
        <f ca="1">'Front-End @ LA'!AF781</f>
        <v>-765555.55555555574</v>
      </c>
      <c r="AG95" s="3">
        <f ca="1">'Front-End @ LA'!AG781</f>
        <v>0</v>
      </c>
      <c r="AH95" s="3">
        <f ca="1">'Front-End @ LA'!AH781</f>
        <v>-765555.55555555574</v>
      </c>
      <c r="AI95" s="3">
        <f ca="1">'Front-End @ LA'!AI781</f>
        <v>-577777.77777777787</v>
      </c>
      <c r="AJ95" s="3">
        <f ca="1">'Front-End @ LA'!AJ781</f>
        <v>-2956666.666666667</v>
      </c>
      <c r="AK95" s="3">
        <f ca="1">'Front-End @ LA'!AK781</f>
        <v>-9992222.2222222239</v>
      </c>
      <c r="AL95" s="3">
        <f ca="1">'Front-End @ LA'!AL781</f>
        <v>-17027777.777777787</v>
      </c>
      <c r="AM95" s="3">
        <f ca="1">'Front-End @ LA'!AM781</f>
        <v>-24063333.333333343</v>
      </c>
    </row>
    <row r="96" spans="1:39" hidden="1" outlineLevel="2" x14ac:dyDescent="0.3">
      <c r="C96" t="s">
        <v>403</v>
      </c>
      <c r="J96" s="3"/>
      <c r="K96" s="3">
        <f ca="1">'Front-End @ LA'!K782</f>
        <v>0</v>
      </c>
      <c r="L96" s="3">
        <f ca="1">'Front-End @ LA'!L782</f>
        <v>0</v>
      </c>
      <c r="M96" s="3">
        <f ca="1">'Front-End @ LA'!M782</f>
        <v>0</v>
      </c>
      <c r="N96" s="3">
        <f ca="1">'Front-End @ LA'!N782</f>
        <v>0</v>
      </c>
      <c r="O96" s="3">
        <f ca="1">'Front-End @ LA'!O782</f>
        <v>0</v>
      </c>
      <c r="P96" s="3">
        <f ca="1">'Front-End @ LA'!P782</f>
        <v>0</v>
      </c>
      <c r="Q96" s="3">
        <f ca="1">'Front-End @ LA'!Q782</f>
        <v>0</v>
      </c>
      <c r="R96" s="3">
        <f ca="1">'Front-End @ LA'!R782</f>
        <v>0</v>
      </c>
      <c r="S96" s="3">
        <f ca="1">'Front-End @ LA'!S782</f>
        <v>0</v>
      </c>
      <c r="T96" s="3">
        <f ca="1">'Front-End @ LA'!T782</f>
        <v>-288888.88888888893</v>
      </c>
      <c r="U96" s="3">
        <f ca="1">'Front-End @ LA'!U782</f>
        <v>0</v>
      </c>
      <c r="V96" s="3">
        <f ca="1">'Front-End @ LA'!V782</f>
        <v>-288888.88888888893</v>
      </c>
      <c r="W96" s="3">
        <f ca="1">'Front-End @ LA'!W782</f>
        <v>0</v>
      </c>
      <c r="X96" s="3">
        <f ca="1">'Front-End @ LA'!X782</f>
        <v>-288888.88888888893</v>
      </c>
      <c r="Y96" s="3">
        <f ca="1">'Front-End @ LA'!Y782</f>
        <v>0</v>
      </c>
      <c r="Z96" s="3">
        <f ca="1">'Front-End @ LA'!Z782</f>
        <v>-288888.88888888893</v>
      </c>
      <c r="AA96" s="3">
        <f ca="1">'Front-End @ LA'!AA782</f>
        <v>0</v>
      </c>
      <c r="AB96" s="3">
        <f ca="1">'Front-End @ LA'!AB782</f>
        <v>-288888.88888888893</v>
      </c>
      <c r="AC96" s="3">
        <f ca="1">'Front-End @ LA'!AC782</f>
        <v>0</v>
      </c>
      <c r="AD96" s="3">
        <f ca="1">'Front-End @ LA'!AD782</f>
        <v>-558888.88888888899</v>
      </c>
      <c r="AE96" s="3">
        <f ca="1">'Front-End @ LA'!AE782</f>
        <v>0</v>
      </c>
      <c r="AF96" s="3">
        <f ca="1">'Front-End @ LA'!AF782</f>
        <v>-765555.55555555574</v>
      </c>
      <c r="AG96" s="3">
        <f ca="1">'Front-End @ LA'!AG782</f>
        <v>0</v>
      </c>
      <c r="AH96" s="3">
        <f ca="1">'Front-End @ LA'!AH782</f>
        <v>-765555.55555555574</v>
      </c>
      <c r="AI96" s="3">
        <f ca="1">'Front-End @ LA'!AI782</f>
        <v>-577777.77777777787</v>
      </c>
      <c r="AJ96" s="3">
        <f ca="1">'Front-End @ LA'!AJ782</f>
        <v>-2956666.666666667</v>
      </c>
      <c r="AK96" s="3">
        <f ca="1">'Front-End @ LA'!AK782</f>
        <v>-9992222.2222222239</v>
      </c>
      <c r="AL96" s="3">
        <f ca="1">'Front-End @ LA'!AL782</f>
        <v>-17027777.777777787</v>
      </c>
      <c r="AM96" s="3">
        <f ca="1">'Front-End @ LA'!AM782</f>
        <v>-24063333.333333343</v>
      </c>
    </row>
    <row r="97" spans="1:39" hidden="1" outlineLevel="2" x14ac:dyDescent="0.3">
      <c r="C97" t="s">
        <v>404</v>
      </c>
      <c r="J97" s="3"/>
      <c r="K97" s="3">
        <f ca="1">'Front-End @ LA'!K783</f>
        <v>0</v>
      </c>
      <c r="L97" s="3">
        <f ca="1">'Front-End @ LA'!L783</f>
        <v>0</v>
      </c>
      <c r="M97" s="3">
        <f ca="1">'Front-End @ LA'!M783</f>
        <v>0</v>
      </c>
      <c r="N97" s="3">
        <f ca="1">'Front-End @ LA'!N783</f>
        <v>0</v>
      </c>
      <c r="O97" s="3">
        <f ca="1">'Front-End @ LA'!O783</f>
        <v>0</v>
      </c>
      <c r="P97" s="3">
        <f ca="1">'Front-End @ LA'!P783</f>
        <v>0</v>
      </c>
      <c r="Q97" s="3">
        <f ca="1">'Front-End @ LA'!Q783</f>
        <v>0</v>
      </c>
      <c r="R97" s="3">
        <f ca="1">'Front-End @ LA'!R783</f>
        <v>0</v>
      </c>
      <c r="S97" s="3">
        <f ca="1">'Front-End @ LA'!S783</f>
        <v>0</v>
      </c>
      <c r="T97" s="3">
        <f ca="1">'Front-End @ LA'!T783</f>
        <v>-173333.33333333334</v>
      </c>
      <c r="U97" s="3">
        <f ca="1">'Front-End @ LA'!U783</f>
        <v>0</v>
      </c>
      <c r="V97" s="3">
        <f ca="1">'Front-End @ LA'!V783</f>
        <v>-173333.33333333334</v>
      </c>
      <c r="W97" s="3">
        <f ca="1">'Front-End @ LA'!W783</f>
        <v>0</v>
      </c>
      <c r="X97" s="3">
        <f ca="1">'Front-End @ LA'!X783</f>
        <v>-173333.33333333334</v>
      </c>
      <c r="Y97" s="3">
        <f ca="1">'Front-End @ LA'!Y783</f>
        <v>0</v>
      </c>
      <c r="Z97" s="3">
        <f ca="1">'Front-End @ LA'!Z783</f>
        <v>-173333.33333333334</v>
      </c>
      <c r="AA97" s="3">
        <f ca="1">'Front-End @ LA'!AA783</f>
        <v>0</v>
      </c>
      <c r="AB97" s="3">
        <f ca="1">'Front-End @ LA'!AB783</f>
        <v>-173333.33333333334</v>
      </c>
      <c r="AC97" s="3">
        <f ca="1">'Front-End @ LA'!AC783</f>
        <v>0</v>
      </c>
      <c r="AD97" s="3">
        <f ca="1">'Front-End @ LA'!AD783</f>
        <v>-335333.33333333337</v>
      </c>
      <c r="AE97" s="3">
        <f ca="1">'Front-End @ LA'!AE783</f>
        <v>0</v>
      </c>
      <c r="AF97" s="3">
        <f ca="1">'Front-End @ LA'!AF783</f>
        <v>-459333.33333333337</v>
      </c>
      <c r="AG97" s="3">
        <f ca="1">'Front-End @ LA'!AG783</f>
        <v>0</v>
      </c>
      <c r="AH97" s="3">
        <f ca="1">'Front-End @ LA'!AH783</f>
        <v>-459333.33333333337</v>
      </c>
      <c r="AI97" s="3">
        <f ca="1">'Front-End @ LA'!AI783</f>
        <v>-346666.66666666669</v>
      </c>
      <c r="AJ97" s="3">
        <f ca="1">'Front-End @ LA'!AJ783</f>
        <v>-1774000</v>
      </c>
      <c r="AK97" s="3">
        <f ca="1">'Front-End @ LA'!AK783</f>
        <v>-5995333.333333334</v>
      </c>
      <c r="AL97" s="3">
        <f ca="1">'Front-End @ LA'!AL783</f>
        <v>-10216666.66666667</v>
      </c>
      <c r="AM97" s="3">
        <f ca="1">'Front-End @ LA'!AM783</f>
        <v>-14438000.000000004</v>
      </c>
    </row>
    <row r="98" spans="1:39" hidden="1" outlineLevel="2" x14ac:dyDescent="0.3">
      <c r="C98" t="s">
        <v>158</v>
      </c>
      <c r="J98" s="3"/>
      <c r="K98" s="3">
        <f ca="1">'Front-End @ LA'!K784+'Back-End @ MOR'!K689+'Rep @ NYC'!K640</f>
        <v>-8800</v>
      </c>
      <c r="L98" s="3">
        <f ca="1">'Front-End @ LA'!L784+'Back-End @ MOR'!L689+'Rep @ NYC'!L640</f>
        <v>-8800</v>
      </c>
      <c r="M98" s="3">
        <f ca="1">'Front-End @ LA'!M784+'Back-End @ MOR'!M689+'Rep @ NYC'!M640</f>
        <v>-8800</v>
      </c>
      <c r="N98" s="3">
        <f ca="1">'Front-End @ LA'!N784+'Back-End @ MOR'!N689+'Rep @ NYC'!N640</f>
        <v>-8800</v>
      </c>
      <c r="O98" s="3">
        <f ca="1">'Front-End @ LA'!O784+'Back-End @ MOR'!O689+'Rep @ NYC'!O640</f>
        <v>-14800</v>
      </c>
      <c r="P98" s="3">
        <f ca="1">'Front-End @ LA'!P784+'Back-End @ MOR'!P689+'Rep @ NYC'!P640</f>
        <v>-14800</v>
      </c>
      <c r="Q98" s="3">
        <f ca="1">'Front-End @ LA'!Q784+'Back-End @ MOR'!Q689+'Rep @ NYC'!Q640</f>
        <v>-20800</v>
      </c>
      <c r="R98" s="3">
        <f ca="1">'Front-End @ LA'!R784+'Back-End @ MOR'!R689+'Rep @ NYC'!R640</f>
        <v>-38800</v>
      </c>
      <c r="S98" s="3">
        <f ca="1">'Front-End @ LA'!S784+'Back-End @ MOR'!S689+'Rep @ NYC'!S640</f>
        <v>-44800</v>
      </c>
      <c r="T98" s="3">
        <f ca="1">'Front-End @ LA'!T784+'Back-End @ MOR'!T689+'Rep @ NYC'!T640</f>
        <v>-44800</v>
      </c>
      <c r="U98" s="3">
        <f ca="1">'Front-End @ LA'!U784+'Back-End @ MOR'!U689+'Rep @ NYC'!U640</f>
        <v>-44800</v>
      </c>
      <c r="V98" s="3">
        <f ca="1">'Front-End @ LA'!V784+'Back-End @ MOR'!V689+'Rep @ NYC'!V640</f>
        <v>-44800</v>
      </c>
      <c r="W98" s="3">
        <f ca="1">'Front-End @ LA'!W784+'Back-End @ MOR'!W689+'Rep @ NYC'!W640</f>
        <v>-50800</v>
      </c>
      <c r="X98" s="3">
        <f ca="1">'Front-End @ LA'!X784+'Back-End @ MOR'!X689+'Rep @ NYC'!X640</f>
        <v>-50800</v>
      </c>
      <c r="Y98" s="3">
        <f ca="1">'Front-End @ LA'!Y784+'Back-End @ MOR'!Y689+'Rep @ NYC'!Y640</f>
        <v>-50800</v>
      </c>
      <c r="Z98" s="3">
        <f ca="1">'Front-End @ LA'!Z784+'Back-End @ MOR'!Z689+'Rep @ NYC'!Z640</f>
        <v>-50800</v>
      </c>
      <c r="AA98" s="3">
        <f ca="1">'Front-End @ LA'!AA784+'Back-End @ MOR'!AA689+'Rep @ NYC'!AA640</f>
        <v>-50800</v>
      </c>
      <c r="AB98" s="3">
        <f ca="1">'Front-End @ LA'!AB784+'Back-End @ MOR'!AB689+'Rep @ NYC'!AB640</f>
        <v>-50800</v>
      </c>
      <c r="AC98" s="3">
        <f ca="1">'Front-End @ LA'!AC784+'Back-End @ MOR'!AC689+'Rep @ NYC'!AC640</f>
        <v>-50800</v>
      </c>
      <c r="AD98" s="3">
        <f ca="1">'Front-End @ LA'!AD784+'Back-End @ MOR'!AD689+'Rep @ NYC'!AD640</f>
        <v>-50800</v>
      </c>
      <c r="AE98" s="3">
        <f ca="1">'Front-End @ LA'!AE784+'Back-End @ MOR'!AE689+'Rep @ NYC'!AE640</f>
        <v>-50800</v>
      </c>
      <c r="AF98" s="3">
        <f ca="1">'Front-End @ LA'!AF784+'Back-End @ MOR'!AF689+'Rep @ NYC'!AF640</f>
        <v>-50800</v>
      </c>
      <c r="AG98" s="3">
        <f ca="1">'Front-End @ LA'!AG784+'Back-End @ MOR'!AG689+'Rep @ NYC'!AG640</f>
        <v>-50800</v>
      </c>
      <c r="AH98" s="3">
        <f ca="1">'Front-End @ LA'!AH784+'Back-End @ MOR'!AH689+'Rep @ NYC'!AH640</f>
        <v>-50800</v>
      </c>
      <c r="AI98" s="3">
        <f ca="1">'Front-End @ LA'!AI784+'Back-End @ MOR'!AI689+'Rep @ NYC'!AI640</f>
        <v>-303600</v>
      </c>
      <c r="AJ98" s="3">
        <f ca="1">'Front-End @ LA'!AJ784+'Back-End @ MOR'!AJ689+'Rep @ NYC'!AJ640</f>
        <v>-609600</v>
      </c>
      <c r="AK98" s="3">
        <f ca="1">'Front-End @ LA'!AK784+'Back-End @ MOR'!AK689+'Rep @ NYC'!AK640</f>
        <v>-701040</v>
      </c>
      <c r="AL98" s="3">
        <f ca="1">'Front-End @ LA'!AL784+'Back-End @ MOR'!AL689+'Rep @ NYC'!AL640</f>
        <v>-806195.99999999988</v>
      </c>
      <c r="AM98" s="3">
        <f ca="1">'Front-End @ LA'!AM784+'Back-End @ MOR'!AM689+'Rep @ NYC'!AM640</f>
        <v>-927125.39999999979</v>
      </c>
    </row>
    <row r="99" spans="1:39" hidden="1" outlineLevel="2" x14ac:dyDescent="0.3">
      <c r="C99" t="s">
        <v>75</v>
      </c>
      <c r="J99" s="3"/>
      <c r="K99" s="3">
        <f ca="1">'Front-End @ LA'!K785+'Back-End @ MOR'!K690+'Rep @ NYC'!K641</f>
        <v>-50000</v>
      </c>
      <c r="L99" s="3">
        <f ca="1">'Front-End @ LA'!L785+'Back-End @ MOR'!L690+'Rep @ NYC'!L641</f>
        <v>-50000</v>
      </c>
      <c r="M99" s="3">
        <f ca="1">'Front-End @ LA'!M785+'Back-End @ MOR'!M690+'Rep @ NYC'!M641</f>
        <v>-50000</v>
      </c>
      <c r="N99" s="3">
        <f ca="1">'Front-End @ LA'!N785+'Back-End @ MOR'!N690+'Rep @ NYC'!N641</f>
        <v>-50000</v>
      </c>
      <c r="O99" s="3">
        <f ca="1">'Front-End @ LA'!O785+'Back-End @ MOR'!O690+'Rep @ NYC'!O641</f>
        <v>-50000</v>
      </c>
      <c r="P99" s="3">
        <f ca="1">'Front-End @ LA'!P785+'Back-End @ MOR'!P690+'Rep @ NYC'!P641</f>
        <v>-50000</v>
      </c>
      <c r="Q99" s="3">
        <f ca="1">'Front-End @ LA'!Q785+'Back-End @ MOR'!Q690+'Rep @ NYC'!Q641</f>
        <v>-50000</v>
      </c>
      <c r="R99" s="3">
        <f ca="1">'Front-End @ LA'!R785+'Back-End @ MOR'!R690+'Rep @ NYC'!R641</f>
        <v>-50000</v>
      </c>
      <c r="S99" s="3">
        <f ca="1">'Front-End @ LA'!S785+'Back-End @ MOR'!S690+'Rep @ NYC'!S641</f>
        <v>-50000</v>
      </c>
      <c r="T99" s="3">
        <f ca="1">'Front-End @ LA'!T785+'Back-End @ MOR'!T690+'Rep @ NYC'!T641</f>
        <v>-50000</v>
      </c>
      <c r="U99" s="3">
        <f ca="1">'Front-End @ LA'!U785+'Back-End @ MOR'!U690+'Rep @ NYC'!U641</f>
        <v>-50000</v>
      </c>
      <c r="V99" s="3">
        <f ca="1">'Front-End @ LA'!V785+'Back-End @ MOR'!V690+'Rep @ NYC'!V641</f>
        <v>-50000</v>
      </c>
      <c r="W99" s="3">
        <f ca="1">'Front-End @ LA'!W785+'Back-End @ MOR'!W690+'Rep @ NYC'!W641</f>
        <v>-50000</v>
      </c>
      <c r="X99" s="3">
        <f ca="1">'Front-End @ LA'!X785+'Back-End @ MOR'!X690+'Rep @ NYC'!X641</f>
        <v>-50000</v>
      </c>
      <c r="Y99" s="3">
        <f ca="1">'Front-End @ LA'!Y785+'Back-End @ MOR'!Y690+'Rep @ NYC'!Y641</f>
        <v>-50000</v>
      </c>
      <c r="Z99" s="3">
        <f ca="1">'Front-End @ LA'!Z785+'Back-End @ MOR'!Z690+'Rep @ NYC'!Z641</f>
        <v>-50000</v>
      </c>
      <c r="AA99" s="3">
        <f ca="1">'Front-End @ LA'!AA785+'Back-End @ MOR'!AA690+'Rep @ NYC'!AA641</f>
        <v>-50000</v>
      </c>
      <c r="AB99" s="3">
        <f ca="1">'Front-End @ LA'!AB785+'Back-End @ MOR'!AB690+'Rep @ NYC'!AB641</f>
        <v>-50000</v>
      </c>
      <c r="AC99" s="3">
        <f ca="1">'Front-End @ LA'!AC785+'Back-End @ MOR'!AC690+'Rep @ NYC'!AC641</f>
        <v>-50000</v>
      </c>
      <c r="AD99" s="3">
        <f ca="1">'Front-End @ LA'!AD785+'Back-End @ MOR'!AD690+'Rep @ NYC'!AD641</f>
        <v>-50000</v>
      </c>
      <c r="AE99" s="3">
        <f ca="1">'Front-End @ LA'!AE785+'Back-End @ MOR'!AE690+'Rep @ NYC'!AE641</f>
        <v>-50000</v>
      </c>
      <c r="AF99" s="3">
        <f ca="1">'Front-End @ LA'!AF785+'Back-End @ MOR'!AF690+'Rep @ NYC'!AF641</f>
        <v>-50000</v>
      </c>
      <c r="AG99" s="3">
        <f ca="1">'Front-End @ LA'!AG785+'Back-End @ MOR'!AG690+'Rep @ NYC'!AG641</f>
        <v>-50000</v>
      </c>
      <c r="AH99" s="3">
        <f ca="1">'Front-End @ LA'!AH785+'Back-End @ MOR'!AH690+'Rep @ NYC'!AH641</f>
        <v>-50000</v>
      </c>
      <c r="AI99" s="3">
        <f ca="1">'Front-End @ LA'!AI785+'Back-End @ MOR'!AI690+'Rep @ NYC'!AI641</f>
        <v>-600000</v>
      </c>
      <c r="AJ99" s="3">
        <f ca="1">'Front-End @ LA'!AJ785+'Back-End @ MOR'!AJ690+'Rep @ NYC'!AJ641</f>
        <v>-600000</v>
      </c>
      <c r="AK99" s="3">
        <f ca="1">'Front-End @ LA'!AK785+'Back-End @ MOR'!AK690+'Rep @ NYC'!AK641</f>
        <v>-600000</v>
      </c>
      <c r="AL99" s="3">
        <f ca="1">'Front-End @ LA'!AL785+'Back-End @ MOR'!AL690+'Rep @ NYC'!AL641</f>
        <v>-600000</v>
      </c>
      <c r="AM99" s="3">
        <f ca="1">'Front-End @ LA'!AM785+'Back-End @ MOR'!AM690+'Rep @ NYC'!AM641</f>
        <v>-600000</v>
      </c>
    </row>
    <row r="100" spans="1:39" hidden="1" outlineLevel="2" x14ac:dyDescent="0.3">
      <c r="C100" t="s">
        <v>157</v>
      </c>
      <c r="J100" s="3"/>
      <c r="K100" s="3">
        <f ca="1">'Front-End @ LA'!K786+'Back-End @ MOR'!K691+'Rep @ NYC'!K642</f>
        <v>0</v>
      </c>
      <c r="L100" s="3">
        <f ca="1">'Front-End @ LA'!L786+'Back-End @ MOR'!L691+'Rep @ NYC'!L642</f>
        <v>0</v>
      </c>
      <c r="M100" s="3">
        <f ca="1">'Front-End @ LA'!M786+'Back-End @ MOR'!M691+'Rep @ NYC'!M642</f>
        <v>0</v>
      </c>
      <c r="N100" s="3">
        <f ca="1">'Front-End @ LA'!N786+'Back-End @ MOR'!N691+'Rep @ NYC'!N642</f>
        <v>0</v>
      </c>
      <c r="O100" s="3">
        <f ca="1">'Front-End @ LA'!O786+'Back-End @ MOR'!O691+'Rep @ NYC'!O642</f>
        <v>0</v>
      </c>
      <c r="P100" s="3">
        <f ca="1">'Front-End @ LA'!P786+'Back-End @ MOR'!P691+'Rep @ NYC'!P642</f>
        <v>0</v>
      </c>
      <c r="Q100" s="3">
        <f ca="1">'Front-End @ LA'!Q786+'Back-End @ MOR'!Q691+'Rep @ NYC'!Q642</f>
        <v>-30000</v>
      </c>
      <c r="R100" s="3">
        <f ca="1">'Front-End @ LA'!R786+'Back-End @ MOR'!R691+'Rep @ NYC'!R642</f>
        <v>-30000</v>
      </c>
      <c r="S100" s="3">
        <f ca="1">'Front-End @ LA'!S786+'Back-End @ MOR'!S691+'Rep @ NYC'!S642</f>
        <v>-30000</v>
      </c>
      <c r="T100" s="3">
        <f ca="1">'Front-End @ LA'!T786+'Back-End @ MOR'!T691+'Rep @ NYC'!T642</f>
        <v>-30000</v>
      </c>
      <c r="U100" s="3">
        <f ca="1">'Front-End @ LA'!U786+'Back-End @ MOR'!U691+'Rep @ NYC'!U642</f>
        <v>-30000</v>
      </c>
      <c r="V100" s="3">
        <f ca="1">'Front-End @ LA'!V786+'Back-End @ MOR'!V691+'Rep @ NYC'!V642</f>
        <v>-30000</v>
      </c>
      <c r="W100" s="3">
        <f ca="1">'Front-End @ LA'!W786+'Back-End @ MOR'!W691+'Rep @ NYC'!W642</f>
        <v>-50000</v>
      </c>
      <c r="X100" s="3">
        <f ca="1">'Front-End @ LA'!X786+'Back-End @ MOR'!X691+'Rep @ NYC'!X642</f>
        <v>-50000</v>
      </c>
      <c r="Y100" s="3">
        <f ca="1">'Front-End @ LA'!Y786+'Back-End @ MOR'!Y691+'Rep @ NYC'!Y642</f>
        <v>-50000</v>
      </c>
      <c r="Z100" s="3">
        <f ca="1">'Front-End @ LA'!Z786+'Back-End @ MOR'!Z691+'Rep @ NYC'!Z642</f>
        <v>-50000</v>
      </c>
      <c r="AA100" s="3">
        <f ca="1">'Front-End @ LA'!AA786+'Back-End @ MOR'!AA691+'Rep @ NYC'!AA642</f>
        <v>-50000</v>
      </c>
      <c r="AB100" s="3">
        <f ca="1">'Front-End @ LA'!AB786+'Back-End @ MOR'!AB691+'Rep @ NYC'!AB642</f>
        <v>-50000</v>
      </c>
      <c r="AC100" s="3">
        <f ca="1">'Front-End @ LA'!AC786+'Back-End @ MOR'!AC691+'Rep @ NYC'!AC642</f>
        <v>-50000</v>
      </c>
      <c r="AD100" s="3">
        <f ca="1">'Front-End @ LA'!AD786+'Back-End @ MOR'!AD691+'Rep @ NYC'!AD642</f>
        <v>-50000</v>
      </c>
      <c r="AE100" s="3">
        <f ca="1">'Front-End @ LA'!AE786+'Back-End @ MOR'!AE691+'Rep @ NYC'!AE642</f>
        <v>-50000</v>
      </c>
      <c r="AF100" s="3">
        <f ca="1">'Front-End @ LA'!AF786+'Back-End @ MOR'!AF691+'Rep @ NYC'!AF642</f>
        <v>-50000</v>
      </c>
      <c r="AG100" s="3">
        <f ca="1">'Front-End @ LA'!AG786+'Back-End @ MOR'!AG691+'Rep @ NYC'!AG642</f>
        <v>-50000</v>
      </c>
      <c r="AH100" s="3">
        <f ca="1">'Front-End @ LA'!AH786+'Back-End @ MOR'!AH691+'Rep @ NYC'!AH642</f>
        <v>-50000</v>
      </c>
      <c r="AI100" s="3">
        <f ca="1">'Front-End @ LA'!AI786+'Back-End @ MOR'!AI691+'Rep @ NYC'!AI642</f>
        <v>-180000</v>
      </c>
      <c r="AJ100" s="3">
        <f ca="1">'Front-End @ LA'!AJ786+'Back-End @ MOR'!AJ691+'Rep @ NYC'!AJ642</f>
        <v>-600000</v>
      </c>
      <c r="AK100" s="3">
        <f ca="1">'Front-End @ LA'!AK786+'Back-End @ MOR'!AK691+'Rep @ NYC'!AK642</f>
        <v>-600000</v>
      </c>
      <c r="AL100" s="3">
        <f ca="1">'Front-End @ LA'!AL786+'Back-End @ MOR'!AL691+'Rep @ NYC'!AL642</f>
        <v>-600000</v>
      </c>
      <c r="AM100" s="3">
        <f ca="1">'Front-End @ LA'!AM786+'Back-End @ MOR'!AM691+'Rep @ NYC'!AM642</f>
        <v>-600000</v>
      </c>
    </row>
    <row r="101" spans="1:39" hidden="1" outlineLevel="2" x14ac:dyDescent="0.3">
      <c r="C101" t="s">
        <v>21</v>
      </c>
      <c r="J101" s="3"/>
      <c r="K101" s="3">
        <f ca="1">'Front-End @ LA'!K787+'Back-End @ MOR'!K692+'Rep @ NYC'!K643</f>
        <v>0</v>
      </c>
      <c r="L101" s="3">
        <f ca="1">'Front-End @ LA'!L787+'Back-End @ MOR'!L692+'Rep @ NYC'!L643</f>
        <v>0</v>
      </c>
      <c r="M101" s="3">
        <f ca="1">'Front-End @ LA'!M787+'Back-End @ MOR'!M692+'Rep @ NYC'!M643</f>
        <v>0</v>
      </c>
      <c r="N101" s="3">
        <f ca="1">'Front-End @ LA'!N787+'Back-End @ MOR'!N692+'Rep @ NYC'!N643</f>
        <v>0</v>
      </c>
      <c r="O101" s="3">
        <f ca="1">'Front-End @ LA'!O787+'Back-End @ MOR'!O692+'Rep @ NYC'!O643</f>
        <v>0</v>
      </c>
      <c r="P101" s="3">
        <f ca="1">'Front-End @ LA'!P787+'Back-End @ MOR'!P692+'Rep @ NYC'!P643</f>
        <v>0</v>
      </c>
      <c r="Q101" s="3">
        <f ca="1">'Front-End @ LA'!Q787+'Back-End @ MOR'!Q692+'Rep @ NYC'!Q643</f>
        <v>0</v>
      </c>
      <c r="R101" s="3">
        <f ca="1">'Front-End @ LA'!R787+'Back-End @ MOR'!R692+'Rep @ NYC'!R643</f>
        <v>0</v>
      </c>
      <c r="S101" s="3">
        <f ca="1">'Front-End @ LA'!S787+'Back-End @ MOR'!S692+'Rep @ NYC'!S643</f>
        <v>0</v>
      </c>
      <c r="T101" s="3">
        <f ca="1">'Front-End @ LA'!T787+'Back-End @ MOR'!T692+'Rep @ NYC'!T643</f>
        <v>-86666.666666666672</v>
      </c>
      <c r="U101" s="3">
        <f ca="1">'Front-End @ LA'!U787+'Back-End @ MOR'!U692+'Rep @ NYC'!U643</f>
        <v>0</v>
      </c>
      <c r="V101" s="3">
        <f ca="1">'Front-End @ LA'!V787+'Back-End @ MOR'!V692+'Rep @ NYC'!V643</f>
        <v>-86666.666666666672</v>
      </c>
      <c r="W101" s="3">
        <f ca="1">'Front-End @ LA'!W787+'Back-End @ MOR'!W692+'Rep @ NYC'!W643</f>
        <v>0</v>
      </c>
      <c r="X101" s="3">
        <f ca="1">'Front-End @ LA'!X787+'Back-End @ MOR'!X692+'Rep @ NYC'!X643</f>
        <v>-86666.666666666672</v>
      </c>
      <c r="Y101" s="3">
        <f ca="1">'Front-End @ LA'!Y787+'Back-End @ MOR'!Y692+'Rep @ NYC'!Y643</f>
        <v>0</v>
      </c>
      <c r="Z101" s="3">
        <f ca="1">'Front-End @ LA'!Z787+'Back-End @ MOR'!Z692+'Rep @ NYC'!Z643</f>
        <v>-86666.666666666672</v>
      </c>
      <c r="AA101" s="3">
        <f ca="1">'Front-End @ LA'!AA787+'Back-End @ MOR'!AA692+'Rep @ NYC'!AA643</f>
        <v>0</v>
      </c>
      <c r="AB101" s="3">
        <f ca="1">'Front-End @ LA'!AB787+'Back-End @ MOR'!AB692+'Rep @ NYC'!AB643</f>
        <v>-86666.666666666672</v>
      </c>
      <c r="AC101" s="3">
        <f ca="1">'Front-End @ LA'!AC787+'Back-End @ MOR'!AC692+'Rep @ NYC'!AC643</f>
        <v>0</v>
      </c>
      <c r="AD101" s="3">
        <f ca="1">'Front-End @ LA'!AD787+'Back-End @ MOR'!AD692+'Rep @ NYC'!AD643</f>
        <v>-167666.66666666669</v>
      </c>
      <c r="AE101" s="3">
        <f ca="1">'Front-End @ LA'!AE787+'Back-End @ MOR'!AE692+'Rep @ NYC'!AE643</f>
        <v>0</v>
      </c>
      <c r="AF101" s="3">
        <f ca="1">'Front-End @ LA'!AF787+'Back-End @ MOR'!AF692+'Rep @ NYC'!AF643</f>
        <v>-229666.66666666669</v>
      </c>
      <c r="AG101" s="3">
        <f ca="1">'Front-End @ LA'!AG787+'Back-End @ MOR'!AG692+'Rep @ NYC'!AG643</f>
        <v>0</v>
      </c>
      <c r="AH101" s="3">
        <f ca="1">'Front-End @ LA'!AH787+'Back-End @ MOR'!AH692+'Rep @ NYC'!AH643</f>
        <v>-229666.66666666669</v>
      </c>
      <c r="AI101" s="3">
        <f ca="1">'Front-End @ LA'!AI787+'Back-End @ MOR'!AI692+'Rep @ NYC'!AI643</f>
        <v>-173333.33333333334</v>
      </c>
      <c r="AJ101" s="3">
        <f ca="1">'Front-End @ LA'!AJ787+'Back-End @ MOR'!AJ692+'Rep @ NYC'!AJ643</f>
        <v>-887000</v>
      </c>
      <c r="AK101" s="3">
        <f ca="1">'Front-End @ LA'!AK787+'Back-End @ MOR'!AK692+'Rep @ NYC'!AK643</f>
        <v>-2997666.666666667</v>
      </c>
      <c r="AL101" s="3">
        <f ca="1">'Front-End @ LA'!AL787+'Back-End @ MOR'!AL692+'Rep @ NYC'!AL643</f>
        <v>-5108333.3333333349</v>
      </c>
      <c r="AM101" s="3">
        <f ca="1">'Front-End @ LA'!AM787+'Back-End @ MOR'!AM692+'Rep @ NYC'!AM643</f>
        <v>-7219000.0000000019</v>
      </c>
    </row>
    <row r="102" spans="1:39" s="15" customFormat="1" hidden="1" outlineLevel="1" x14ac:dyDescent="0.3">
      <c r="A102" s="36"/>
      <c r="B102" s="189" t="s">
        <v>206</v>
      </c>
      <c r="C102" s="189"/>
      <c r="D102" s="189"/>
      <c r="E102" s="189"/>
      <c r="F102" s="189"/>
      <c r="G102" s="189"/>
      <c r="H102" s="189"/>
      <c r="I102" s="189"/>
      <c r="J102" s="91"/>
      <c r="K102" s="91">
        <f t="shared" ref="K102:AL102" ca="1" si="9">+K89+K93</f>
        <v>-58800</v>
      </c>
      <c r="L102" s="91">
        <f t="shared" ca="1" si="9"/>
        <v>-58800</v>
      </c>
      <c r="M102" s="91">
        <f t="shared" ca="1" si="9"/>
        <v>-58800</v>
      </c>
      <c r="N102" s="91">
        <f t="shared" ca="1" si="9"/>
        <v>-58800</v>
      </c>
      <c r="O102" s="91">
        <f t="shared" ca="1" si="9"/>
        <v>-64800</v>
      </c>
      <c r="P102" s="91">
        <f t="shared" ca="1" si="9"/>
        <v>-64800</v>
      </c>
      <c r="Q102" s="91">
        <f t="shared" ca="1" si="9"/>
        <v>-100800</v>
      </c>
      <c r="R102" s="91">
        <f t="shared" ca="1" si="9"/>
        <v>-118800</v>
      </c>
      <c r="S102" s="91">
        <f t="shared" ca="1" si="9"/>
        <v>-124800</v>
      </c>
      <c r="T102" s="91">
        <f t="shared" ca="1" si="9"/>
        <v>4295200</v>
      </c>
      <c r="U102" s="91">
        <f t="shared" ca="1" si="9"/>
        <v>-124800</v>
      </c>
      <c r="V102" s="91">
        <f t="shared" ca="1" si="9"/>
        <v>4295200</v>
      </c>
      <c r="W102" s="91">
        <f t="shared" ca="1" si="9"/>
        <v>-150800</v>
      </c>
      <c r="X102" s="91">
        <f t="shared" ca="1" si="9"/>
        <v>4269200</v>
      </c>
      <c r="Y102" s="91">
        <f t="shared" ca="1" si="9"/>
        <v>-150800</v>
      </c>
      <c r="Z102" s="91">
        <f t="shared" ca="1" si="9"/>
        <v>4269200</v>
      </c>
      <c r="AA102" s="91">
        <f t="shared" ca="1" si="9"/>
        <v>-150800</v>
      </c>
      <c r="AB102" s="91">
        <f t="shared" ca="1" si="9"/>
        <v>4269200</v>
      </c>
      <c r="AC102" s="91">
        <f t="shared" ca="1" si="9"/>
        <v>-150800</v>
      </c>
      <c r="AD102" s="91">
        <f t="shared" ca="1" si="9"/>
        <v>8400200.0000000019</v>
      </c>
      <c r="AE102" s="91">
        <f t="shared" ca="1" si="9"/>
        <v>-150800</v>
      </c>
      <c r="AF102" s="91">
        <f t="shared" ca="1" si="9"/>
        <v>11562200.000000002</v>
      </c>
      <c r="AG102" s="91">
        <f t="shared" ca="1" si="9"/>
        <v>-150800</v>
      </c>
      <c r="AH102" s="91">
        <f t="shared" ca="1" si="9"/>
        <v>11562200.000000002</v>
      </c>
      <c r="AI102" s="91">
        <f t="shared" ca="1" si="9"/>
        <v>7756400</v>
      </c>
      <c r="AJ102" s="91">
        <f t="shared" ca="1" si="9"/>
        <v>43427400.000000007</v>
      </c>
      <c r="AK102" s="91">
        <f t="shared" ca="1" si="9"/>
        <v>150979960.00000003</v>
      </c>
      <c r="AL102" s="91">
        <f t="shared" ca="1" si="9"/>
        <v>258518804.00000012</v>
      </c>
      <c r="AM102" s="91">
        <f t="shared" ref="AM102" ca="1" si="10">+AM89+AM93</f>
        <v>366041874.60000014</v>
      </c>
    </row>
    <row r="103" spans="1:39" hidden="1" outlineLevel="1" collapsed="1" x14ac:dyDescent="0.3">
      <c r="B103" t="s">
        <v>231</v>
      </c>
      <c r="J103" s="3"/>
      <c r="K103" s="3">
        <f t="shared" ref="K103:AL103" ca="1" si="11">SUM(K104:K111)</f>
        <v>-577102.9833333334</v>
      </c>
      <c r="L103" s="3">
        <f t="shared" ca="1" si="11"/>
        <v>-577102.9833333334</v>
      </c>
      <c r="M103" s="3">
        <f t="shared" ca="1" si="11"/>
        <v>-630890.9833333334</v>
      </c>
      <c r="N103" s="3">
        <f t="shared" ca="1" si="11"/>
        <v>-676111.75</v>
      </c>
      <c r="O103" s="3">
        <f t="shared" ca="1" si="11"/>
        <v>-685691.75</v>
      </c>
      <c r="P103" s="3">
        <f t="shared" ca="1" si="11"/>
        <v>-699392.15</v>
      </c>
      <c r="Q103" s="3">
        <f t="shared" ca="1" si="11"/>
        <v>-731618.6</v>
      </c>
      <c r="R103" s="3">
        <f t="shared" ca="1" si="11"/>
        <v>-829580.6</v>
      </c>
      <c r="S103" s="3">
        <f t="shared" ca="1" si="11"/>
        <v>-855451.6</v>
      </c>
      <c r="T103" s="3">
        <f t="shared" ca="1" si="11"/>
        <v>-884639.1</v>
      </c>
      <c r="U103" s="3">
        <f t="shared" ca="1" si="11"/>
        <v>-884639.1</v>
      </c>
      <c r="V103" s="3">
        <f t="shared" ca="1" si="11"/>
        <v>-884639.1</v>
      </c>
      <c r="W103" s="3">
        <f t="shared" ca="1" si="11"/>
        <v>-1036227</v>
      </c>
      <c r="X103" s="3">
        <f t="shared" ca="1" si="11"/>
        <v>-1036227</v>
      </c>
      <c r="Y103" s="3">
        <f t="shared" ca="1" si="11"/>
        <v>-1036227</v>
      </c>
      <c r="Z103" s="3">
        <f t="shared" ca="1" si="11"/>
        <v>-1036227</v>
      </c>
      <c r="AA103" s="3">
        <f t="shared" ca="1" si="11"/>
        <v>-1036227</v>
      </c>
      <c r="AB103" s="3">
        <f t="shared" ca="1" si="11"/>
        <v>-1036227</v>
      </c>
      <c r="AC103" s="3">
        <f t="shared" ca="1" si="11"/>
        <v>-1036227</v>
      </c>
      <c r="AD103" s="3">
        <f t="shared" ca="1" si="11"/>
        <v>-1036227</v>
      </c>
      <c r="AE103" s="3">
        <f t="shared" ca="1" si="11"/>
        <v>-1036227</v>
      </c>
      <c r="AF103" s="3">
        <f t="shared" ca="1" si="11"/>
        <v>-1036227</v>
      </c>
      <c r="AG103" s="3">
        <f t="shared" ca="1" si="11"/>
        <v>-1036227</v>
      </c>
      <c r="AH103" s="3">
        <f t="shared" ca="1" si="11"/>
        <v>-1036227</v>
      </c>
      <c r="AI103" s="3">
        <f t="shared" ca="1" si="11"/>
        <v>-8999625.5</v>
      </c>
      <c r="AJ103" s="3">
        <f t="shared" ca="1" si="11"/>
        <v>-12434724</v>
      </c>
      <c r="AK103" s="3">
        <f t="shared" ca="1" si="11"/>
        <v>-12540960.24</v>
      </c>
      <c r="AL103" s="3">
        <f t="shared" ca="1" si="11"/>
        <v>-12648258.842400001</v>
      </c>
      <c r="AM103" s="3">
        <f t="shared" ref="AM103" ca="1" si="12">SUM(AM104:AM111)</f>
        <v>-12756630.430824002</v>
      </c>
    </row>
    <row r="104" spans="1:39" hidden="1" outlineLevel="2" x14ac:dyDescent="0.3">
      <c r="C104" t="s">
        <v>144</v>
      </c>
      <c r="J104" s="3"/>
      <c r="K104" s="3">
        <f ca="1">+'Front-End @ LA'!K790+'Back-End @ MOR'!K695+'Rep @ NYC'!K646</f>
        <v>-258400</v>
      </c>
      <c r="L104" s="3">
        <f ca="1">+'Front-End @ LA'!L790+'Back-End @ MOR'!L695+'Rep @ NYC'!L646</f>
        <v>-258400</v>
      </c>
      <c r="M104" s="3">
        <f ca="1">+'Front-End @ LA'!M790+'Back-End @ MOR'!M695+'Rep @ NYC'!M646</f>
        <v>-274400</v>
      </c>
      <c r="N104" s="3">
        <f ca="1">+'Front-End @ LA'!N790+'Back-End @ MOR'!N695+'Rep @ NYC'!N646</f>
        <v>-289400</v>
      </c>
      <c r="O104" s="3">
        <f ca="1">+'Front-End @ LA'!O790+'Back-End @ MOR'!O695+'Rep @ NYC'!O646</f>
        <v>-297400</v>
      </c>
      <c r="P104" s="3">
        <f ca="1">+'Front-End @ LA'!P790+'Back-End @ MOR'!P695+'Rep @ NYC'!P646</f>
        <v>-308800</v>
      </c>
      <c r="Q104" s="3">
        <f ca="1">+'Front-End @ LA'!Q790+'Back-End @ MOR'!Q695+'Rep @ NYC'!Q646</f>
        <v>-335500</v>
      </c>
      <c r="R104" s="3">
        <f ca="1">+'Front-End @ LA'!R790+'Back-End @ MOR'!R695+'Rep @ NYC'!R646</f>
        <v>-419500</v>
      </c>
      <c r="S104" s="3">
        <f ca="1">+'Front-End @ LA'!S790+'Back-End @ MOR'!S695+'Rep @ NYC'!S646</f>
        <v>-441500</v>
      </c>
      <c r="T104" s="3">
        <f ca="1">+'Front-End @ LA'!T790+'Back-End @ MOR'!T695+'Rep @ NYC'!T646</f>
        <v>-466500</v>
      </c>
      <c r="U104" s="3">
        <f ca="1">+'Front-End @ LA'!U790+'Back-End @ MOR'!U695+'Rep @ NYC'!U646</f>
        <v>-466500</v>
      </c>
      <c r="V104" s="3">
        <f ca="1">+'Front-End @ LA'!V790+'Back-End @ MOR'!V695+'Rep @ NYC'!V646</f>
        <v>-466500</v>
      </c>
      <c r="W104" s="3">
        <f ca="1">+'Front-End @ LA'!W790+'Back-End @ MOR'!W695+'Rep @ NYC'!W646</f>
        <v>-596400</v>
      </c>
      <c r="X104" s="3">
        <f ca="1">+'Front-End @ LA'!X790+'Back-End @ MOR'!X695+'Rep @ NYC'!X646</f>
        <v>-596400</v>
      </c>
      <c r="Y104" s="3">
        <f ca="1">+'Front-End @ LA'!Y790+'Back-End @ MOR'!Y695+'Rep @ NYC'!Y646</f>
        <v>-596400</v>
      </c>
      <c r="Z104" s="3">
        <f ca="1">+'Front-End @ LA'!Z790+'Back-End @ MOR'!Z695+'Rep @ NYC'!Z646</f>
        <v>-596400</v>
      </c>
      <c r="AA104" s="3">
        <f ca="1">+'Front-End @ LA'!AA790+'Back-End @ MOR'!AA695+'Rep @ NYC'!AA646</f>
        <v>-596400</v>
      </c>
      <c r="AB104" s="3">
        <f ca="1">+'Front-End @ LA'!AB790+'Back-End @ MOR'!AB695+'Rep @ NYC'!AB646</f>
        <v>-596400</v>
      </c>
      <c r="AC104" s="3">
        <f ca="1">+'Front-End @ LA'!AC790+'Back-End @ MOR'!AC695+'Rep @ NYC'!AC646</f>
        <v>-596400</v>
      </c>
      <c r="AD104" s="3">
        <f ca="1">+'Front-End @ LA'!AD790+'Back-End @ MOR'!AD695+'Rep @ NYC'!AD646</f>
        <v>-596400</v>
      </c>
      <c r="AE104" s="3">
        <f ca="1">+'Front-End @ LA'!AE790+'Back-End @ MOR'!AE695+'Rep @ NYC'!AE646</f>
        <v>-596400</v>
      </c>
      <c r="AF104" s="3">
        <f ca="1">+'Front-End @ LA'!AF790+'Back-End @ MOR'!AF695+'Rep @ NYC'!AF646</f>
        <v>-596400</v>
      </c>
      <c r="AG104" s="3">
        <f ca="1">+'Front-End @ LA'!AG790+'Back-End @ MOR'!AG695+'Rep @ NYC'!AG646</f>
        <v>-596400</v>
      </c>
      <c r="AH104" s="3">
        <f ca="1">+'Front-End @ LA'!AH790+'Back-End @ MOR'!AH695+'Rep @ NYC'!AH646</f>
        <v>-596400</v>
      </c>
      <c r="AI104" s="3">
        <f ca="1">+'Front-End @ LA'!AI790+'Back-End @ MOR'!AI695+'Rep @ NYC'!AI646</f>
        <v>-4282800</v>
      </c>
      <c r="AJ104" s="3">
        <f ca="1">+'Front-End @ LA'!AJ790+'Back-End @ MOR'!AJ695+'Rep @ NYC'!AJ646</f>
        <v>-7156800</v>
      </c>
      <c r="AK104" s="3">
        <f ca="1">+'Front-End @ LA'!AK790+'Back-End @ MOR'!AK695+'Rep @ NYC'!AK646</f>
        <v>-7228368</v>
      </c>
      <c r="AL104" s="3">
        <f ca="1">+'Front-End @ LA'!AL790+'Back-End @ MOR'!AL695+'Rep @ NYC'!AL646</f>
        <v>-7300651.6799999997</v>
      </c>
      <c r="AM104" s="3">
        <f ca="1">+'Front-End @ LA'!AM790+'Back-End @ MOR'!AM695+'Rep @ NYC'!AM646</f>
        <v>-7373658.196800001</v>
      </c>
    </row>
    <row r="105" spans="1:39" hidden="1" outlineLevel="2" x14ac:dyDescent="0.3">
      <c r="C105" t="s">
        <v>55</v>
      </c>
      <c r="J105" s="3"/>
      <c r="K105" s="3">
        <f ca="1">+'Front-End @ LA'!K791+'Back-End @ MOR'!K696+'Rep @ NYC'!K647</f>
        <v>-42728.65</v>
      </c>
      <c r="L105" s="3">
        <f ca="1">+'Front-End @ LA'!L791+'Back-End @ MOR'!L696+'Rep @ NYC'!L647</f>
        <v>-42728.65</v>
      </c>
      <c r="M105" s="3">
        <f ca="1">+'Front-End @ LA'!M791+'Back-End @ MOR'!M696+'Rep @ NYC'!M647</f>
        <v>-45216.65</v>
      </c>
      <c r="N105" s="3">
        <f ca="1">+'Front-End @ LA'!N791+'Back-End @ MOR'!N696+'Rep @ NYC'!N647</f>
        <v>-47549.15</v>
      </c>
      <c r="O105" s="3">
        <f ca="1">+'Front-End @ LA'!O791+'Back-End @ MOR'!O696+'Rep @ NYC'!O647</f>
        <v>-48904.15</v>
      </c>
      <c r="P105" s="3">
        <f ca="1">+'Front-End @ LA'!P791+'Back-End @ MOR'!P696+'Rep @ NYC'!P647</f>
        <v>-50754.55</v>
      </c>
      <c r="Q105" s="3">
        <f ca="1">+'Front-End @ LA'!Q791+'Back-End @ MOR'!Q696+'Rep @ NYC'!Q647</f>
        <v>-55306</v>
      </c>
      <c r="R105" s="3">
        <f ca="1">+'Front-End @ LA'!R791+'Back-End @ MOR'!R696+'Rep @ NYC'!R647</f>
        <v>-68368</v>
      </c>
      <c r="S105" s="3">
        <f ca="1">+'Front-End @ LA'!S791+'Back-End @ MOR'!S696+'Rep @ NYC'!S647</f>
        <v>-71789</v>
      </c>
      <c r="T105" s="3">
        <f ca="1">+'Front-End @ LA'!T791+'Back-End @ MOR'!T696+'Rep @ NYC'!T647</f>
        <v>-75676.5</v>
      </c>
      <c r="U105" s="3">
        <f ca="1">+'Front-End @ LA'!U791+'Back-End @ MOR'!U696+'Rep @ NYC'!U647</f>
        <v>-75676.5</v>
      </c>
      <c r="V105" s="3">
        <f ca="1">+'Front-End @ LA'!V791+'Back-End @ MOR'!V696+'Rep @ NYC'!V647</f>
        <v>-75676.5</v>
      </c>
      <c r="W105" s="3">
        <f ca="1">+'Front-End @ LA'!W791+'Back-End @ MOR'!W696+'Rep @ NYC'!W647</f>
        <v>-96314.4</v>
      </c>
      <c r="X105" s="3">
        <f ca="1">+'Front-End @ LA'!X791+'Back-End @ MOR'!X696+'Rep @ NYC'!X647</f>
        <v>-96314.4</v>
      </c>
      <c r="Y105" s="3">
        <f ca="1">+'Front-End @ LA'!Y791+'Back-End @ MOR'!Y696+'Rep @ NYC'!Y647</f>
        <v>-96314.4</v>
      </c>
      <c r="Z105" s="3">
        <f ca="1">+'Front-End @ LA'!Z791+'Back-End @ MOR'!Z696+'Rep @ NYC'!Z647</f>
        <v>-96314.4</v>
      </c>
      <c r="AA105" s="3">
        <f ca="1">+'Front-End @ LA'!AA791+'Back-End @ MOR'!AA696+'Rep @ NYC'!AA647</f>
        <v>-96314.4</v>
      </c>
      <c r="AB105" s="3">
        <f ca="1">+'Front-End @ LA'!AB791+'Back-End @ MOR'!AB696+'Rep @ NYC'!AB647</f>
        <v>-96314.4</v>
      </c>
      <c r="AC105" s="3">
        <f ca="1">+'Front-End @ LA'!AC791+'Back-End @ MOR'!AC696+'Rep @ NYC'!AC647</f>
        <v>-96314.4</v>
      </c>
      <c r="AD105" s="3">
        <f ca="1">+'Front-End @ LA'!AD791+'Back-End @ MOR'!AD696+'Rep @ NYC'!AD647</f>
        <v>-96314.4</v>
      </c>
      <c r="AE105" s="3">
        <f ca="1">+'Front-End @ LA'!AE791+'Back-End @ MOR'!AE696+'Rep @ NYC'!AE647</f>
        <v>-96314.4</v>
      </c>
      <c r="AF105" s="3">
        <f ca="1">+'Front-End @ LA'!AF791+'Back-End @ MOR'!AF696+'Rep @ NYC'!AF647</f>
        <v>-96314.4</v>
      </c>
      <c r="AG105" s="3">
        <f ca="1">+'Front-End @ LA'!AG791+'Back-End @ MOR'!AG696+'Rep @ NYC'!AG647</f>
        <v>-96314.4</v>
      </c>
      <c r="AH105" s="3">
        <f ca="1">+'Front-End @ LA'!AH791+'Back-End @ MOR'!AH696+'Rep @ NYC'!AH647</f>
        <v>-96314.4</v>
      </c>
      <c r="AI105" s="3">
        <f ca="1">+'Front-End @ LA'!AI791+'Back-End @ MOR'!AI696+'Rep @ NYC'!AI647</f>
        <v>-700374.3</v>
      </c>
      <c r="AJ105" s="3">
        <f ca="1">+'Front-End @ LA'!AJ791+'Back-End @ MOR'!AJ696+'Rep @ NYC'!AJ647</f>
        <v>-1155772.7999999998</v>
      </c>
      <c r="AK105" s="3">
        <f ca="1">+'Front-End @ LA'!AK791+'Back-End @ MOR'!AK696+'Rep @ NYC'!AK647</f>
        <v>-1167330.5280000002</v>
      </c>
      <c r="AL105" s="3">
        <f ca="1">+'Front-End @ LA'!AL791+'Back-End @ MOR'!AL696+'Rep @ NYC'!AL647</f>
        <v>-1179003.8332799999</v>
      </c>
      <c r="AM105" s="3">
        <f ca="1">+'Front-End @ LA'!AM791+'Back-End @ MOR'!AM696+'Rep @ NYC'!AM647</f>
        <v>-1190793.8716128001</v>
      </c>
    </row>
    <row r="106" spans="1:39" hidden="1" outlineLevel="2" x14ac:dyDescent="0.3">
      <c r="C106" t="s">
        <v>62</v>
      </c>
      <c r="J106" s="3"/>
      <c r="K106" s="3">
        <f ca="1">+'Front-End @ LA'!K792+'Back-End @ MOR'!K697+'Rep @ NYC'!K648</f>
        <v>-156133.33333333334</v>
      </c>
      <c r="L106" s="3">
        <f ca="1">+'Front-End @ LA'!L792+'Back-End @ MOR'!L697+'Rep @ NYC'!L648</f>
        <v>-156133.33333333334</v>
      </c>
      <c r="M106" s="3">
        <f ca="1">+'Front-End @ LA'!M792+'Back-End @ MOR'!M697+'Rep @ NYC'!M648</f>
        <v>-156133.33333333334</v>
      </c>
      <c r="N106" s="3">
        <f ca="1">+'Front-End @ LA'!N792+'Back-End @ MOR'!N697+'Rep @ NYC'!N648</f>
        <v>-182160.00000000003</v>
      </c>
      <c r="O106" s="3">
        <f ca="1">+'Front-End @ LA'!O792+'Back-End @ MOR'!O697+'Rep @ NYC'!O648</f>
        <v>-182160.00000000003</v>
      </c>
      <c r="P106" s="3">
        <f ca="1">+'Front-End @ LA'!P792+'Back-End @ MOR'!P697+'Rep @ NYC'!P648</f>
        <v>-182160.00000000003</v>
      </c>
      <c r="Q106" s="3">
        <f ca="1">+'Front-End @ LA'!Q792+'Back-End @ MOR'!Q697+'Rep @ NYC'!Q648</f>
        <v>-182160.00000000003</v>
      </c>
      <c r="R106" s="3">
        <f ca="1">+'Front-End @ LA'!R792+'Back-End @ MOR'!R697+'Rep @ NYC'!R648</f>
        <v>-182160.00000000003</v>
      </c>
      <c r="S106" s="3">
        <f ca="1">+'Front-End @ LA'!S792+'Back-End @ MOR'!S697+'Rep @ NYC'!S648</f>
        <v>-182160.00000000003</v>
      </c>
      <c r="T106" s="3">
        <f ca="1">+'Front-End @ LA'!T792+'Back-End @ MOR'!T697+'Rep @ NYC'!T648</f>
        <v>-182160.00000000003</v>
      </c>
      <c r="U106" s="3">
        <f ca="1">+'Front-End @ LA'!U792+'Back-End @ MOR'!U697+'Rep @ NYC'!U648</f>
        <v>-182160.00000000003</v>
      </c>
      <c r="V106" s="3">
        <f ca="1">+'Front-End @ LA'!V792+'Back-End @ MOR'!V697+'Rep @ NYC'!V648</f>
        <v>-182160.00000000003</v>
      </c>
      <c r="W106" s="3">
        <f ca="1">+'Front-End @ LA'!W792+'Back-End @ MOR'!W697+'Rep @ NYC'!W648</f>
        <v>-182160.00000000003</v>
      </c>
      <c r="X106" s="3">
        <f ca="1">+'Front-End @ LA'!X792+'Back-End @ MOR'!X697+'Rep @ NYC'!X648</f>
        <v>-182160.00000000003</v>
      </c>
      <c r="Y106" s="3">
        <f ca="1">+'Front-End @ LA'!Y792+'Back-End @ MOR'!Y697+'Rep @ NYC'!Y648</f>
        <v>-182160.00000000003</v>
      </c>
      <c r="Z106" s="3">
        <f ca="1">+'Front-End @ LA'!Z792+'Back-End @ MOR'!Z697+'Rep @ NYC'!Z648</f>
        <v>-182160.00000000003</v>
      </c>
      <c r="AA106" s="3">
        <f ca="1">+'Front-End @ LA'!AA792+'Back-End @ MOR'!AA697+'Rep @ NYC'!AA648</f>
        <v>-182160.00000000003</v>
      </c>
      <c r="AB106" s="3">
        <f ca="1">+'Front-End @ LA'!AB792+'Back-End @ MOR'!AB697+'Rep @ NYC'!AB648</f>
        <v>-182160.00000000003</v>
      </c>
      <c r="AC106" s="3">
        <f ca="1">+'Front-End @ LA'!AC792+'Back-End @ MOR'!AC697+'Rep @ NYC'!AC648</f>
        <v>-182160.00000000003</v>
      </c>
      <c r="AD106" s="3">
        <f ca="1">+'Front-End @ LA'!AD792+'Back-End @ MOR'!AD697+'Rep @ NYC'!AD648</f>
        <v>-182160.00000000003</v>
      </c>
      <c r="AE106" s="3">
        <f ca="1">+'Front-End @ LA'!AE792+'Back-End @ MOR'!AE697+'Rep @ NYC'!AE648</f>
        <v>-182160.00000000003</v>
      </c>
      <c r="AF106" s="3">
        <f ca="1">+'Front-End @ LA'!AF792+'Back-End @ MOR'!AF697+'Rep @ NYC'!AF648</f>
        <v>-182160.00000000003</v>
      </c>
      <c r="AG106" s="3">
        <f ca="1">+'Front-End @ LA'!AG792+'Back-End @ MOR'!AG697+'Rep @ NYC'!AG648</f>
        <v>-182160.00000000003</v>
      </c>
      <c r="AH106" s="3">
        <f ca="1">+'Front-End @ LA'!AH792+'Back-End @ MOR'!AH697+'Rep @ NYC'!AH648</f>
        <v>-182160.00000000003</v>
      </c>
      <c r="AI106" s="3">
        <f ca="1">+'Front-End @ LA'!AI792+'Back-End @ MOR'!AI697+'Rep @ NYC'!AI648</f>
        <v>-2185920.0000000009</v>
      </c>
      <c r="AJ106" s="3">
        <f ca="1">+'Front-End @ LA'!AJ792+'Back-End @ MOR'!AJ697+'Rep @ NYC'!AJ648</f>
        <v>-2185920.0000000009</v>
      </c>
      <c r="AK106" s="3">
        <f ca="1">+'Front-End @ LA'!AK792+'Back-End @ MOR'!AK697+'Rep @ NYC'!AK648</f>
        <v>-2207779.2000000002</v>
      </c>
      <c r="AL106" s="3">
        <f ca="1">+'Front-End @ LA'!AL792+'Back-End @ MOR'!AL697+'Rep @ NYC'!AL648</f>
        <v>-2229856.9920000001</v>
      </c>
      <c r="AM106" s="3">
        <f ca="1">+'Front-End @ LA'!AM792+'Back-End @ MOR'!AM697+'Rep @ NYC'!AM648</f>
        <v>-2252155.5619200002</v>
      </c>
    </row>
    <row r="107" spans="1:39" hidden="1" outlineLevel="2" x14ac:dyDescent="0.3">
      <c r="C107" t="s">
        <v>65</v>
      </c>
      <c r="J107" s="3"/>
      <c r="K107" s="3">
        <f ca="1">+'Front-End @ LA'!K793+'Back-End @ MOR'!K698+'Rep @ NYC'!K649</f>
        <v>-8866</v>
      </c>
      <c r="L107" s="3">
        <f ca="1">+'Front-End @ LA'!L793+'Back-End @ MOR'!L698+'Rep @ NYC'!L649</f>
        <v>-8866</v>
      </c>
      <c r="M107" s="3">
        <f ca="1">+'Front-End @ LA'!M793+'Back-End @ MOR'!M698+'Rep @ NYC'!M649</f>
        <v>-8866</v>
      </c>
      <c r="N107" s="3">
        <f ca="1">+'Front-End @ LA'!N793+'Back-End @ MOR'!N698+'Rep @ NYC'!N649</f>
        <v>-10427.6</v>
      </c>
      <c r="O107" s="3">
        <f ca="1">+'Front-End @ LA'!O793+'Back-End @ MOR'!O698+'Rep @ NYC'!O649</f>
        <v>-10427.6</v>
      </c>
      <c r="P107" s="3">
        <f ca="1">+'Front-End @ LA'!P793+'Back-End @ MOR'!P698+'Rep @ NYC'!P649</f>
        <v>-10427.6</v>
      </c>
      <c r="Q107" s="3">
        <f ca="1">+'Front-End @ LA'!Q793+'Back-End @ MOR'!Q698+'Rep @ NYC'!Q649</f>
        <v>-10427.6</v>
      </c>
      <c r="R107" s="3">
        <f ca="1">+'Front-End @ LA'!R793+'Back-End @ MOR'!R698+'Rep @ NYC'!R649</f>
        <v>-10427.6</v>
      </c>
      <c r="S107" s="3">
        <f ca="1">+'Front-End @ LA'!S793+'Back-End @ MOR'!S698+'Rep @ NYC'!S649</f>
        <v>-10427.6</v>
      </c>
      <c r="T107" s="3">
        <f ca="1">+'Front-End @ LA'!T793+'Back-End @ MOR'!T698+'Rep @ NYC'!T649</f>
        <v>-10427.6</v>
      </c>
      <c r="U107" s="3">
        <f ca="1">+'Front-End @ LA'!U793+'Back-End @ MOR'!U698+'Rep @ NYC'!U649</f>
        <v>-10427.6</v>
      </c>
      <c r="V107" s="3">
        <f ca="1">+'Front-End @ LA'!V793+'Back-End @ MOR'!V698+'Rep @ NYC'!V649</f>
        <v>-10427.6</v>
      </c>
      <c r="W107" s="3">
        <f ca="1">+'Front-End @ LA'!W793+'Back-End @ MOR'!W698+'Rep @ NYC'!W649</f>
        <v>-10427.6</v>
      </c>
      <c r="X107" s="3">
        <f ca="1">+'Front-End @ LA'!X793+'Back-End @ MOR'!X698+'Rep @ NYC'!X649</f>
        <v>-10427.6</v>
      </c>
      <c r="Y107" s="3">
        <f ca="1">+'Front-End @ LA'!Y793+'Back-End @ MOR'!Y698+'Rep @ NYC'!Y649</f>
        <v>-10427.6</v>
      </c>
      <c r="Z107" s="3">
        <f ca="1">+'Front-End @ LA'!Z793+'Back-End @ MOR'!Z698+'Rep @ NYC'!Z649</f>
        <v>-10427.6</v>
      </c>
      <c r="AA107" s="3">
        <f ca="1">+'Front-End @ LA'!AA793+'Back-End @ MOR'!AA698+'Rep @ NYC'!AA649</f>
        <v>-10427.6</v>
      </c>
      <c r="AB107" s="3">
        <f ca="1">+'Front-End @ LA'!AB793+'Back-End @ MOR'!AB698+'Rep @ NYC'!AB649</f>
        <v>-10427.6</v>
      </c>
      <c r="AC107" s="3">
        <f ca="1">+'Front-End @ LA'!AC793+'Back-End @ MOR'!AC698+'Rep @ NYC'!AC649</f>
        <v>-10427.6</v>
      </c>
      <c r="AD107" s="3">
        <f ca="1">+'Front-End @ LA'!AD793+'Back-End @ MOR'!AD698+'Rep @ NYC'!AD649</f>
        <v>-10427.6</v>
      </c>
      <c r="AE107" s="3">
        <f ca="1">+'Front-End @ LA'!AE793+'Back-End @ MOR'!AE698+'Rep @ NYC'!AE649</f>
        <v>-10427.6</v>
      </c>
      <c r="AF107" s="3">
        <f ca="1">+'Front-End @ LA'!AF793+'Back-End @ MOR'!AF698+'Rep @ NYC'!AF649</f>
        <v>-10427.6</v>
      </c>
      <c r="AG107" s="3">
        <f ca="1">+'Front-End @ LA'!AG793+'Back-End @ MOR'!AG698+'Rep @ NYC'!AG649</f>
        <v>-10427.6</v>
      </c>
      <c r="AH107" s="3">
        <f ca="1">+'Front-End @ LA'!AH793+'Back-End @ MOR'!AH698+'Rep @ NYC'!AH649</f>
        <v>-10427.6</v>
      </c>
      <c r="AI107" s="3">
        <f ca="1">+'Front-End @ LA'!AI793+'Back-End @ MOR'!AI698+'Rep @ NYC'!AI649</f>
        <v>-125131.2</v>
      </c>
      <c r="AJ107" s="3">
        <f ca="1">+'Front-End @ LA'!AJ793+'Back-End @ MOR'!AJ698+'Rep @ NYC'!AJ649</f>
        <v>-125131.2</v>
      </c>
      <c r="AK107" s="3">
        <f ca="1">+'Front-End @ LA'!AK793+'Back-End @ MOR'!AK698+'Rep @ NYC'!AK649</f>
        <v>-126382.51199999999</v>
      </c>
      <c r="AL107" s="3">
        <f ca="1">+'Front-End @ LA'!AL793+'Back-End @ MOR'!AL698+'Rep @ NYC'!AL649</f>
        <v>-127646.33711999998</v>
      </c>
      <c r="AM107" s="3">
        <f ca="1">+'Front-End @ LA'!AM793+'Back-End @ MOR'!AM698+'Rep @ NYC'!AM649</f>
        <v>-128922.80049119997</v>
      </c>
    </row>
    <row r="108" spans="1:39" hidden="1" outlineLevel="2" x14ac:dyDescent="0.3">
      <c r="C108" t="s">
        <v>76</v>
      </c>
      <c r="J108" s="3"/>
      <c r="K108" s="3">
        <f ca="1">+'Front-End @ LA'!K794+'Back-End @ MOR'!K699+'Rep @ NYC'!K650</f>
        <v>-45000</v>
      </c>
      <c r="L108" s="3">
        <f ca="1">+'Front-End @ LA'!L794+'Back-End @ MOR'!L699+'Rep @ NYC'!L650</f>
        <v>-45000</v>
      </c>
      <c r="M108" s="3">
        <f ca="1">+'Front-End @ LA'!M794+'Back-End @ MOR'!M699+'Rep @ NYC'!M650</f>
        <v>-80000</v>
      </c>
      <c r="N108" s="3">
        <f ca="1">+'Front-End @ LA'!N794+'Back-End @ MOR'!N699+'Rep @ NYC'!N650</f>
        <v>-80000</v>
      </c>
      <c r="O108" s="3">
        <f ca="1">+'Front-End @ LA'!O794+'Back-End @ MOR'!O699+'Rep @ NYC'!O650</f>
        <v>-80000</v>
      </c>
      <c r="P108" s="3">
        <f ca="1">+'Front-End @ LA'!P794+'Back-End @ MOR'!P699+'Rep @ NYC'!P650</f>
        <v>-80000</v>
      </c>
      <c r="Q108" s="3">
        <f ca="1">+'Front-End @ LA'!Q794+'Back-End @ MOR'!Q699+'Rep @ NYC'!Q650</f>
        <v>-80000</v>
      </c>
      <c r="R108" s="3">
        <f ca="1">+'Front-End @ LA'!R794+'Back-End @ MOR'!R699+'Rep @ NYC'!R650</f>
        <v>-80000</v>
      </c>
      <c r="S108" s="3">
        <f ca="1">+'Front-End @ LA'!S794+'Back-End @ MOR'!S699+'Rep @ NYC'!S650</f>
        <v>-80000</v>
      </c>
      <c r="T108" s="3">
        <f ca="1">+'Front-End @ LA'!T794+'Back-End @ MOR'!T699+'Rep @ NYC'!T650</f>
        <v>-80000</v>
      </c>
      <c r="U108" s="3">
        <f ca="1">+'Front-End @ LA'!U794+'Back-End @ MOR'!U699+'Rep @ NYC'!U650</f>
        <v>-80000</v>
      </c>
      <c r="V108" s="3">
        <f ca="1">+'Front-End @ LA'!V794+'Back-End @ MOR'!V699+'Rep @ NYC'!V650</f>
        <v>-80000</v>
      </c>
      <c r="W108" s="3">
        <f ca="1">+'Front-End @ LA'!W794+'Back-End @ MOR'!W699+'Rep @ NYC'!W650</f>
        <v>-80000</v>
      </c>
      <c r="X108" s="3">
        <f ca="1">+'Front-End @ LA'!X794+'Back-End @ MOR'!X699+'Rep @ NYC'!X650</f>
        <v>-80000</v>
      </c>
      <c r="Y108" s="3">
        <f ca="1">+'Front-End @ LA'!Y794+'Back-End @ MOR'!Y699+'Rep @ NYC'!Y650</f>
        <v>-80000</v>
      </c>
      <c r="Z108" s="3">
        <f ca="1">+'Front-End @ LA'!Z794+'Back-End @ MOR'!Z699+'Rep @ NYC'!Z650</f>
        <v>-80000</v>
      </c>
      <c r="AA108" s="3">
        <f ca="1">+'Front-End @ LA'!AA794+'Back-End @ MOR'!AA699+'Rep @ NYC'!AA650</f>
        <v>-80000</v>
      </c>
      <c r="AB108" s="3">
        <f ca="1">+'Front-End @ LA'!AB794+'Back-End @ MOR'!AB699+'Rep @ NYC'!AB650</f>
        <v>-80000</v>
      </c>
      <c r="AC108" s="3">
        <f ca="1">+'Front-End @ LA'!AC794+'Back-End @ MOR'!AC699+'Rep @ NYC'!AC650</f>
        <v>-80000</v>
      </c>
      <c r="AD108" s="3">
        <f ca="1">+'Front-End @ LA'!AD794+'Back-End @ MOR'!AD699+'Rep @ NYC'!AD650</f>
        <v>-80000</v>
      </c>
      <c r="AE108" s="3">
        <f ca="1">+'Front-End @ LA'!AE794+'Back-End @ MOR'!AE699+'Rep @ NYC'!AE650</f>
        <v>-80000</v>
      </c>
      <c r="AF108" s="3">
        <f ca="1">+'Front-End @ LA'!AF794+'Back-End @ MOR'!AF699+'Rep @ NYC'!AF650</f>
        <v>-80000</v>
      </c>
      <c r="AG108" s="3">
        <f ca="1">+'Front-End @ LA'!AG794+'Back-End @ MOR'!AG699+'Rep @ NYC'!AG650</f>
        <v>-80000</v>
      </c>
      <c r="AH108" s="3">
        <f ca="1">+'Front-End @ LA'!AH794+'Back-End @ MOR'!AH699+'Rep @ NYC'!AH650</f>
        <v>-80000</v>
      </c>
      <c r="AI108" s="3">
        <f ca="1">+'Front-End @ LA'!AI794+'Back-End @ MOR'!AI699+'Rep @ NYC'!AI650</f>
        <v>-890000</v>
      </c>
      <c r="AJ108" s="3">
        <f ca="1">+'Front-End @ LA'!AJ794+'Back-End @ MOR'!AJ699+'Rep @ NYC'!AJ650</f>
        <v>-960000</v>
      </c>
      <c r="AK108" s="3">
        <f ca="1">+'Front-End @ LA'!AK794+'Back-End @ MOR'!AK699+'Rep @ NYC'!AK650</f>
        <v>-960000</v>
      </c>
      <c r="AL108" s="3">
        <f ca="1">+'Front-End @ LA'!AL794+'Back-End @ MOR'!AL699+'Rep @ NYC'!AL650</f>
        <v>-960000</v>
      </c>
      <c r="AM108" s="3">
        <f ca="1">+'Front-End @ LA'!AM794+'Back-End @ MOR'!AM699+'Rep @ NYC'!AM650</f>
        <v>-960000</v>
      </c>
    </row>
    <row r="109" spans="1:39" hidden="1" outlineLevel="2" x14ac:dyDescent="0.3">
      <c r="C109" t="s">
        <v>101</v>
      </c>
      <c r="J109" s="3"/>
      <c r="K109" s="3">
        <f ca="1">+'Front-End @ LA'!K795+'Back-End @ MOR'!K700+'Rep @ NYC'!K651</f>
        <v>-5475</v>
      </c>
      <c r="L109" s="3">
        <f ca="1">+'Front-End @ LA'!L795+'Back-End @ MOR'!L700+'Rep @ NYC'!L651</f>
        <v>-5475</v>
      </c>
      <c r="M109" s="3">
        <f ca="1">+'Front-End @ LA'!M795+'Back-End @ MOR'!M700+'Rep @ NYC'!M651</f>
        <v>-5775</v>
      </c>
      <c r="N109" s="3">
        <f ca="1">+'Front-End @ LA'!N795+'Back-End @ MOR'!N700+'Rep @ NYC'!N651</f>
        <v>-6075</v>
      </c>
      <c r="O109" s="3">
        <f ca="1">+'Front-End @ LA'!O795+'Back-End @ MOR'!O700+'Rep @ NYC'!O651</f>
        <v>-6300</v>
      </c>
      <c r="P109" s="3">
        <f ca="1">+'Front-End @ LA'!P795+'Back-End @ MOR'!P700+'Rep @ NYC'!P651</f>
        <v>-6750</v>
      </c>
      <c r="Q109" s="3">
        <f ca="1">+'Front-End @ LA'!Q795+'Back-End @ MOR'!Q700+'Rep @ NYC'!Q651</f>
        <v>-7725</v>
      </c>
      <c r="R109" s="3">
        <f ca="1">+'Front-End @ LA'!R795+'Back-End @ MOR'!R700+'Rep @ NYC'!R651</f>
        <v>-8625</v>
      </c>
      <c r="S109" s="3">
        <f ca="1">+'Front-End @ LA'!S795+'Back-End @ MOR'!S700+'Rep @ NYC'!S651</f>
        <v>-9075</v>
      </c>
      <c r="T109" s="3">
        <f ca="1">+'Front-End @ LA'!T795+'Back-End @ MOR'!T700+'Rep @ NYC'!T651</f>
        <v>-9375</v>
      </c>
      <c r="U109" s="3">
        <f ca="1">+'Front-End @ LA'!U795+'Back-End @ MOR'!U700+'Rep @ NYC'!U651</f>
        <v>-9375</v>
      </c>
      <c r="V109" s="3">
        <f ca="1">+'Front-End @ LA'!V795+'Back-End @ MOR'!V700+'Rep @ NYC'!V651</f>
        <v>-9375</v>
      </c>
      <c r="W109" s="3">
        <f ca="1">+'Front-End @ LA'!W795+'Back-End @ MOR'!W700+'Rep @ NYC'!W651</f>
        <v>-10425</v>
      </c>
      <c r="X109" s="3">
        <f ca="1">+'Front-End @ LA'!X795+'Back-End @ MOR'!X700+'Rep @ NYC'!X651</f>
        <v>-10425</v>
      </c>
      <c r="Y109" s="3">
        <f ca="1">+'Front-End @ LA'!Y795+'Back-End @ MOR'!Y700+'Rep @ NYC'!Y651</f>
        <v>-10425</v>
      </c>
      <c r="Z109" s="3">
        <f ca="1">+'Front-End @ LA'!Z795+'Back-End @ MOR'!Z700+'Rep @ NYC'!Z651</f>
        <v>-10425</v>
      </c>
      <c r="AA109" s="3">
        <f ca="1">+'Front-End @ LA'!AA795+'Back-End @ MOR'!AA700+'Rep @ NYC'!AA651</f>
        <v>-10425</v>
      </c>
      <c r="AB109" s="3">
        <f ca="1">+'Front-End @ LA'!AB795+'Back-End @ MOR'!AB700+'Rep @ NYC'!AB651</f>
        <v>-10425</v>
      </c>
      <c r="AC109" s="3">
        <f ca="1">+'Front-End @ LA'!AC795+'Back-End @ MOR'!AC700+'Rep @ NYC'!AC651</f>
        <v>-10425</v>
      </c>
      <c r="AD109" s="3">
        <f ca="1">+'Front-End @ LA'!AD795+'Back-End @ MOR'!AD700+'Rep @ NYC'!AD651</f>
        <v>-10425</v>
      </c>
      <c r="AE109" s="3">
        <f ca="1">+'Front-End @ LA'!AE795+'Back-End @ MOR'!AE700+'Rep @ NYC'!AE651</f>
        <v>-10425</v>
      </c>
      <c r="AF109" s="3">
        <f ca="1">+'Front-End @ LA'!AF795+'Back-End @ MOR'!AF700+'Rep @ NYC'!AF651</f>
        <v>-10425</v>
      </c>
      <c r="AG109" s="3">
        <f ca="1">+'Front-End @ LA'!AG795+'Back-End @ MOR'!AG700+'Rep @ NYC'!AG651</f>
        <v>-10425</v>
      </c>
      <c r="AH109" s="3">
        <f ca="1">+'Front-End @ LA'!AH795+'Back-End @ MOR'!AH700+'Rep @ NYC'!AH651</f>
        <v>-10425</v>
      </c>
      <c r="AI109" s="3">
        <f ca="1">+'Front-End @ LA'!AI795+'Back-End @ MOR'!AI700+'Rep @ NYC'!AI651</f>
        <v>-89400</v>
      </c>
      <c r="AJ109" s="3">
        <f ca="1">+'Front-End @ LA'!AJ795+'Back-End @ MOR'!AJ700+'Rep @ NYC'!AJ651</f>
        <v>-125100</v>
      </c>
      <c r="AK109" s="3">
        <f ca="1">+'Front-End @ LA'!AK795+'Back-End @ MOR'!AK700+'Rep @ NYC'!AK651</f>
        <v>-125100</v>
      </c>
      <c r="AL109" s="3">
        <f ca="1">+'Front-End @ LA'!AL795+'Back-End @ MOR'!AL700+'Rep @ NYC'!AL651</f>
        <v>-125100</v>
      </c>
      <c r="AM109" s="3">
        <f ca="1">+'Front-End @ LA'!AM795+'Back-End @ MOR'!AM700+'Rep @ NYC'!AM651</f>
        <v>-125100</v>
      </c>
    </row>
    <row r="110" spans="1:39" hidden="1" outlineLevel="2" x14ac:dyDescent="0.3">
      <c r="C110" t="s">
        <v>77</v>
      </c>
      <c r="J110" s="3"/>
      <c r="K110" s="3">
        <f ca="1">+'Front-End @ LA'!K796+'Back-End @ MOR'!K701+'Rep @ NYC'!K652</f>
        <v>-15500</v>
      </c>
      <c r="L110" s="3">
        <f ca="1">+'Front-End @ LA'!L796+'Back-End @ MOR'!L701+'Rep @ NYC'!L652</f>
        <v>-15500</v>
      </c>
      <c r="M110" s="3">
        <f ca="1">+'Front-End @ LA'!M796+'Back-End @ MOR'!M701+'Rep @ NYC'!M652</f>
        <v>-15500</v>
      </c>
      <c r="N110" s="3">
        <f ca="1">+'Front-End @ LA'!N796+'Back-End @ MOR'!N701+'Rep @ NYC'!N652</f>
        <v>-15500</v>
      </c>
      <c r="O110" s="3">
        <f ca="1">+'Front-End @ LA'!O796+'Back-End @ MOR'!O701+'Rep @ NYC'!O652</f>
        <v>-15500</v>
      </c>
      <c r="P110" s="3">
        <f ca="1">+'Front-End @ LA'!P796+'Back-End @ MOR'!P701+'Rep @ NYC'!P652</f>
        <v>-15500</v>
      </c>
      <c r="Q110" s="3">
        <f ca="1">+'Front-End @ LA'!Q796+'Back-End @ MOR'!Q701+'Rep @ NYC'!Q652</f>
        <v>-15500</v>
      </c>
      <c r="R110" s="3">
        <f ca="1">+'Front-End @ LA'!R796+'Back-End @ MOR'!R701+'Rep @ NYC'!R652</f>
        <v>-15500</v>
      </c>
      <c r="S110" s="3">
        <f ca="1">+'Front-End @ LA'!S796+'Back-End @ MOR'!S701+'Rep @ NYC'!S652</f>
        <v>-15500</v>
      </c>
      <c r="T110" s="3">
        <f ca="1">+'Front-End @ LA'!T796+'Back-End @ MOR'!T701+'Rep @ NYC'!T652</f>
        <v>-15500</v>
      </c>
      <c r="U110" s="3">
        <f ca="1">+'Front-End @ LA'!U796+'Back-End @ MOR'!U701+'Rep @ NYC'!U652</f>
        <v>-15500</v>
      </c>
      <c r="V110" s="3">
        <f ca="1">+'Front-End @ LA'!V796+'Back-End @ MOR'!V701+'Rep @ NYC'!V652</f>
        <v>-15500</v>
      </c>
      <c r="W110" s="3">
        <f ca="1">+'Front-End @ LA'!W796+'Back-End @ MOR'!W701+'Rep @ NYC'!W652</f>
        <v>-15500</v>
      </c>
      <c r="X110" s="3">
        <f ca="1">+'Front-End @ LA'!X796+'Back-End @ MOR'!X701+'Rep @ NYC'!X652</f>
        <v>-15500</v>
      </c>
      <c r="Y110" s="3">
        <f ca="1">+'Front-End @ LA'!Y796+'Back-End @ MOR'!Y701+'Rep @ NYC'!Y652</f>
        <v>-15500</v>
      </c>
      <c r="Z110" s="3">
        <f ca="1">+'Front-End @ LA'!Z796+'Back-End @ MOR'!Z701+'Rep @ NYC'!Z652</f>
        <v>-15500</v>
      </c>
      <c r="AA110" s="3">
        <f ca="1">+'Front-End @ LA'!AA796+'Back-End @ MOR'!AA701+'Rep @ NYC'!AA652</f>
        <v>-15500</v>
      </c>
      <c r="AB110" s="3">
        <f ca="1">+'Front-End @ LA'!AB796+'Back-End @ MOR'!AB701+'Rep @ NYC'!AB652</f>
        <v>-15500</v>
      </c>
      <c r="AC110" s="3">
        <f ca="1">+'Front-End @ LA'!AC796+'Back-End @ MOR'!AC701+'Rep @ NYC'!AC652</f>
        <v>-15500</v>
      </c>
      <c r="AD110" s="3">
        <f ca="1">+'Front-End @ LA'!AD796+'Back-End @ MOR'!AD701+'Rep @ NYC'!AD652</f>
        <v>-15500</v>
      </c>
      <c r="AE110" s="3">
        <f ca="1">+'Front-End @ LA'!AE796+'Back-End @ MOR'!AE701+'Rep @ NYC'!AE652</f>
        <v>-15500</v>
      </c>
      <c r="AF110" s="3">
        <f ca="1">+'Front-End @ LA'!AF796+'Back-End @ MOR'!AF701+'Rep @ NYC'!AF652</f>
        <v>-15500</v>
      </c>
      <c r="AG110" s="3">
        <f ca="1">+'Front-End @ LA'!AG796+'Back-End @ MOR'!AG701+'Rep @ NYC'!AG652</f>
        <v>-15500</v>
      </c>
      <c r="AH110" s="3">
        <f ca="1">+'Front-End @ LA'!AH796+'Back-End @ MOR'!AH701+'Rep @ NYC'!AH652</f>
        <v>-15500</v>
      </c>
      <c r="AI110" s="3">
        <f ca="1">+'Front-End @ LA'!AI796+'Back-End @ MOR'!AI701+'Rep @ NYC'!AI652</f>
        <v>-186000</v>
      </c>
      <c r="AJ110" s="3">
        <f ca="1">+'Front-End @ LA'!AJ796+'Back-End @ MOR'!AJ701+'Rep @ NYC'!AJ652</f>
        <v>-186000</v>
      </c>
      <c r="AK110" s="3">
        <f ca="1">+'Front-End @ LA'!AK796+'Back-End @ MOR'!AK701+'Rep @ NYC'!AK652</f>
        <v>-186000</v>
      </c>
      <c r="AL110" s="3">
        <f ca="1">+'Front-End @ LA'!AL796+'Back-End @ MOR'!AL701+'Rep @ NYC'!AL652</f>
        <v>-186000</v>
      </c>
      <c r="AM110" s="3">
        <f ca="1">+'Front-End @ LA'!AM796+'Back-End @ MOR'!AM701+'Rep @ NYC'!AM652</f>
        <v>-186000</v>
      </c>
    </row>
    <row r="111" spans="1:39" hidden="1" outlineLevel="2" x14ac:dyDescent="0.3">
      <c r="B111" s="67"/>
      <c r="C111" s="67" t="s">
        <v>87</v>
      </c>
      <c r="D111" s="67"/>
      <c r="E111" s="67"/>
      <c r="F111" s="67"/>
      <c r="G111" s="67"/>
      <c r="H111" s="67"/>
      <c r="I111" s="67"/>
      <c r="J111" s="3"/>
      <c r="K111" s="3">
        <f ca="1">+'Front-End @ LA'!K797+'Back-End @ MOR'!K702+'Rep @ NYC'!K653</f>
        <v>-45000</v>
      </c>
      <c r="L111" s="3">
        <f ca="1">+'Front-End @ LA'!L797+'Back-End @ MOR'!L702+'Rep @ NYC'!L653</f>
        <v>-45000</v>
      </c>
      <c r="M111" s="3">
        <f ca="1">+'Front-End @ LA'!M797+'Back-End @ MOR'!M702+'Rep @ NYC'!M653</f>
        <v>-45000</v>
      </c>
      <c r="N111" s="3">
        <f ca="1">+'Front-End @ LA'!N797+'Back-End @ MOR'!N702+'Rep @ NYC'!N653</f>
        <v>-45000</v>
      </c>
      <c r="O111" s="3">
        <f ca="1">+'Front-End @ LA'!O797+'Back-End @ MOR'!O702+'Rep @ NYC'!O653</f>
        <v>-45000</v>
      </c>
      <c r="P111" s="3">
        <f ca="1">+'Front-End @ LA'!P797+'Back-End @ MOR'!P702+'Rep @ NYC'!P653</f>
        <v>-45000</v>
      </c>
      <c r="Q111" s="3">
        <f ca="1">+'Front-End @ LA'!Q797+'Back-End @ MOR'!Q702+'Rep @ NYC'!Q653</f>
        <v>-45000</v>
      </c>
      <c r="R111" s="3">
        <f ca="1">+'Front-End @ LA'!R797+'Back-End @ MOR'!R702+'Rep @ NYC'!R653</f>
        <v>-45000</v>
      </c>
      <c r="S111" s="3">
        <f ca="1">+'Front-End @ LA'!S797+'Back-End @ MOR'!S702+'Rep @ NYC'!S653</f>
        <v>-45000</v>
      </c>
      <c r="T111" s="3">
        <f ca="1">+'Front-End @ LA'!T797+'Back-End @ MOR'!T702+'Rep @ NYC'!T653</f>
        <v>-45000</v>
      </c>
      <c r="U111" s="3">
        <f ca="1">+'Front-End @ LA'!U797+'Back-End @ MOR'!U702+'Rep @ NYC'!U653</f>
        <v>-45000</v>
      </c>
      <c r="V111" s="3">
        <f ca="1">+'Front-End @ LA'!V797+'Back-End @ MOR'!V702+'Rep @ NYC'!V653</f>
        <v>-45000</v>
      </c>
      <c r="W111" s="3">
        <f ca="1">+'Front-End @ LA'!W797+'Back-End @ MOR'!W702+'Rep @ NYC'!W653</f>
        <v>-45000</v>
      </c>
      <c r="X111" s="3">
        <f ca="1">+'Front-End @ LA'!X797+'Back-End @ MOR'!X702+'Rep @ NYC'!X653</f>
        <v>-45000</v>
      </c>
      <c r="Y111" s="3">
        <f ca="1">+'Front-End @ LA'!Y797+'Back-End @ MOR'!Y702+'Rep @ NYC'!Y653</f>
        <v>-45000</v>
      </c>
      <c r="Z111" s="3">
        <f ca="1">+'Front-End @ LA'!Z797+'Back-End @ MOR'!Z702+'Rep @ NYC'!Z653</f>
        <v>-45000</v>
      </c>
      <c r="AA111" s="3">
        <f ca="1">+'Front-End @ LA'!AA797+'Back-End @ MOR'!AA702+'Rep @ NYC'!AA653</f>
        <v>-45000</v>
      </c>
      <c r="AB111" s="3">
        <f ca="1">+'Front-End @ LA'!AB797+'Back-End @ MOR'!AB702+'Rep @ NYC'!AB653</f>
        <v>-45000</v>
      </c>
      <c r="AC111" s="3">
        <f ca="1">+'Front-End @ LA'!AC797+'Back-End @ MOR'!AC702+'Rep @ NYC'!AC653</f>
        <v>-45000</v>
      </c>
      <c r="AD111" s="3">
        <f ca="1">+'Front-End @ LA'!AD797+'Back-End @ MOR'!AD702+'Rep @ NYC'!AD653</f>
        <v>-45000</v>
      </c>
      <c r="AE111" s="3">
        <f ca="1">+'Front-End @ LA'!AE797+'Back-End @ MOR'!AE702+'Rep @ NYC'!AE653</f>
        <v>-45000</v>
      </c>
      <c r="AF111" s="3">
        <f ca="1">+'Front-End @ LA'!AF797+'Back-End @ MOR'!AF702+'Rep @ NYC'!AF653</f>
        <v>-45000</v>
      </c>
      <c r="AG111" s="3">
        <f ca="1">+'Front-End @ LA'!AG797+'Back-End @ MOR'!AG702+'Rep @ NYC'!AG653</f>
        <v>-45000</v>
      </c>
      <c r="AH111" s="3">
        <f ca="1">+'Front-End @ LA'!AH797+'Back-End @ MOR'!AH702+'Rep @ NYC'!AH653</f>
        <v>-45000</v>
      </c>
      <c r="AI111" s="3">
        <f ca="1">+'Front-End @ LA'!AI797+'Back-End @ MOR'!AI702+'Rep @ NYC'!AI653</f>
        <v>-540000</v>
      </c>
      <c r="AJ111" s="3">
        <f ca="1">+'Front-End @ LA'!AJ797+'Back-End @ MOR'!AJ702+'Rep @ NYC'!AJ653</f>
        <v>-540000</v>
      </c>
      <c r="AK111" s="3">
        <f ca="1">+'Front-End @ LA'!AK797+'Back-End @ MOR'!AK702+'Rep @ NYC'!AK653</f>
        <v>-540000</v>
      </c>
      <c r="AL111" s="3">
        <f ca="1">+'Front-End @ LA'!AL797+'Back-End @ MOR'!AL702+'Rep @ NYC'!AL653</f>
        <v>-540000</v>
      </c>
      <c r="AM111" s="3">
        <f ca="1">+'Front-End @ LA'!AM797+'Back-End @ MOR'!AM702+'Rep @ NYC'!AM653</f>
        <v>-540000</v>
      </c>
    </row>
    <row r="112" spans="1:39" s="15" customFormat="1" hidden="1" outlineLevel="1" x14ac:dyDescent="0.3">
      <c r="A112" s="36"/>
      <c r="B112" s="15" t="s">
        <v>201</v>
      </c>
      <c r="J112" s="91"/>
      <c r="K112" s="91">
        <f t="shared" ref="K112:AL112" ca="1" si="13">+K102+K103</f>
        <v>-635902.9833333334</v>
      </c>
      <c r="L112" s="91">
        <f t="shared" ca="1" si="13"/>
        <v>-635902.9833333334</v>
      </c>
      <c r="M112" s="91">
        <f t="shared" ca="1" si="13"/>
        <v>-689690.9833333334</v>
      </c>
      <c r="N112" s="91">
        <f t="shared" ca="1" si="13"/>
        <v>-734911.75</v>
      </c>
      <c r="O112" s="91">
        <f t="shared" ca="1" si="13"/>
        <v>-750491.75</v>
      </c>
      <c r="P112" s="91">
        <f t="shared" ca="1" si="13"/>
        <v>-764192.15</v>
      </c>
      <c r="Q112" s="91">
        <f t="shared" ca="1" si="13"/>
        <v>-832418.6</v>
      </c>
      <c r="R112" s="91">
        <f t="shared" ca="1" si="13"/>
        <v>-948380.6</v>
      </c>
      <c r="S112" s="91">
        <f t="shared" ca="1" si="13"/>
        <v>-980251.6</v>
      </c>
      <c r="T112" s="91">
        <f t="shared" ca="1" si="13"/>
        <v>3410560.9</v>
      </c>
      <c r="U112" s="91">
        <f t="shared" ca="1" si="13"/>
        <v>-1009439.1</v>
      </c>
      <c r="V112" s="91">
        <f t="shared" ca="1" si="13"/>
        <v>3410560.9</v>
      </c>
      <c r="W112" s="91">
        <f t="shared" ca="1" si="13"/>
        <v>-1187027</v>
      </c>
      <c r="X112" s="91">
        <f t="shared" ca="1" si="13"/>
        <v>3232973</v>
      </c>
      <c r="Y112" s="91">
        <f t="shared" ca="1" si="13"/>
        <v>-1187027</v>
      </c>
      <c r="Z112" s="91">
        <f t="shared" ca="1" si="13"/>
        <v>3232973</v>
      </c>
      <c r="AA112" s="91">
        <f t="shared" ca="1" si="13"/>
        <v>-1187027</v>
      </c>
      <c r="AB112" s="91">
        <f t="shared" ca="1" si="13"/>
        <v>3232973</v>
      </c>
      <c r="AC112" s="91">
        <f t="shared" ca="1" si="13"/>
        <v>-1187027</v>
      </c>
      <c r="AD112" s="91">
        <f t="shared" ca="1" si="13"/>
        <v>7363973.0000000019</v>
      </c>
      <c r="AE112" s="91">
        <f t="shared" ca="1" si="13"/>
        <v>-1187027</v>
      </c>
      <c r="AF112" s="91">
        <f t="shared" ca="1" si="13"/>
        <v>10525973.000000002</v>
      </c>
      <c r="AG112" s="91">
        <f t="shared" ca="1" si="13"/>
        <v>-1187027</v>
      </c>
      <c r="AH112" s="91">
        <f t="shared" ca="1" si="13"/>
        <v>10525973.000000002</v>
      </c>
      <c r="AI112" s="91">
        <f t="shared" ca="1" si="13"/>
        <v>-1243225.5</v>
      </c>
      <c r="AJ112" s="91">
        <f t="shared" ca="1" si="13"/>
        <v>30992676.000000007</v>
      </c>
      <c r="AK112" s="91">
        <f t="shared" ca="1" si="13"/>
        <v>138438999.76000002</v>
      </c>
      <c r="AL112" s="91">
        <f t="shared" ca="1" si="13"/>
        <v>245870545.1576001</v>
      </c>
      <c r="AM112" s="91">
        <f t="shared" ref="AM112" ca="1" si="14">+AM102+AM103</f>
        <v>353285244.16917616</v>
      </c>
    </row>
    <row r="113" spans="1:39" hidden="1" outlineLevel="1" collapsed="1" x14ac:dyDescent="0.3">
      <c r="B113" t="s">
        <v>232</v>
      </c>
      <c r="J113" s="3"/>
      <c r="K113" s="3">
        <f t="shared" ref="K113:AL113" ca="1" si="15">+K114+K115</f>
        <v>-32134.722222222223</v>
      </c>
      <c r="L113" s="3">
        <f t="shared" ca="1" si="15"/>
        <v>-32234.722222222223</v>
      </c>
      <c r="M113" s="3">
        <f t="shared" ca="1" si="15"/>
        <v>-74304.722222222219</v>
      </c>
      <c r="N113" s="3">
        <f t="shared" ca="1" si="15"/>
        <v>-74708.055555555562</v>
      </c>
      <c r="O113" s="3">
        <f t="shared" ca="1" si="15"/>
        <v>-75094.722222222219</v>
      </c>
      <c r="P113" s="3">
        <f t="shared" ca="1" si="15"/>
        <v>-75768.055555555562</v>
      </c>
      <c r="Q113" s="3">
        <f t="shared" ca="1" si="15"/>
        <v>-77149.722222222219</v>
      </c>
      <c r="R113" s="3">
        <f t="shared" ca="1" si="15"/>
        <v>-77553.055555555562</v>
      </c>
      <c r="S113" s="3">
        <f t="shared" ca="1" si="15"/>
        <v>-78108.055555555562</v>
      </c>
      <c r="T113" s="3">
        <f t="shared" ca="1" si="15"/>
        <v>-78511.388888888876</v>
      </c>
      <c r="U113" s="3">
        <f t="shared" ca="1" si="15"/>
        <v>-78611.388888888876</v>
      </c>
      <c r="V113" s="3">
        <f t="shared" ca="1" si="15"/>
        <v>-78711.388888888876</v>
      </c>
      <c r="W113" s="3">
        <f t="shared" ca="1" si="15"/>
        <v>-92407.222222222219</v>
      </c>
      <c r="X113" s="3">
        <f t="shared" ca="1" si="15"/>
        <v>-92440.555555555547</v>
      </c>
      <c r="Y113" s="3">
        <f t="shared" ca="1" si="15"/>
        <v>-92473.888888888876</v>
      </c>
      <c r="Z113" s="3">
        <f t="shared" ca="1" si="15"/>
        <v>-92507.222222222219</v>
      </c>
      <c r="AA113" s="3">
        <f t="shared" ca="1" si="15"/>
        <v>-92540.555555555547</v>
      </c>
      <c r="AB113" s="3">
        <f t="shared" ca="1" si="15"/>
        <v>-92573.888888888876</v>
      </c>
      <c r="AC113" s="3">
        <f t="shared" ca="1" si="15"/>
        <v>-92607.222222222219</v>
      </c>
      <c r="AD113" s="3">
        <f t="shared" ca="1" si="15"/>
        <v>-92640.555555555547</v>
      </c>
      <c r="AE113" s="3">
        <f t="shared" ca="1" si="15"/>
        <v>-92673.888888888876</v>
      </c>
      <c r="AF113" s="3">
        <f t="shared" ca="1" si="15"/>
        <v>-92707.222222222219</v>
      </c>
      <c r="AG113" s="3">
        <f t="shared" ca="1" si="15"/>
        <v>-92740.555555555547</v>
      </c>
      <c r="AH113" s="3">
        <f t="shared" ca="1" si="15"/>
        <v>-92773.888888888876</v>
      </c>
      <c r="AI113" s="3">
        <f t="shared" ca="1" si="15"/>
        <v>-944536.66666666674</v>
      </c>
      <c r="AJ113" s="3">
        <f t="shared" ca="1" si="15"/>
        <v>-1028486.6666666667</v>
      </c>
      <c r="AK113" s="3">
        <f t="shared" ca="1" si="15"/>
        <v>-1060806.6666666667</v>
      </c>
      <c r="AL113" s="3">
        <f t="shared" ca="1" si="15"/>
        <v>-1108246.6666666667</v>
      </c>
      <c r="AM113" s="3">
        <f t="shared" ref="AM113" ca="1" si="16">+AM114+AM115</f>
        <v>-1148126.6666666667</v>
      </c>
    </row>
    <row r="114" spans="1:39" hidden="1" outlineLevel="2" x14ac:dyDescent="0.3">
      <c r="C114" t="s">
        <v>207</v>
      </c>
      <c r="J114" s="3"/>
      <c r="K114" s="3">
        <f ca="1">+'Front-End @ LA'!K800+'Back-End @ MOR'!K705</f>
        <v>-32034.722222222223</v>
      </c>
      <c r="L114" s="3">
        <f ca="1">+'Front-End @ LA'!L800+'Back-End @ MOR'!L705</f>
        <v>-32034.722222222223</v>
      </c>
      <c r="M114" s="3">
        <f ca="1">+'Front-End @ LA'!M800+'Back-End @ MOR'!M705</f>
        <v>-32338.055555555555</v>
      </c>
      <c r="N114" s="3">
        <f ca="1">+'Front-End @ LA'!N800+'Back-End @ MOR'!N705</f>
        <v>-32641.388888888891</v>
      </c>
      <c r="O114" s="3">
        <f ca="1">+'Front-End @ LA'!O800+'Back-End @ MOR'!O705</f>
        <v>-32928.055555555555</v>
      </c>
      <c r="P114" s="3">
        <f ca="1">+'Front-End @ LA'!P800+'Back-End @ MOR'!P705</f>
        <v>-33501.388888888891</v>
      </c>
      <c r="Q114" s="3">
        <f ca="1">+'Front-End @ LA'!Q800+'Back-End @ MOR'!Q705</f>
        <v>-34783.055555555555</v>
      </c>
      <c r="R114" s="3">
        <f ca="1">+'Front-End @ LA'!R800+'Back-End @ MOR'!R705</f>
        <v>-35086.388888888891</v>
      </c>
      <c r="S114" s="3">
        <f ca="1">+'Front-End @ LA'!S800+'Back-End @ MOR'!S705</f>
        <v>-35541.388888888891</v>
      </c>
      <c r="T114" s="3">
        <f ca="1">+'Front-End @ LA'!T800+'Back-End @ MOR'!T705</f>
        <v>-35844.722222222219</v>
      </c>
      <c r="U114" s="3">
        <f ca="1">+'Front-End @ LA'!U800+'Back-End @ MOR'!U705</f>
        <v>-35844.722222222219</v>
      </c>
      <c r="V114" s="3">
        <f ca="1">+'Front-End @ LA'!V800+'Back-End @ MOR'!V705</f>
        <v>-35844.722222222219</v>
      </c>
      <c r="W114" s="3">
        <f ca="1">+'Front-End @ LA'!W800+'Back-End @ MOR'!W705</f>
        <v>-49507.222222222219</v>
      </c>
      <c r="X114" s="3">
        <f ca="1">+'Front-End @ LA'!X800+'Back-End @ MOR'!X705</f>
        <v>-49507.222222222219</v>
      </c>
      <c r="Y114" s="3">
        <f ca="1">+'Front-End @ LA'!Y800+'Back-End @ MOR'!Y705</f>
        <v>-49507.222222222219</v>
      </c>
      <c r="Z114" s="3">
        <f ca="1">+'Front-End @ LA'!Z800+'Back-End @ MOR'!Z705</f>
        <v>-49507.222222222219</v>
      </c>
      <c r="AA114" s="3">
        <f ca="1">+'Front-End @ LA'!AA800+'Back-End @ MOR'!AA705</f>
        <v>-49507.222222222219</v>
      </c>
      <c r="AB114" s="3">
        <f ca="1">+'Front-End @ LA'!AB800+'Back-End @ MOR'!AB705</f>
        <v>-49507.222222222219</v>
      </c>
      <c r="AC114" s="3">
        <f ca="1">+'Front-End @ LA'!AC800+'Back-End @ MOR'!AC705</f>
        <v>-49507.222222222219</v>
      </c>
      <c r="AD114" s="3">
        <f ca="1">+'Front-End @ LA'!AD800+'Back-End @ MOR'!AD705</f>
        <v>-49507.222222222219</v>
      </c>
      <c r="AE114" s="3">
        <f ca="1">+'Front-End @ LA'!AE800+'Back-End @ MOR'!AE705</f>
        <v>-49507.222222222219</v>
      </c>
      <c r="AF114" s="3">
        <f ca="1">+'Front-End @ LA'!AF800+'Back-End @ MOR'!AF705</f>
        <v>-49507.222222222219</v>
      </c>
      <c r="AG114" s="3">
        <f ca="1">+'Front-End @ LA'!AG800+'Back-End @ MOR'!AG705</f>
        <v>-49507.222222222219</v>
      </c>
      <c r="AH114" s="3">
        <f ca="1">+'Front-End @ LA'!AH800+'Back-End @ MOR'!AH705</f>
        <v>-49507.222222222219</v>
      </c>
      <c r="AI114" s="3">
        <f ca="1">+'Front-End @ LA'!AI800+'Back-End @ MOR'!AI705</f>
        <v>-430136.66666666669</v>
      </c>
      <c r="AJ114" s="3">
        <f ca="1">+'Front-End @ LA'!AJ800+'Back-End @ MOR'!AJ705</f>
        <v>-511686.66666666669</v>
      </c>
      <c r="AK114" s="3">
        <f ca="1">+'Front-End @ LA'!AK800+'Back-End @ MOR'!AK705</f>
        <v>-541606.66666666674</v>
      </c>
      <c r="AL114" s="3">
        <f ca="1">+'Front-End @ LA'!AL800+'Back-End @ MOR'!AL705</f>
        <v>-586646.66666666674</v>
      </c>
      <c r="AM114" s="3">
        <f ca="1">+'Front-End @ LA'!AM800+'Back-End @ MOR'!AM705</f>
        <v>-624126.66666666674</v>
      </c>
    </row>
    <row r="115" spans="1:39" hidden="1" outlineLevel="2" x14ac:dyDescent="0.3">
      <c r="C115" t="s">
        <v>163</v>
      </c>
      <c r="J115" s="3"/>
      <c r="K115" s="3">
        <f ca="1">+'Front-End @ LA'!K801+'Back-End @ MOR'!K706</f>
        <v>-100</v>
      </c>
      <c r="L115" s="3">
        <f ca="1">+'Front-End @ LA'!L801+'Back-End @ MOR'!L706</f>
        <v>-200</v>
      </c>
      <c r="M115" s="3">
        <f ca="1">+'Front-End @ LA'!M801+'Back-End @ MOR'!M706</f>
        <v>-41966.666666666664</v>
      </c>
      <c r="N115" s="3">
        <f ca="1">+'Front-End @ LA'!N801+'Back-End @ MOR'!N706</f>
        <v>-42066.666666666664</v>
      </c>
      <c r="O115" s="3">
        <f ca="1">+'Front-End @ LA'!O801+'Back-End @ MOR'!O706</f>
        <v>-42166.666666666664</v>
      </c>
      <c r="P115" s="3">
        <f ca="1">+'Front-End @ LA'!P801+'Back-End @ MOR'!P706</f>
        <v>-42266.666666666664</v>
      </c>
      <c r="Q115" s="3">
        <f ca="1">+'Front-End @ LA'!Q801+'Back-End @ MOR'!Q706</f>
        <v>-42366.666666666664</v>
      </c>
      <c r="R115" s="3">
        <f ca="1">+'Front-End @ LA'!R801+'Back-End @ MOR'!R706</f>
        <v>-42466.666666666664</v>
      </c>
      <c r="S115" s="3">
        <f ca="1">+'Front-End @ LA'!S801+'Back-End @ MOR'!S706</f>
        <v>-42566.666666666664</v>
      </c>
      <c r="T115" s="3">
        <f ca="1">+'Front-End @ LA'!T801+'Back-End @ MOR'!T706</f>
        <v>-42666.666666666664</v>
      </c>
      <c r="U115" s="3">
        <f ca="1">+'Front-End @ LA'!U801+'Back-End @ MOR'!U706</f>
        <v>-42766.666666666664</v>
      </c>
      <c r="V115" s="3">
        <f ca="1">+'Front-End @ LA'!V801+'Back-End @ MOR'!V706</f>
        <v>-42866.666666666664</v>
      </c>
      <c r="W115" s="3">
        <f ca="1">+'Front-End @ LA'!W801+'Back-End @ MOR'!W706</f>
        <v>-42900</v>
      </c>
      <c r="X115" s="3">
        <f ca="1">+'Front-End @ LA'!X801+'Back-End @ MOR'!X706</f>
        <v>-42933.333333333328</v>
      </c>
      <c r="Y115" s="3">
        <f ca="1">+'Front-End @ LA'!Y801+'Back-End @ MOR'!Y706</f>
        <v>-42966.666666666664</v>
      </c>
      <c r="Z115" s="3">
        <f ca="1">+'Front-End @ LA'!Z801+'Back-End @ MOR'!Z706</f>
        <v>-43000</v>
      </c>
      <c r="AA115" s="3">
        <f ca="1">+'Front-End @ LA'!AA801+'Back-End @ MOR'!AA706</f>
        <v>-43033.333333333328</v>
      </c>
      <c r="AB115" s="3">
        <f ca="1">+'Front-End @ LA'!AB801+'Back-End @ MOR'!AB706</f>
        <v>-43066.666666666664</v>
      </c>
      <c r="AC115" s="3">
        <f ca="1">+'Front-End @ LA'!AC801+'Back-End @ MOR'!AC706</f>
        <v>-43100</v>
      </c>
      <c r="AD115" s="3">
        <f ca="1">+'Front-End @ LA'!AD801+'Back-End @ MOR'!AD706</f>
        <v>-43133.333333333328</v>
      </c>
      <c r="AE115" s="3">
        <f ca="1">+'Front-End @ LA'!AE801+'Back-End @ MOR'!AE706</f>
        <v>-43166.666666666664</v>
      </c>
      <c r="AF115" s="3">
        <f ca="1">+'Front-End @ LA'!AF801+'Back-End @ MOR'!AF706</f>
        <v>-43200</v>
      </c>
      <c r="AG115" s="3">
        <f ca="1">+'Front-End @ LA'!AG801+'Back-End @ MOR'!AG706</f>
        <v>-43233.333333333328</v>
      </c>
      <c r="AH115" s="3">
        <f ca="1">+'Front-End @ LA'!AH801+'Back-End @ MOR'!AH706</f>
        <v>-43266.666666666664</v>
      </c>
      <c r="AI115" s="3">
        <f ca="1">+'Front-End @ LA'!AI801+'Back-End @ MOR'!AI706</f>
        <v>-514400</v>
      </c>
      <c r="AJ115" s="3">
        <f ca="1">+'Front-End @ LA'!AJ801+'Back-End @ MOR'!AJ706</f>
        <v>-516800</v>
      </c>
      <c r="AK115" s="3">
        <f ca="1">+'Front-End @ LA'!AK801+'Back-End @ MOR'!AK706</f>
        <v>-519200</v>
      </c>
      <c r="AL115" s="3">
        <f ca="1">+'Front-End @ LA'!AL801+'Back-End @ MOR'!AL706</f>
        <v>-521600</v>
      </c>
      <c r="AM115" s="3">
        <f ca="1">+'Front-End @ LA'!AM801+'Back-End @ MOR'!AM706</f>
        <v>-524000</v>
      </c>
    </row>
    <row r="116" spans="1:39" s="15" customFormat="1" hidden="1" outlineLevel="1" x14ac:dyDescent="0.3">
      <c r="A116" s="36"/>
      <c r="B116" s="189" t="s">
        <v>204</v>
      </c>
      <c r="C116" s="189"/>
      <c r="D116" s="189"/>
      <c r="E116" s="189"/>
      <c r="F116" s="189"/>
      <c r="G116" s="189"/>
      <c r="H116" s="189"/>
      <c r="I116" s="189"/>
      <c r="J116" s="91"/>
      <c r="K116" s="91">
        <f t="shared" ref="K116:AL116" ca="1" si="17">+K112+K113</f>
        <v>-668037.70555555564</v>
      </c>
      <c r="L116" s="91">
        <f t="shared" ca="1" si="17"/>
        <v>-668137.70555555564</v>
      </c>
      <c r="M116" s="91">
        <f t="shared" ca="1" si="17"/>
        <v>-763995.70555555564</v>
      </c>
      <c r="N116" s="91">
        <f t="shared" ca="1" si="17"/>
        <v>-809619.8055555555</v>
      </c>
      <c r="O116" s="91">
        <f t="shared" ca="1" si="17"/>
        <v>-825586.47222222225</v>
      </c>
      <c r="P116" s="91">
        <f t="shared" ca="1" si="17"/>
        <v>-839960.20555555564</v>
      </c>
      <c r="Q116" s="91">
        <f t="shared" ca="1" si="17"/>
        <v>-909568.32222222222</v>
      </c>
      <c r="R116" s="91">
        <f t="shared" ca="1" si="17"/>
        <v>-1025933.6555555556</v>
      </c>
      <c r="S116" s="91">
        <f t="shared" ca="1" si="17"/>
        <v>-1058359.6555555556</v>
      </c>
      <c r="T116" s="91">
        <f t="shared" ca="1" si="17"/>
        <v>3332049.5111111109</v>
      </c>
      <c r="U116" s="91">
        <f t="shared" ca="1" si="17"/>
        <v>-1088050.4888888889</v>
      </c>
      <c r="V116" s="91">
        <f t="shared" ca="1" si="17"/>
        <v>3331849.5111111109</v>
      </c>
      <c r="W116" s="91">
        <f t="shared" ca="1" si="17"/>
        <v>-1279434.2222222222</v>
      </c>
      <c r="X116" s="91">
        <f t="shared" ca="1" si="17"/>
        <v>3140532.4444444445</v>
      </c>
      <c r="Y116" s="91">
        <f t="shared" ca="1" si="17"/>
        <v>-1279500.888888889</v>
      </c>
      <c r="Z116" s="91">
        <f t="shared" ca="1" si="17"/>
        <v>3140465.777777778</v>
      </c>
      <c r="AA116" s="91">
        <f t="shared" ca="1" si="17"/>
        <v>-1279567.5555555555</v>
      </c>
      <c r="AB116" s="91">
        <f t="shared" ca="1" si="17"/>
        <v>3140399.111111111</v>
      </c>
      <c r="AC116" s="91">
        <f t="shared" ca="1" si="17"/>
        <v>-1279634.2222222222</v>
      </c>
      <c r="AD116" s="91">
        <f t="shared" ca="1" si="17"/>
        <v>7271332.4444444459</v>
      </c>
      <c r="AE116" s="91">
        <f t="shared" ca="1" si="17"/>
        <v>-1279700.888888889</v>
      </c>
      <c r="AF116" s="91">
        <f t="shared" ca="1" si="17"/>
        <v>10433265.77777778</v>
      </c>
      <c r="AG116" s="91">
        <f t="shared" ca="1" si="17"/>
        <v>-1279767.5555555555</v>
      </c>
      <c r="AH116" s="91">
        <f t="shared" ca="1" si="17"/>
        <v>10433199.111111114</v>
      </c>
      <c r="AI116" s="91">
        <f t="shared" ca="1" si="17"/>
        <v>-2187762.166666667</v>
      </c>
      <c r="AJ116" s="91">
        <f t="shared" ca="1" si="17"/>
        <v>29964189.33333334</v>
      </c>
      <c r="AK116" s="91">
        <f t="shared" ca="1" si="17"/>
        <v>137378193.09333336</v>
      </c>
      <c r="AL116" s="91">
        <f t="shared" ca="1" si="17"/>
        <v>244762298.49093345</v>
      </c>
      <c r="AM116" s="91">
        <f t="shared" ref="AM116" ca="1" si="18">+AM112+AM113</f>
        <v>352137117.50250947</v>
      </c>
    </row>
    <row r="117" spans="1:39" hidden="1" outlineLevel="1" x14ac:dyDescent="0.3">
      <c r="B117" t="s">
        <v>233</v>
      </c>
      <c r="J117" s="3"/>
      <c r="K117" s="3">
        <f>'Front-End @ LA'!K803+'Back-End @ MOR'!K708+'Rep @ NYC'!K659</f>
        <v>0</v>
      </c>
      <c r="L117" s="3">
        <f>'Front-End @ LA'!L803+'Back-End @ MOR'!L708+'Rep @ NYC'!L659</f>
        <v>0</v>
      </c>
      <c r="M117" s="3">
        <f>'Front-End @ LA'!M803+'Back-End @ MOR'!M708+'Rep @ NYC'!M659</f>
        <v>0</v>
      </c>
      <c r="N117" s="3">
        <f>'Front-End @ LA'!N803+'Back-End @ MOR'!N708+'Rep @ NYC'!N659</f>
        <v>0</v>
      </c>
      <c r="O117" s="3">
        <f>'Front-End @ LA'!O803+'Back-End @ MOR'!O708+'Rep @ NYC'!O659</f>
        <v>0</v>
      </c>
      <c r="P117" s="3">
        <f>'Front-End @ LA'!P803+'Back-End @ MOR'!P708+'Rep @ NYC'!P659</f>
        <v>0</v>
      </c>
      <c r="Q117" s="3">
        <f>'Front-End @ LA'!Q803+'Back-End @ MOR'!Q708+'Rep @ NYC'!Q659</f>
        <v>0</v>
      </c>
      <c r="R117" s="3">
        <f>'Front-End @ LA'!R803+'Back-End @ MOR'!R708+'Rep @ NYC'!R659</f>
        <v>0</v>
      </c>
      <c r="S117" s="3">
        <f>'Front-End @ LA'!S803+'Back-End @ MOR'!S708+'Rep @ NYC'!S659</f>
        <v>0</v>
      </c>
      <c r="T117" s="3">
        <f>'Front-End @ LA'!T803+'Back-End @ MOR'!T708+'Rep @ NYC'!T659</f>
        <v>0</v>
      </c>
      <c r="U117" s="3">
        <f>'Front-End @ LA'!U803+'Back-End @ MOR'!U708+'Rep @ NYC'!U659</f>
        <v>0</v>
      </c>
      <c r="V117" s="3">
        <f>'Front-End @ LA'!V803+'Back-End @ MOR'!V708+'Rep @ NYC'!V659</f>
        <v>0</v>
      </c>
      <c r="W117" s="3">
        <f>'Front-End @ LA'!W803+'Back-End @ MOR'!W708+'Rep @ NYC'!W659</f>
        <v>0</v>
      </c>
      <c r="X117" s="3">
        <f>'Front-End @ LA'!X803+'Back-End @ MOR'!X708+'Rep @ NYC'!X659</f>
        <v>0</v>
      </c>
      <c r="Y117" s="3">
        <f>'Front-End @ LA'!Y803+'Back-End @ MOR'!Y708+'Rep @ NYC'!Y659</f>
        <v>0</v>
      </c>
      <c r="Z117" s="3">
        <f>'Front-End @ LA'!Z803+'Back-End @ MOR'!Z708+'Rep @ NYC'!Z659</f>
        <v>0</v>
      </c>
      <c r="AA117" s="3">
        <f>'Front-End @ LA'!AA803+'Back-End @ MOR'!AA708+'Rep @ NYC'!AA659</f>
        <v>0</v>
      </c>
      <c r="AB117" s="3">
        <f>'Front-End @ LA'!AB803+'Back-End @ MOR'!AB708+'Rep @ NYC'!AB659</f>
        <v>0</v>
      </c>
      <c r="AC117" s="3">
        <f>'Front-End @ LA'!AC803+'Back-End @ MOR'!AC708+'Rep @ NYC'!AC659</f>
        <v>0</v>
      </c>
      <c r="AD117" s="3">
        <f>'Front-End @ LA'!AD803+'Back-End @ MOR'!AD708+'Rep @ NYC'!AD659</f>
        <v>0</v>
      </c>
      <c r="AE117" s="3">
        <f>'Front-End @ LA'!AE803+'Back-End @ MOR'!AE708+'Rep @ NYC'!AE659</f>
        <v>0</v>
      </c>
      <c r="AF117" s="3">
        <f>'Front-End @ LA'!AF803+'Back-End @ MOR'!AF708+'Rep @ NYC'!AF659</f>
        <v>0</v>
      </c>
      <c r="AG117" s="3">
        <f>'Front-End @ LA'!AG803+'Back-End @ MOR'!AG708+'Rep @ NYC'!AG659</f>
        <v>0</v>
      </c>
      <c r="AH117" s="3">
        <f>'Front-End @ LA'!AH803+'Back-End @ MOR'!AH708+'Rep @ NYC'!AH659</f>
        <v>0</v>
      </c>
      <c r="AI117" s="3">
        <f>'Front-End @ LA'!AI803+'Back-End @ MOR'!AI708+'Rep @ NYC'!AI659</f>
        <v>0</v>
      </c>
      <c r="AJ117" s="3">
        <f>'Front-End @ LA'!AJ803+'Back-End @ MOR'!AJ708+'Rep @ NYC'!AJ659</f>
        <v>0</v>
      </c>
      <c r="AK117" s="3">
        <f>'Front-End @ LA'!AK803+'Back-End @ MOR'!AK708+'Rep @ NYC'!AK659</f>
        <v>0</v>
      </c>
      <c r="AL117" s="3">
        <f>'Front-End @ LA'!AL803+'Back-End @ MOR'!AL708+'Rep @ NYC'!AL659</f>
        <v>0</v>
      </c>
      <c r="AM117" s="3">
        <f>'Front-End @ LA'!AM803+'Back-End @ MOR'!AM708+'Rep @ NYC'!AM659</f>
        <v>0</v>
      </c>
    </row>
    <row r="118" spans="1:39" hidden="1" outlineLevel="1" collapsed="1" x14ac:dyDescent="0.3">
      <c r="B118" t="s">
        <v>234</v>
      </c>
      <c r="J118" s="3"/>
      <c r="K118" s="3">
        <f>'Front-End @ LA'!K804+'Back-End @ MOR'!K709+'Rep @ NYC'!K660</f>
        <v>0</v>
      </c>
      <c r="L118" s="3">
        <f>'Front-End @ LA'!L804+'Back-End @ MOR'!L709+'Rep @ NYC'!L660</f>
        <v>0</v>
      </c>
      <c r="M118" s="3">
        <f>'Front-End @ LA'!M804+'Back-End @ MOR'!M709+'Rep @ NYC'!M660</f>
        <v>0</v>
      </c>
      <c r="N118" s="3">
        <f>'Front-End @ LA'!N804+'Back-End @ MOR'!N709+'Rep @ NYC'!N660</f>
        <v>0</v>
      </c>
      <c r="O118" s="3">
        <f>'Front-End @ LA'!O804+'Back-End @ MOR'!O709+'Rep @ NYC'!O660</f>
        <v>0</v>
      </c>
      <c r="P118" s="3">
        <f>'Front-End @ LA'!P804+'Back-End @ MOR'!P709+'Rep @ NYC'!P660</f>
        <v>0</v>
      </c>
      <c r="Q118" s="3">
        <f>'Front-End @ LA'!Q804+'Back-End @ MOR'!Q709+'Rep @ NYC'!Q660</f>
        <v>0</v>
      </c>
      <c r="R118" s="3">
        <f>'Front-End @ LA'!R804+'Back-End @ MOR'!R709+'Rep @ NYC'!R660</f>
        <v>0</v>
      </c>
      <c r="S118" s="3">
        <f>'Front-End @ LA'!S804+'Back-End @ MOR'!S709+'Rep @ NYC'!S660</f>
        <v>0</v>
      </c>
      <c r="T118" s="3">
        <f>'Front-End @ LA'!T804+'Back-End @ MOR'!T709+'Rep @ NYC'!T660</f>
        <v>0</v>
      </c>
      <c r="U118" s="3">
        <f>'Front-End @ LA'!U804+'Back-End @ MOR'!U709+'Rep @ NYC'!U660</f>
        <v>0</v>
      </c>
      <c r="V118" s="3">
        <f>'Front-End @ LA'!V804+'Back-End @ MOR'!V709+'Rep @ NYC'!V660</f>
        <v>0</v>
      </c>
      <c r="W118" s="3">
        <f>'Front-End @ LA'!W804+'Back-End @ MOR'!W709+'Rep @ NYC'!W660</f>
        <v>0</v>
      </c>
      <c r="X118" s="3">
        <f>'Front-End @ LA'!X804+'Back-End @ MOR'!X709+'Rep @ NYC'!X660</f>
        <v>0</v>
      </c>
      <c r="Y118" s="3">
        <f>'Front-End @ LA'!Y804+'Back-End @ MOR'!Y709+'Rep @ NYC'!Y660</f>
        <v>0</v>
      </c>
      <c r="Z118" s="3">
        <f>'Front-End @ LA'!Z804+'Back-End @ MOR'!Z709+'Rep @ NYC'!Z660</f>
        <v>0</v>
      </c>
      <c r="AA118" s="3">
        <f>'Front-End @ LA'!AA804+'Back-End @ MOR'!AA709+'Rep @ NYC'!AA660</f>
        <v>0</v>
      </c>
      <c r="AB118" s="3">
        <f>'Front-End @ LA'!AB804+'Back-End @ MOR'!AB709+'Rep @ NYC'!AB660</f>
        <v>0</v>
      </c>
      <c r="AC118" s="3">
        <f>'Front-End @ LA'!AC804+'Back-End @ MOR'!AC709+'Rep @ NYC'!AC660</f>
        <v>0</v>
      </c>
      <c r="AD118" s="3">
        <f>'Front-End @ LA'!AD804+'Back-End @ MOR'!AD709+'Rep @ NYC'!AD660</f>
        <v>0</v>
      </c>
      <c r="AE118" s="3">
        <f>'Front-End @ LA'!AE804+'Back-End @ MOR'!AE709+'Rep @ NYC'!AE660</f>
        <v>0</v>
      </c>
      <c r="AF118" s="3">
        <f>'Front-End @ LA'!AF804+'Back-End @ MOR'!AF709+'Rep @ NYC'!AF660</f>
        <v>0</v>
      </c>
      <c r="AG118" s="3">
        <f>'Front-End @ LA'!AG804+'Back-End @ MOR'!AG709+'Rep @ NYC'!AG660</f>
        <v>0</v>
      </c>
      <c r="AH118" s="3">
        <f>'Front-End @ LA'!AH804+'Back-End @ MOR'!AH709+'Rep @ NYC'!AH660</f>
        <v>0</v>
      </c>
      <c r="AI118" s="3">
        <f>'Front-End @ LA'!AI804+'Back-End @ MOR'!AI709+'Rep @ NYC'!AI660</f>
        <v>0</v>
      </c>
      <c r="AJ118" s="3">
        <f>'Front-End @ LA'!AJ804+'Back-End @ MOR'!AJ709+'Rep @ NYC'!AJ660</f>
        <v>0</v>
      </c>
      <c r="AK118" s="3">
        <f>'Front-End @ LA'!AK804+'Back-End @ MOR'!AK709+'Rep @ NYC'!AK660</f>
        <v>0</v>
      </c>
      <c r="AL118" s="3">
        <f>'Front-End @ LA'!AL804+'Back-End @ MOR'!AL709+'Rep @ NYC'!AL660</f>
        <v>0</v>
      </c>
      <c r="AM118" s="3">
        <f>'Front-End @ LA'!AM804+'Back-End @ MOR'!AM709+'Rep @ NYC'!AM660</f>
        <v>0</v>
      </c>
    </row>
    <row r="119" spans="1:39" hidden="1" outlineLevel="2" x14ac:dyDescent="0.3">
      <c r="C119" t="s">
        <v>174</v>
      </c>
      <c r="J119" s="3"/>
      <c r="K119" s="3">
        <f>'Front-End @ LA'!K805+'Back-End @ MOR'!K710+'Rep @ NYC'!K661</f>
        <v>0</v>
      </c>
      <c r="L119" s="3">
        <f>'Front-End @ LA'!L805+'Back-End @ MOR'!L710+'Rep @ NYC'!L661</f>
        <v>0</v>
      </c>
      <c r="M119" s="3">
        <f>'Front-End @ LA'!M805+'Back-End @ MOR'!M710+'Rep @ NYC'!M661</f>
        <v>0</v>
      </c>
      <c r="N119" s="3">
        <f>'Front-End @ LA'!N805+'Back-End @ MOR'!N710+'Rep @ NYC'!N661</f>
        <v>0</v>
      </c>
      <c r="O119" s="3">
        <f>'Front-End @ LA'!O805+'Back-End @ MOR'!O710+'Rep @ NYC'!O661</f>
        <v>0</v>
      </c>
      <c r="P119" s="3">
        <f>'Front-End @ LA'!P805+'Back-End @ MOR'!P710+'Rep @ NYC'!P661</f>
        <v>0</v>
      </c>
      <c r="Q119" s="3">
        <f>'Front-End @ LA'!Q805+'Back-End @ MOR'!Q710+'Rep @ NYC'!Q661</f>
        <v>0</v>
      </c>
      <c r="R119" s="3">
        <f>'Front-End @ LA'!R805+'Back-End @ MOR'!R710+'Rep @ NYC'!R661</f>
        <v>0</v>
      </c>
      <c r="S119" s="3">
        <f>'Front-End @ LA'!S805+'Back-End @ MOR'!S710+'Rep @ NYC'!S661</f>
        <v>0</v>
      </c>
      <c r="T119" s="3">
        <f>'Front-End @ LA'!T805+'Back-End @ MOR'!T710+'Rep @ NYC'!T661</f>
        <v>0</v>
      </c>
      <c r="U119" s="3">
        <f>'Front-End @ LA'!U805+'Back-End @ MOR'!U710+'Rep @ NYC'!U661</f>
        <v>0</v>
      </c>
      <c r="V119" s="3">
        <f>'Front-End @ LA'!V805+'Back-End @ MOR'!V710+'Rep @ NYC'!V661</f>
        <v>0</v>
      </c>
      <c r="W119" s="3">
        <f>'Front-End @ LA'!W805+'Back-End @ MOR'!W710+'Rep @ NYC'!W661</f>
        <v>0</v>
      </c>
      <c r="X119" s="3">
        <f>'Front-End @ LA'!X805+'Back-End @ MOR'!X710+'Rep @ NYC'!X661</f>
        <v>0</v>
      </c>
      <c r="Y119" s="3">
        <f>'Front-End @ LA'!Y805+'Back-End @ MOR'!Y710+'Rep @ NYC'!Y661</f>
        <v>0</v>
      </c>
      <c r="Z119" s="3">
        <f>'Front-End @ LA'!Z805+'Back-End @ MOR'!Z710+'Rep @ NYC'!Z661</f>
        <v>0</v>
      </c>
      <c r="AA119" s="3">
        <f>'Front-End @ LA'!AA805+'Back-End @ MOR'!AA710+'Rep @ NYC'!AA661</f>
        <v>0</v>
      </c>
      <c r="AB119" s="3">
        <f>'Front-End @ LA'!AB805+'Back-End @ MOR'!AB710+'Rep @ NYC'!AB661</f>
        <v>0</v>
      </c>
      <c r="AC119" s="3">
        <f>'Front-End @ LA'!AC805+'Back-End @ MOR'!AC710+'Rep @ NYC'!AC661</f>
        <v>0</v>
      </c>
      <c r="AD119" s="3">
        <f>'Front-End @ LA'!AD805+'Back-End @ MOR'!AD710+'Rep @ NYC'!AD661</f>
        <v>0</v>
      </c>
      <c r="AE119" s="3">
        <f>'Front-End @ LA'!AE805+'Back-End @ MOR'!AE710+'Rep @ NYC'!AE661</f>
        <v>0</v>
      </c>
      <c r="AF119" s="3">
        <f>'Front-End @ LA'!AF805+'Back-End @ MOR'!AF710+'Rep @ NYC'!AF661</f>
        <v>0</v>
      </c>
      <c r="AG119" s="3">
        <f>'Front-End @ LA'!AG805+'Back-End @ MOR'!AG710+'Rep @ NYC'!AG661</f>
        <v>0</v>
      </c>
      <c r="AH119" s="3">
        <f>'Front-End @ LA'!AH805+'Back-End @ MOR'!AH710+'Rep @ NYC'!AH661</f>
        <v>0</v>
      </c>
      <c r="AI119" s="3">
        <f>'Front-End @ LA'!AI805+'Back-End @ MOR'!AI710+'Rep @ NYC'!AI661</f>
        <v>0</v>
      </c>
      <c r="AJ119" s="3">
        <f>'Front-End @ LA'!AJ805+'Back-End @ MOR'!AJ710+'Rep @ NYC'!AJ661</f>
        <v>0</v>
      </c>
      <c r="AK119" s="3">
        <f>'Front-End @ LA'!AK805+'Back-End @ MOR'!AK710+'Rep @ NYC'!AK661</f>
        <v>0</v>
      </c>
      <c r="AL119" s="3">
        <f>'Front-End @ LA'!AL805+'Back-End @ MOR'!AL710+'Rep @ NYC'!AL661</f>
        <v>0</v>
      </c>
      <c r="AM119" s="3">
        <f>'Front-End @ LA'!AM805+'Back-End @ MOR'!AM710+'Rep @ NYC'!AM661</f>
        <v>0</v>
      </c>
    </row>
    <row r="120" spans="1:39" hidden="1" outlineLevel="2" x14ac:dyDescent="0.3">
      <c r="C120" t="s">
        <v>193</v>
      </c>
      <c r="J120" s="3"/>
      <c r="K120" s="3">
        <f>'Front-End @ LA'!K806+'Back-End @ MOR'!K711+'Rep @ NYC'!K662</f>
        <v>0</v>
      </c>
      <c r="L120" s="3">
        <f>'Front-End @ LA'!L806+'Back-End @ MOR'!L711+'Rep @ NYC'!L662</f>
        <v>0</v>
      </c>
      <c r="M120" s="3">
        <f>'Front-End @ LA'!M806+'Back-End @ MOR'!M711+'Rep @ NYC'!M662</f>
        <v>0</v>
      </c>
      <c r="N120" s="3">
        <f>'Front-End @ LA'!N806+'Back-End @ MOR'!N711+'Rep @ NYC'!N662</f>
        <v>0</v>
      </c>
      <c r="O120" s="3">
        <f>'Front-End @ LA'!O806+'Back-End @ MOR'!O711+'Rep @ NYC'!O662</f>
        <v>0</v>
      </c>
      <c r="P120" s="3">
        <f>'Front-End @ LA'!P806+'Back-End @ MOR'!P711+'Rep @ NYC'!P662</f>
        <v>0</v>
      </c>
      <c r="Q120" s="3">
        <f>'Front-End @ LA'!Q806+'Back-End @ MOR'!Q711+'Rep @ NYC'!Q662</f>
        <v>0</v>
      </c>
      <c r="R120" s="3">
        <f>'Front-End @ LA'!R806+'Back-End @ MOR'!R711+'Rep @ NYC'!R662</f>
        <v>0</v>
      </c>
      <c r="S120" s="3">
        <f>'Front-End @ LA'!S806+'Back-End @ MOR'!S711+'Rep @ NYC'!S662</f>
        <v>0</v>
      </c>
      <c r="T120" s="3">
        <f>'Front-End @ LA'!T806+'Back-End @ MOR'!T711+'Rep @ NYC'!T662</f>
        <v>0</v>
      </c>
      <c r="U120" s="3">
        <f>'Front-End @ LA'!U806+'Back-End @ MOR'!U711+'Rep @ NYC'!U662</f>
        <v>0</v>
      </c>
      <c r="V120" s="3">
        <f>'Front-End @ LA'!V806+'Back-End @ MOR'!V711+'Rep @ NYC'!V662</f>
        <v>0</v>
      </c>
      <c r="W120" s="3">
        <f>'Front-End @ LA'!W806+'Back-End @ MOR'!W711+'Rep @ NYC'!W662</f>
        <v>0</v>
      </c>
      <c r="X120" s="3">
        <f>'Front-End @ LA'!X806+'Back-End @ MOR'!X711+'Rep @ NYC'!X662</f>
        <v>0</v>
      </c>
      <c r="Y120" s="3">
        <f>'Front-End @ LA'!Y806+'Back-End @ MOR'!Y711+'Rep @ NYC'!Y662</f>
        <v>0</v>
      </c>
      <c r="Z120" s="3">
        <f>'Front-End @ LA'!Z806+'Back-End @ MOR'!Z711+'Rep @ NYC'!Z662</f>
        <v>0</v>
      </c>
      <c r="AA120" s="3">
        <f>'Front-End @ LA'!AA806+'Back-End @ MOR'!AA711+'Rep @ NYC'!AA662</f>
        <v>0</v>
      </c>
      <c r="AB120" s="3">
        <f>'Front-End @ LA'!AB806+'Back-End @ MOR'!AB711+'Rep @ NYC'!AB662</f>
        <v>0</v>
      </c>
      <c r="AC120" s="3">
        <f>'Front-End @ LA'!AC806+'Back-End @ MOR'!AC711+'Rep @ NYC'!AC662</f>
        <v>0</v>
      </c>
      <c r="AD120" s="3">
        <f>'Front-End @ LA'!AD806+'Back-End @ MOR'!AD711+'Rep @ NYC'!AD662</f>
        <v>0</v>
      </c>
      <c r="AE120" s="3">
        <f>'Front-End @ LA'!AE806+'Back-End @ MOR'!AE711+'Rep @ NYC'!AE662</f>
        <v>0</v>
      </c>
      <c r="AF120" s="3">
        <f>'Front-End @ LA'!AF806+'Back-End @ MOR'!AF711+'Rep @ NYC'!AF662</f>
        <v>0</v>
      </c>
      <c r="AG120" s="3">
        <f>'Front-End @ LA'!AG806+'Back-End @ MOR'!AG711+'Rep @ NYC'!AG662</f>
        <v>0</v>
      </c>
      <c r="AH120" s="3">
        <f>'Front-End @ LA'!AH806+'Back-End @ MOR'!AH711+'Rep @ NYC'!AH662</f>
        <v>0</v>
      </c>
      <c r="AI120" s="3">
        <f>'Front-End @ LA'!AI806+'Back-End @ MOR'!AI711+'Rep @ NYC'!AI662</f>
        <v>0</v>
      </c>
      <c r="AJ120" s="3">
        <f>'Front-End @ LA'!AJ806+'Back-End @ MOR'!AJ711+'Rep @ NYC'!AJ662</f>
        <v>0</v>
      </c>
      <c r="AK120" s="3">
        <f>'Front-End @ LA'!AK806+'Back-End @ MOR'!AK711+'Rep @ NYC'!AK662</f>
        <v>0</v>
      </c>
      <c r="AL120" s="3">
        <f>'Front-End @ LA'!AL806+'Back-End @ MOR'!AL711+'Rep @ NYC'!AL662</f>
        <v>0</v>
      </c>
      <c r="AM120" s="3">
        <f>'Front-End @ LA'!AM806+'Back-End @ MOR'!AM711+'Rep @ NYC'!AM662</f>
        <v>0</v>
      </c>
    </row>
    <row r="121" spans="1:39" hidden="1" outlineLevel="2" x14ac:dyDescent="0.3">
      <c r="C121" t="s">
        <v>194</v>
      </c>
      <c r="J121" s="3"/>
      <c r="K121" s="3">
        <f>'Front-End @ LA'!K807+'Back-End @ MOR'!K712+'Rep @ NYC'!K663</f>
        <v>0</v>
      </c>
      <c r="L121" s="3">
        <f>'Front-End @ LA'!L807+'Back-End @ MOR'!L712+'Rep @ NYC'!L663</f>
        <v>0</v>
      </c>
      <c r="M121" s="3">
        <f>'Front-End @ LA'!M807+'Back-End @ MOR'!M712+'Rep @ NYC'!M663</f>
        <v>0</v>
      </c>
      <c r="N121" s="3">
        <f>'Front-End @ LA'!N807+'Back-End @ MOR'!N712+'Rep @ NYC'!N663</f>
        <v>0</v>
      </c>
      <c r="O121" s="3">
        <f>'Front-End @ LA'!O807+'Back-End @ MOR'!O712+'Rep @ NYC'!O663</f>
        <v>0</v>
      </c>
      <c r="P121" s="3">
        <f>'Front-End @ LA'!P807+'Back-End @ MOR'!P712+'Rep @ NYC'!P663</f>
        <v>0</v>
      </c>
      <c r="Q121" s="3">
        <f>'Front-End @ LA'!Q807+'Back-End @ MOR'!Q712+'Rep @ NYC'!Q663</f>
        <v>0</v>
      </c>
      <c r="R121" s="3">
        <f>'Front-End @ LA'!R807+'Back-End @ MOR'!R712+'Rep @ NYC'!R663</f>
        <v>0</v>
      </c>
      <c r="S121" s="3">
        <f>'Front-End @ LA'!S807+'Back-End @ MOR'!S712+'Rep @ NYC'!S663</f>
        <v>0</v>
      </c>
      <c r="T121" s="3">
        <f>'Front-End @ LA'!T807+'Back-End @ MOR'!T712+'Rep @ NYC'!T663</f>
        <v>0</v>
      </c>
      <c r="U121" s="3">
        <f>'Front-End @ LA'!U807+'Back-End @ MOR'!U712+'Rep @ NYC'!U663</f>
        <v>0</v>
      </c>
      <c r="V121" s="3">
        <f>'Front-End @ LA'!V807+'Back-End @ MOR'!V712+'Rep @ NYC'!V663</f>
        <v>0</v>
      </c>
      <c r="W121" s="3">
        <f>'Front-End @ LA'!W807+'Back-End @ MOR'!W712+'Rep @ NYC'!W663</f>
        <v>0</v>
      </c>
      <c r="X121" s="3">
        <f>'Front-End @ LA'!X807+'Back-End @ MOR'!X712+'Rep @ NYC'!X663</f>
        <v>0</v>
      </c>
      <c r="Y121" s="3">
        <f>'Front-End @ LA'!Y807+'Back-End @ MOR'!Y712+'Rep @ NYC'!Y663</f>
        <v>0</v>
      </c>
      <c r="Z121" s="3">
        <f>'Front-End @ LA'!Z807+'Back-End @ MOR'!Z712+'Rep @ NYC'!Z663</f>
        <v>0</v>
      </c>
      <c r="AA121" s="3">
        <f>'Front-End @ LA'!AA807+'Back-End @ MOR'!AA712+'Rep @ NYC'!AA663</f>
        <v>0</v>
      </c>
      <c r="AB121" s="3">
        <f>'Front-End @ LA'!AB807+'Back-End @ MOR'!AB712+'Rep @ NYC'!AB663</f>
        <v>0</v>
      </c>
      <c r="AC121" s="3">
        <f>'Front-End @ LA'!AC807+'Back-End @ MOR'!AC712+'Rep @ NYC'!AC663</f>
        <v>0</v>
      </c>
      <c r="AD121" s="3">
        <f>'Front-End @ LA'!AD807+'Back-End @ MOR'!AD712+'Rep @ NYC'!AD663</f>
        <v>0</v>
      </c>
      <c r="AE121" s="3">
        <f>'Front-End @ LA'!AE807+'Back-End @ MOR'!AE712+'Rep @ NYC'!AE663</f>
        <v>0</v>
      </c>
      <c r="AF121" s="3">
        <f>'Front-End @ LA'!AF807+'Back-End @ MOR'!AF712+'Rep @ NYC'!AF663</f>
        <v>0</v>
      </c>
      <c r="AG121" s="3">
        <f>'Front-End @ LA'!AG807+'Back-End @ MOR'!AG712+'Rep @ NYC'!AG663</f>
        <v>0</v>
      </c>
      <c r="AH121" s="3">
        <f>'Front-End @ LA'!AH807+'Back-End @ MOR'!AH712+'Rep @ NYC'!AH663</f>
        <v>0</v>
      </c>
      <c r="AI121" s="3">
        <f>'Front-End @ LA'!AI807+'Back-End @ MOR'!AI712+'Rep @ NYC'!AI663</f>
        <v>0</v>
      </c>
      <c r="AJ121" s="3">
        <f>'Front-End @ LA'!AJ807+'Back-End @ MOR'!AJ712+'Rep @ NYC'!AJ663</f>
        <v>0</v>
      </c>
      <c r="AK121" s="3">
        <f>'Front-End @ LA'!AK807+'Back-End @ MOR'!AK712+'Rep @ NYC'!AK663</f>
        <v>0</v>
      </c>
      <c r="AL121" s="3">
        <f>'Front-End @ LA'!AL807+'Back-End @ MOR'!AL712+'Rep @ NYC'!AL663</f>
        <v>0</v>
      </c>
      <c r="AM121" s="3">
        <f>'Front-End @ LA'!AM807+'Back-End @ MOR'!AM712+'Rep @ NYC'!AM663</f>
        <v>0</v>
      </c>
    </row>
    <row r="122" spans="1:39" hidden="1" outlineLevel="1" x14ac:dyDescent="0.3">
      <c r="B122" s="67" t="s">
        <v>291</v>
      </c>
      <c r="C122" s="67"/>
      <c r="D122" s="67"/>
      <c r="E122" s="67"/>
      <c r="F122" s="67"/>
      <c r="G122" s="67"/>
      <c r="H122" s="67"/>
      <c r="I122" s="67"/>
      <c r="J122" s="3"/>
      <c r="K122" s="3">
        <f>'Front-End @ LA'!K808+'Back-End @ MOR'!K713+'Rep @ NYC'!K664</f>
        <v>0</v>
      </c>
      <c r="L122" s="3">
        <f>'Front-End @ LA'!L808+'Back-End @ MOR'!L713+'Rep @ NYC'!L664</f>
        <v>0</v>
      </c>
      <c r="M122" s="3">
        <f>'Front-End @ LA'!M808+'Back-End @ MOR'!M713+'Rep @ NYC'!M664</f>
        <v>0</v>
      </c>
      <c r="N122" s="3">
        <f>'Front-End @ LA'!N808+'Back-End @ MOR'!N713+'Rep @ NYC'!N664</f>
        <v>0</v>
      </c>
      <c r="O122" s="3">
        <f>'Front-End @ LA'!O808+'Back-End @ MOR'!O713+'Rep @ NYC'!O664</f>
        <v>0</v>
      </c>
      <c r="P122" s="3">
        <f>'Front-End @ LA'!P808+'Back-End @ MOR'!P713+'Rep @ NYC'!P664</f>
        <v>0</v>
      </c>
      <c r="Q122" s="3">
        <f>'Front-End @ LA'!Q808+'Back-End @ MOR'!Q713+'Rep @ NYC'!Q664</f>
        <v>0</v>
      </c>
      <c r="R122" s="3">
        <f>'Front-End @ LA'!R808+'Back-End @ MOR'!R713+'Rep @ NYC'!R664</f>
        <v>0</v>
      </c>
      <c r="S122" s="3">
        <f>'Front-End @ LA'!S808+'Back-End @ MOR'!S713+'Rep @ NYC'!S664</f>
        <v>0</v>
      </c>
      <c r="T122" s="3">
        <f>'Front-End @ LA'!T808+'Back-End @ MOR'!T713+'Rep @ NYC'!T664</f>
        <v>0</v>
      </c>
      <c r="U122" s="3">
        <f>'Front-End @ LA'!U808+'Back-End @ MOR'!U713+'Rep @ NYC'!U664</f>
        <v>0</v>
      </c>
      <c r="V122" s="3">
        <f>'Front-End @ LA'!V808+'Back-End @ MOR'!V713+'Rep @ NYC'!V664</f>
        <v>0</v>
      </c>
      <c r="W122" s="3">
        <f>'Front-End @ LA'!W808+'Back-End @ MOR'!W713+'Rep @ NYC'!W664</f>
        <v>0</v>
      </c>
      <c r="X122" s="3">
        <f>'Front-End @ LA'!X808+'Back-End @ MOR'!X713+'Rep @ NYC'!X664</f>
        <v>0</v>
      </c>
      <c r="Y122" s="3">
        <f>'Front-End @ LA'!Y808+'Back-End @ MOR'!Y713+'Rep @ NYC'!Y664</f>
        <v>0</v>
      </c>
      <c r="Z122" s="3">
        <f>'Front-End @ LA'!Z808+'Back-End @ MOR'!Z713+'Rep @ NYC'!Z664</f>
        <v>0</v>
      </c>
      <c r="AA122" s="3">
        <f>'Front-End @ LA'!AA808+'Back-End @ MOR'!AA713+'Rep @ NYC'!AA664</f>
        <v>0</v>
      </c>
      <c r="AB122" s="3">
        <f>'Front-End @ LA'!AB808+'Back-End @ MOR'!AB713+'Rep @ NYC'!AB664</f>
        <v>0</v>
      </c>
      <c r="AC122" s="3">
        <f>'Front-End @ LA'!AC808+'Back-End @ MOR'!AC713+'Rep @ NYC'!AC664</f>
        <v>0</v>
      </c>
      <c r="AD122" s="3">
        <f>'Front-End @ LA'!AD808+'Back-End @ MOR'!AD713+'Rep @ NYC'!AD664</f>
        <v>0</v>
      </c>
      <c r="AE122" s="3">
        <f>'Front-End @ LA'!AE808+'Back-End @ MOR'!AE713+'Rep @ NYC'!AE664</f>
        <v>0</v>
      </c>
      <c r="AF122" s="3">
        <f>'Front-End @ LA'!AF808+'Back-End @ MOR'!AF713+'Rep @ NYC'!AF664</f>
        <v>0</v>
      </c>
      <c r="AG122" s="3">
        <f>'Front-End @ LA'!AG808+'Back-End @ MOR'!AG713+'Rep @ NYC'!AG664</f>
        <v>0</v>
      </c>
      <c r="AH122" s="3">
        <f>'Front-End @ LA'!AH808+'Back-End @ MOR'!AH713+'Rep @ NYC'!AH664</f>
        <v>0</v>
      </c>
      <c r="AI122" s="3">
        <f>'Front-End @ LA'!AI808+'Back-End @ MOR'!AI713+'Rep @ NYC'!AI664</f>
        <v>0</v>
      </c>
      <c r="AJ122" s="3">
        <f>'Front-End @ LA'!AJ808+'Back-End @ MOR'!AJ713+'Rep @ NYC'!AJ664</f>
        <v>0</v>
      </c>
      <c r="AK122" s="3">
        <f>'Front-End @ LA'!AK808+'Back-End @ MOR'!AK713+'Rep @ NYC'!AK664</f>
        <v>0</v>
      </c>
      <c r="AL122" s="3">
        <f>'Front-End @ LA'!AL808+'Back-End @ MOR'!AL713+'Rep @ NYC'!AL664</f>
        <v>0</v>
      </c>
      <c r="AM122" s="3">
        <f>'Front-End @ LA'!AM808+'Back-End @ MOR'!AM713+'Rep @ NYC'!AM664</f>
        <v>0</v>
      </c>
    </row>
    <row r="123" spans="1:39" s="15" customFormat="1" hidden="1" outlineLevel="1" x14ac:dyDescent="0.3">
      <c r="A123" s="36"/>
      <c r="B123" s="189" t="s">
        <v>270</v>
      </c>
      <c r="C123" s="189"/>
      <c r="D123" s="189"/>
      <c r="E123" s="189"/>
      <c r="F123" s="189"/>
      <c r="G123" s="189"/>
      <c r="H123" s="189"/>
      <c r="I123" s="189"/>
      <c r="J123" s="91"/>
      <c r="K123" s="91">
        <f t="shared" ref="K123:AL123" ca="1" si="19">+K116+K117+K118+K122</f>
        <v>-668037.70555555564</v>
      </c>
      <c r="L123" s="91">
        <f t="shared" ca="1" si="19"/>
        <v>-668137.70555555564</v>
      </c>
      <c r="M123" s="91">
        <f t="shared" ca="1" si="19"/>
        <v>-763995.70555555564</v>
      </c>
      <c r="N123" s="91">
        <f t="shared" ca="1" si="19"/>
        <v>-809619.8055555555</v>
      </c>
      <c r="O123" s="91">
        <f t="shared" ca="1" si="19"/>
        <v>-825586.47222222225</v>
      </c>
      <c r="P123" s="91">
        <f t="shared" ca="1" si="19"/>
        <v>-839960.20555555564</v>
      </c>
      <c r="Q123" s="91">
        <f t="shared" ca="1" si="19"/>
        <v>-909568.32222222222</v>
      </c>
      <c r="R123" s="91">
        <f t="shared" ca="1" si="19"/>
        <v>-1025933.6555555556</v>
      </c>
      <c r="S123" s="91">
        <f t="shared" ca="1" si="19"/>
        <v>-1058359.6555555556</v>
      </c>
      <c r="T123" s="91">
        <f t="shared" ca="1" si="19"/>
        <v>3332049.5111111109</v>
      </c>
      <c r="U123" s="91">
        <f t="shared" ca="1" si="19"/>
        <v>-1088050.4888888889</v>
      </c>
      <c r="V123" s="91">
        <f t="shared" ca="1" si="19"/>
        <v>3331849.5111111109</v>
      </c>
      <c r="W123" s="91">
        <f t="shared" ca="1" si="19"/>
        <v>-1279434.2222222222</v>
      </c>
      <c r="X123" s="91">
        <f t="shared" ca="1" si="19"/>
        <v>3140532.4444444445</v>
      </c>
      <c r="Y123" s="91">
        <f t="shared" ca="1" si="19"/>
        <v>-1279500.888888889</v>
      </c>
      <c r="Z123" s="91">
        <f t="shared" ca="1" si="19"/>
        <v>3140465.777777778</v>
      </c>
      <c r="AA123" s="91">
        <f t="shared" ca="1" si="19"/>
        <v>-1279567.5555555555</v>
      </c>
      <c r="AB123" s="91">
        <f t="shared" ca="1" si="19"/>
        <v>3140399.111111111</v>
      </c>
      <c r="AC123" s="91">
        <f t="shared" ca="1" si="19"/>
        <v>-1279634.2222222222</v>
      </c>
      <c r="AD123" s="91">
        <f t="shared" ca="1" si="19"/>
        <v>7271332.4444444459</v>
      </c>
      <c r="AE123" s="91">
        <f t="shared" ca="1" si="19"/>
        <v>-1279700.888888889</v>
      </c>
      <c r="AF123" s="91">
        <f t="shared" ca="1" si="19"/>
        <v>10433265.77777778</v>
      </c>
      <c r="AG123" s="91">
        <f t="shared" ca="1" si="19"/>
        <v>-1279767.5555555555</v>
      </c>
      <c r="AH123" s="91">
        <f t="shared" ca="1" si="19"/>
        <v>10433199.111111114</v>
      </c>
      <c r="AI123" s="91">
        <f t="shared" ca="1" si="19"/>
        <v>-2187762.166666667</v>
      </c>
      <c r="AJ123" s="91">
        <f t="shared" ca="1" si="19"/>
        <v>29964189.33333334</v>
      </c>
      <c r="AK123" s="91">
        <f t="shared" ca="1" si="19"/>
        <v>137378193.09333336</v>
      </c>
      <c r="AL123" s="91">
        <f t="shared" ca="1" si="19"/>
        <v>244762298.49093345</v>
      </c>
      <c r="AM123" s="91">
        <f t="shared" ref="AM123" ca="1" si="20">+AM116+AM117+AM118+AM122</f>
        <v>352137117.50250947</v>
      </c>
    </row>
    <row r="124" spans="1:39" hidden="1" outlineLevel="1" x14ac:dyDescent="0.3">
      <c r="B124" s="67" t="s">
        <v>236</v>
      </c>
      <c r="C124" s="67"/>
      <c r="D124" s="67"/>
      <c r="E124" s="67"/>
      <c r="F124" s="67"/>
      <c r="G124" s="67"/>
      <c r="H124" s="127"/>
      <c r="I124" s="67"/>
      <c r="J124" s="133"/>
      <c r="K124" s="133">
        <f ca="1">'Front-End @ LA'!K810+'Back-End @ MOR'!K715+'Rep @ NYC'!K666</f>
        <v>141999.3365</v>
      </c>
      <c r="L124" s="133">
        <f ca="1">'Front-End @ LA'!L810+'Back-End @ MOR'!L715+'Rep @ NYC'!L666</f>
        <v>142020.33649999998</v>
      </c>
      <c r="M124" s="133">
        <f ca="1">'Front-End @ LA'!M810+'Back-End @ MOR'!M715+'Rep @ NYC'!M666</f>
        <v>162150.5165</v>
      </c>
      <c r="N124" s="133">
        <f ca="1">'Front-End @ LA'!N810+'Back-End @ MOR'!N715+'Rep @ NYC'!N666</f>
        <v>171731.57750000001</v>
      </c>
      <c r="O124" s="133">
        <f ca="1">'Front-End @ LA'!O810+'Back-End @ MOR'!O715+'Rep @ NYC'!O666</f>
        <v>175084.57750000001</v>
      </c>
      <c r="P124" s="133">
        <f ca="1">'Front-End @ LA'!P810+'Back-End @ MOR'!P715+'Rep @ NYC'!P666</f>
        <v>178103.06150000001</v>
      </c>
      <c r="Q124" s="133">
        <f ca="1">'Front-End @ LA'!Q810+'Back-End @ MOR'!Q715+'Rep @ NYC'!Q666</f>
        <v>192720.766</v>
      </c>
      <c r="R124" s="133">
        <f ca="1">'Front-End @ LA'!R810+'Back-End @ MOR'!R715+'Rep @ NYC'!R666</f>
        <v>217384.28600000002</v>
      </c>
      <c r="S124" s="133">
        <f ca="1">'Front-End @ LA'!S810+'Back-End @ MOR'!S715+'Rep @ NYC'!S666</f>
        <v>224193.74600000001</v>
      </c>
      <c r="T124" s="133">
        <f ca="1">'Front-End @ LA'!T810+'Back-End @ MOR'!T715+'Rep @ NYC'!T666</f>
        <v>-697792.179</v>
      </c>
      <c r="U124" s="133">
        <f ca="1">'Front-End @ LA'!U810+'Back-End @ MOR'!U715+'Rep @ NYC'!U666</f>
        <v>230428.821</v>
      </c>
      <c r="V124" s="133">
        <f ca="1">'Front-End @ LA'!V810+'Back-End @ MOR'!V715+'Rep @ NYC'!V666</f>
        <v>-697750.179</v>
      </c>
      <c r="W124" s="133">
        <f ca="1">'Front-End @ LA'!W810+'Back-End @ MOR'!W715+'Rep @ NYC'!W666</f>
        <v>272136.13</v>
      </c>
      <c r="X124" s="133">
        <f ca="1">'Front-End @ LA'!X810+'Back-End @ MOR'!X715+'Rep @ NYC'!X666</f>
        <v>-656056.86999999988</v>
      </c>
      <c r="Y124" s="133">
        <f ca="1">'Front-End @ LA'!Y810+'Back-End @ MOR'!Y715+'Rep @ NYC'!Y666</f>
        <v>272150.13</v>
      </c>
      <c r="Z124" s="133">
        <f ca="1">'Front-End @ LA'!Z810+'Back-End @ MOR'!Z715+'Rep @ NYC'!Z666</f>
        <v>-656042.86999999988</v>
      </c>
      <c r="AA124" s="133">
        <f ca="1">'Front-End @ LA'!AA810+'Back-End @ MOR'!AA715+'Rep @ NYC'!AA666</f>
        <v>272164.13</v>
      </c>
      <c r="AB124" s="133">
        <f ca="1">'Front-End @ LA'!AB810+'Back-End @ MOR'!AB715+'Rep @ NYC'!AB666</f>
        <v>-656028.86999999988</v>
      </c>
      <c r="AC124" s="133">
        <f ca="1">'Front-End @ LA'!AC810+'Back-End @ MOR'!AC715+'Rep @ NYC'!AC666</f>
        <v>272178.13</v>
      </c>
      <c r="AD124" s="133">
        <f ca="1">'Front-End @ LA'!AD810+'Back-End @ MOR'!AD715+'Rep @ NYC'!AD666</f>
        <v>-1523524.8700000003</v>
      </c>
      <c r="AE124" s="133">
        <f ca="1">'Front-End @ LA'!AE810+'Back-End @ MOR'!AE715+'Rep @ NYC'!AE666</f>
        <v>272192.13</v>
      </c>
      <c r="AF124" s="133">
        <f ca="1">'Front-End @ LA'!AF810+'Back-End @ MOR'!AF715+'Rep @ NYC'!AF666</f>
        <v>-2187530.8700000006</v>
      </c>
      <c r="AG124" s="133">
        <f ca="1">'Front-End @ LA'!AG810+'Back-End @ MOR'!AG715+'Rep @ NYC'!AG666</f>
        <v>272206.13</v>
      </c>
      <c r="AH124" s="133">
        <f ca="1">'Front-End @ LA'!AH810+'Back-End @ MOR'!AH715+'Rep @ NYC'!AH666</f>
        <v>-2187516.8700000006</v>
      </c>
      <c r="AI124" s="133">
        <f ca="1">'Front-End @ LA'!AI810+'Back-End @ MOR'!AI715+'Rep @ NYC'!AI666</f>
        <v>482688.67500000022</v>
      </c>
      <c r="AJ124" s="133">
        <f ca="1">'Front-End @ LA'!AJ810+'Back-End @ MOR'!AJ715+'Rep @ NYC'!AJ666</f>
        <v>-6259483.4400000013</v>
      </c>
      <c r="AK124" s="133">
        <f ca="1">'Front-End @ LA'!AK810+'Back-End @ MOR'!AK715+'Rep @ NYC'!AK666</f>
        <v>-28812728.229600005</v>
      </c>
      <c r="AL124" s="133">
        <f ca="1">'Front-End @ LA'!AL810+'Back-End @ MOR'!AL715+'Rep @ NYC'!AL666</f>
        <v>-51358938.363096029</v>
      </c>
      <c r="AM124" s="133">
        <f ca="1">'Front-End @ LA'!AM810+'Back-End @ MOR'!AM715+'Rep @ NYC'!AM666</f>
        <v>-73903576.355526984</v>
      </c>
    </row>
    <row r="125" spans="1:39" s="15" customFormat="1" ht="13.5" hidden="1" outlineLevel="1" thickBot="1" x14ac:dyDescent="0.35">
      <c r="A125" s="36"/>
      <c r="B125" s="190" t="s">
        <v>209</v>
      </c>
      <c r="C125" s="190"/>
      <c r="D125" s="190"/>
      <c r="E125" s="190"/>
      <c r="F125" s="190"/>
      <c r="G125" s="190"/>
      <c r="H125" s="191"/>
      <c r="I125" s="190"/>
      <c r="J125" s="192"/>
      <c r="K125" s="192">
        <f t="shared" ref="K125:AL125" ca="1" si="21">+K123+K124</f>
        <v>-526038.36905555567</v>
      </c>
      <c r="L125" s="192">
        <f t="shared" ca="1" si="21"/>
        <v>-526117.36905555567</v>
      </c>
      <c r="M125" s="192">
        <f t="shared" ca="1" si="21"/>
        <v>-601845.18905555562</v>
      </c>
      <c r="N125" s="192">
        <f t="shared" ca="1" si="21"/>
        <v>-637888.22805555549</v>
      </c>
      <c r="O125" s="192">
        <f t="shared" ca="1" si="21"/>
        <v>-650501.89472222223</v>
      </c>
      <c r="P125" s="192">
        <f t="shared" ca="1" si="21"/>
        <v>-661857.14405555557</v>
      </c>
      <c r="Q125" s="192">
        <f t="shared" ca="1" si="21"/>
        <v>-716847.55622222228</v>
      </c>
      <c r="R125" s="192">
        <f t="shared" ca="1" si="21"/>
        <v>-808549.36955555552</v>
      </c>
      <c r="S125" s="192">
        <f t="shared" ca="1" si="21"/>
        <v>-834165.90955555555</v>
      </c>
      <c r="T125" s="192">
        <f t="shared" ca="1" si="21"/>
        <v>2634257.3321111109</v>
      </c>
      <c r="U125" s="192">
        <f t="shared" ca="1" si="21"/>
        <v>-857621.66788888886</v>
      </c>
      <c r="V125" s="192">
        <f t="shared" ca="1" si="21"/>
        <v>2634099.3321111109</v>
      </c>
      <c r="W125" s="192">
        <f t="shared" ca="1" si="21"/>
        <v>-1007298.0922222222</v>
      </c>
      <c r="X125" s="192">
        <f t="shared" ca="1" si="21"/>
        <v>2484475.5744444449</v>
      </c>
      <c r="Y125" s="192">
        <f t="shared" ca="1" si="21"/>
        <v>-1007350.758888889</v>
      </c>
      <c r="Z125" s="192">
        <f t="shared" ca="1" si="21"/>
        <v>2484422.9077777779</v>
      </c>
      <c r="AA125" s="192">
        <f t="shared" ca="1" si="21"/>
        <v>-1007403.4255555555</v>
      </c>
      <c r="AB125" s="192">
        <f t="shared" ca="1" si="21"/>
        <v>2484370.2411111109</v>
      </c>
      <c r="AC125" s="192">
        <f t="shared" ca="1" si="21"/>
        <v>-1007456.0922222222</v>
      </c>
      <c r="AD125" s="192">
        <f t="shared" ca="1" si="21"/>
        <v>5747807.5744444458</v>
      </c>
      <c r="AE125" s="192">
        <f t="shared" ca="1" si="21"/>
        <v>-1007508.758888889</v>
      </c>
      <c r="AF125" s="192">
        <f t="shared" ca="1" si="21"/>
        <v>8245734.9077777788</v>
      </c>
      <c r="AG125" s="192">
        <f t="shared" ca="1" si="21"/>
        <v>-1007561.4255555555</v>
      </c>
      <c r="AH125" s="192">
        <f t="shared" ca="1" si="21"/>
        <v>8245682.2411111128</v>
      </c>
      <c r="AI125" s="192">
        <f t="shared" ca="1" si="21"/>
        <v>-1705073.4916666667</v>
      </c>
      <c r="AJ125" s="192">
        <f t="shared" ca="1" si="21"/>
        <v>23704705.893333338</v>
      </c>
      <c r="AK125" s="192">
        <f t="shared" ca="1" si="21"/>
        <v>108565464.86373335</v>
      </c>
      <c r="AL125" s="192">
        <f t="shared" ca="1" si="21"/>
        <v>193403360.12783742</v>
      </c>
      <c r="AM125" s="192">
        <f t="shared" ref="AM125" ca="1" si="22">+AM123+AM124</f>
        <v>278233541.14698249</v>
      </c>
    </row>
    <row r="126" spans="1:39" ht="13.5" hidden="1" outlineLevel="1" thickTop="1" x14ac:dyDescent="0.3">
      <c r="H126" s="34"/>
      <c r="K126" s="1"/>
      <c r="L126" s="1"/>
      <c r="M126" s="1"/>
      <c r="N126" s="1"/>
      <c r="O126" s="1"/>
      <c r="P126" s="1"/>
      <c r="Q126" s="1"/>
      <c r="R126" s="76"/>
      <c r="AI126" s="14"/>
      <c r="AJ126" s="14"/>
      <c r="AK126" s="14"/>
      <c r="AL126" s="14"/>
      <c r="AM126" s="14"/>
    </row>
    <row r="127" spans="1:39" s="76" customFormat="1" hidden="1" outlineLevel="1" x14ac:dyDescent="0.3">
      <c r="A127" s="193"/>
      <c r="B127" s="76" t="s">
        <v>292</v>
      </c>
      <c r="H127" s="194">
        <f ca="1">AVERAGE(AI127:AM127)</f>
        <v>0.21179328920162011</v>
      </c>
      <c r="K127" s="195">
        <f ca="1">-K124/K123</f>
        <v>0.21256185888775553</v>
      </c>
      <c r="L127" s="195">
        <f t="shared" ref="L127:AM127" ca="1" si="23">-L124/L123</f>
        <v>0.2125614754549891</v>
      </c>
      <c r="M127" s="195">
        <f t="shared" ca="1" si="23"/>
        <v>0.21224008894407176</v>
      </c>
      <c r="N127" s="195">
        <f t="shared" ca="1" si="23"/>
        <v>0.21211385433210714</v>
      </c>
      <c r="O127" s="195">
        <f t="shared" ca="1" si="23"/>
        <v>0.21207297283920695</v>
      </c>
      <c r="P127" s="195">
        <f t="shared" ca="1" si="23"/>
        <v>0.2120374993029597</v>
      </c>
      <c r="Q127" s="195">
        <f t="shared" ca="1" si="23"/>
        <v>0.21188157205074168</v>
      </c>
      <c r="R127" s="195">
        <f t="shared" ca="1" si="23"/>
        <v>0.21188922385267084</v>
      </c>
      <c r="S127" s="195">
        <f t="shared" ca="1" si="23"/>
        <v>0.21183134185355537</v>
      </c>
      <c r="T127" s="195">
        <f t="shared" ca="1" si="23"/>
        <v>0.20941831046421427</v>
      </c>
      <c r="U127" s="195">
        <f t="shared" ca="1" si="23"/>
        <v>0.21178136800922964</v>
      </c>
      <c r="V127" s="195">
        <f t="shared" ca="1" si="23"/>
        <v>0.20941827554729897</v>
      </c>
      <c r="W127" s="195">
        <f t="shared" ca="1" si="23"/>
        <v>0.21270036807936285</v>
      </c>
      <c r="X127" s="195">
        <f t="shared" ca="1" si="23"/>
        <v>0.20889988611980584</v>
      </c>
      <c r="Y127" s="195">
        <f t="shared" ca="1" si="23"/>
        <v>0.2127002273803292</v>
      </c>
      <c r="Z127" s="195">
        <f t="shared" ca="1" si="23"/>
        <v>0.20889986276628741</v>
      </c>
      <c r="AA127" s="195">
        <f t="shared" ca="1" si="23"/>
        <v>0.21270008669595666</v>
      </c>
      <c r="AB127" s="195">
        <f t="shared" ca="1" si="23"/>
        <v>0.2088998394117775</v>
      </c>
      <c r="AC127" s="195">
        <f t="shared" ca="1" si="23"/>
        <v>0.21269994602624293</v>
      </c>
      <c r="AD127" s="195">
        <f t="shared" ca="1" si="23"/>
        <v>0.20952485416397473</v>
      </c>
      <c r="AE127" s="195">
        <f t="shared" ca="1" si="23"/>
        <v>0.21269980537118569</v>
      </c>
      <c r="AF127" s="195">
        <f t="shared" ca="1" si="23"/>
        <v>0.20966885312739833</v>
      </c>
      <c r="AG127" s="195">
        <f t="shared" ca="1" si="23"/>
        <v>0.21269966473078272</v>
      </c>
      <c r="AH127" s="195">
        <f t="shared" ca="1" si="23"/>
        <v>0.20966885101141663</v>
      </c>
      <c r="AI127" s="195">
        <f t="shared" ca="1" si="23"/>
        <v>0.22063123787145364</v>
      </c>
      <c r="AJ127" s="195">
        <f t="shared" ca="1" si="23"/>
        <v>0.20889880818623405</v>
      </c>
      <c r="AK127" s="195">
        <f t="shared" ca="1" si="23"/>
        <v>0.2097329101571814</v>
      </c>
      <c r="AL127" s="195">
        <f t="shared" ca="1" si="23"/>
        <v>0.20983190090853995</v>
      </c>
      <c r="AM127" s="195">
        <f t="shared" ca="1" si="23"/>
        <v>0.20987158888469154</v>
      </c>
    </row>
    <row r="128" spans="1:39" hidden="1" outlineLevel="1" x14ac:dyDescent="0.3">
      <c r="H128" s="34"/>
      <c r="K128" s="1"/>
      <c r="L128" s="1"/>
      <c r="M128" s="1"/>
      <c r="N128" s="1"/>
      <c r="O128" s="1"/>
      <c r="P128" s="1"/>
      <c r="Q128" s="1"/>
      <c r="R128" s="76"/>
      <c r="AI128" s="14"/>
      <c r="AJ128" s="14"/>
      <c r="AK128" s="14"/>
      <c r="AL128" s="14"/>
      <c r="AM128" s="14"/>
    </row>
    <row r="129" spans="1:39" hidden="1" outlineLevel="1" x14ac:dyDescent="0.3">
      <c r="B129" t="s">
        <v>218</v>
      </c>
      <c r="H129" s="173">
        <v>0</v>
      </c>
      <c r="K129" s="3">
        <f ca="1">$H$129*K125</f>
        <v>0</v>
      </c>
      <c r="L129" s="3">
        <f t="shared" ref="L129:AH129" ca="1" si="24">$H$129*L125</f>
        <v>0</v>
      </c>
      <c r="M129" s="3">
        <f t="shared" ca="1" si="24"/>
        <v>0</v>
      </c>
      <c r="N129" s="3">
        <f t="shared" ca="1" si="24"/>
        <v>0</v>
      </c>
      <c r="O129" s="3">
        <f t="shared" ca="1" si="24"/>
        <v>0</v>
      </c>
      <c r="P129" s="3">
        <f t="shared" ca="1" si="24"/>
        <v>0</v>
      </c>
      <c r="Q129" s="3">
        <f t="shared" ca="1" si="24"/>
        <v>0</v>
      </c>
      <c r="R129" s="3">
        <f t="shared" ca="1" si="24"/>
        <v>0</v>
      </c>
      <c r="S129" s="3">
        <f t="shared" ca="1" si="24"/>
        <v>0</v>
      </c>
      <c r="T129" s="3">
        <f t="shared" ca="1" si="24"/>
        <v>0</v>
      </c>
      <c r="U129" s="3">
        <f t="shared" ca="1" si="24"/>
        <v>0</v>
      </c>
      <c r="V129" s="3">
        <f t="shared" ca="1" si="24"/>
        <v>0</v>
      </c>
      <c r="W129" s="3">
        <f t="shared" ca="1" si="24"/>
        <v>0</v>
      </c>
      <c r="X129" s="3">
        <f t="shared" ca="1" si="24"/>
        <v>0</v>
      </c>
      <c r="Y129" s="3">
        <f t="shared" ca="1" si="24"/>
        <v>0</v>
      </c>
      <c r="Z129" s="3">
        <f t="shared" ca="1" si="24"/>
        <v>0</v>
      </c>
      <c r="AA129" s="3">
        <f t="shared" ca="1" si="24"/>
        <v>0</v>
      </c>
      <c r="AB129" s="3">
        <f t="shared" ca="1" si="24"/>
        <v>0</v>
      </c>
      <c r="AC129" s="3">
        <f t="shared" ca="1" si="24"/>
        <v>0</v>
      </c>
      <c r="AD129" s="3">
        <f t="shared" ca="1" si="24"/>
        <v>0</v>
      </c>
      <c r="AE129" s="3">
        <f t="shared" ca="1" si="24"/>
        <v>0</v>
      </c>
      <c r="AF129" s="3">
        <f t="shared" ca="1" si="24"/>
        <v>0</v>
      </c>
      <c r="AG129" s="3">
        <f t="shared" ca="1" si="24"/>
        <v>0</v>
      </c>
      <c r="AH129" s="3">
        <f t="shared" ca="1" si="24"/>
        <v>0</v>
      </c>
      <c r="AI129" s="3">
        <f ca="1">+'Front-End @ LA'!AI813+'Back-End @ MOR'!AI718</f>
        <v>0</v>
      </c>
      <c r="AJ129" s="3">
        <f ca="1">+'Front-End @ LA'!AJ813+'Back-End @ MOR'!AJ718</f>
        <v>0</v>
      </c>
      <c r="AK129" s="3">
        <f ca="1">+'Front-End @ LA'!AK813+'Back-End @ MOR'!AK718</f>
        <v>0</v>
      </c>
      <c r="AL129" s="3">
        <f ca="1">+'Front-End @ LA'!AL813+'Back-End @ MOR'!AL718</f>
        <v>0</v>
      </c>
      <c r="AM129" s="3">
        <f ca="1">+'Front-End @ LA'!AM813+'Back-End @ MOR'!AM718</f>
        <v>0</v>
      </c>
    </row>
    <row r="130" spans="1:39" hidden="1" outlineLevel="1" x14ac:dyDescent="0.3">
      <c r="B130" t="s">
        <v>220</v>
      </c>
      <c r="H130" s="172">
        <v>72000000</v>
      </c>
      <c r="K130" s="134">
        <f t="shared" ref="K130:AH130" si="25">$E$298</f>
        <v>75789473.684210524</v>
      </c>
      <c r="L130" s="134">
        <f t="shared" si="25"/>
        <v>75789473.684210524</v>
      </c>
      <c r="M130" s="134">
        <f t="shared" si="25"/>
        <v>75789473.684210524</v>
      </c>
      <c r="N130" s="134">
        <f t="shared" si="25"/>
        <v>75789473.684210524</v>
      </c>
      <c r="O130" s="134">
        <f t="shared" si="25"/>
        <v>75789473.684210524</v>
      </c>
      <c r="P130" s="134">
        <f t="shared" si="25"/>
        <v>75789473.684210524</v>
      </c>
      <c r="Q130" s="134">
        <f t="shared" si="25"/>
        <v>75789473.684210524</v>
      </c>
      <c r="R130" s="134">
        <f t="shared" si="25"/>
        <v>75789473.684210524</v>
      </c>
      <c r="S130" s="134">
        <f t="shared" si="25"/>
        <v>75789473.684210524</v>
      </c>
      <c r="T130" s="134">
        <f t="shared" si="25"/>
        <v>75789473.684210524</v>
      </c>
      <c r="U130" s="134">
        <f t="shared" si="25"/>
        <v>75789473.684210524</v>
      </c>
      <c r="V130" s="134">
        <f t="shared" si="25"/>
        <v>75789473.684210524</v>
      </c>
      <c r="W130" s="134">
        <f t="shared" si="25"/>
        <v>75789473.684210524</v>
      </c>
      <c r="X130" s="134">
        <f t="shared" si="25"/>
        <v>75789473.684210524</v>
      </c>
      <c r="Y130" s="134">
        <f t="shared" si="25"/>
        <v>75789473.684210524</v>
      </c>
      <c r="Z130" s="134">
        <f t="shared" si="25"/>
        <v>75789473.684210524</v>
      </c>
      <c r="AA130" s="134">
        <f t="shared" si="25"/>
        <v>75789473.684210524</v>
      </c>
      <c r="AB130" s="134">
        <f t="shared" si="25"/>
        <v>75789473.684210524</v>
      </c>
      <c r="AC130" s="134">
        <f t="shared" si="25"/>
        <v>75789473.684210524</v>
      </c>
      <c r="AD130" s="134">
        <f t="shared" si="25"/>
        <v>75789473.684210524</v>
      </c>
      <c r="AE130" s="134">
        <f t="shared" si="25"/>
        <v>75789473.684210524</v>
      </c>
      <c r="AF130" s="134">
        <f t="shared" si="25"/>
        <v>75789473.684210524</v>
      </c>
      <c r="AG130" s="134">
        <f t="shared" si="25"/>
        <v>75789473.684210524</v>
      </c>
      <c r="AH130" s="134">
        <f t="shared" si="25"/>
        <v>75789473.684210524</v>
      </c>
      <c r="AI130" s="134">
        <f>$E$298</f>
        <v>75789473.684210524</v>
      </c>
      <c r="AJ130" s="134">
        <f>$E$298</f>
        <v>75789473.684210524</v>
      </c>
      <c r="AK130" s="134">
        <f>$E$298</f>
        <v>75789473.684210524</v>
      </c>
      <c r="AL130" s="134">
        <f>$E$298</f>
        <v>75789473.684210524</v>
      </c>
      <c r="AM130" s="134">
        <f>$E$298</f>
        <v>75789473.684210524</v>
      </c>
    </row>
    <row r="131" spans="1:39" hidden="1" outlineLevel="1" x14ac:dyDescent="0.3">
      <c r="B131" t="s">
        <v>219</v>
      </c>
      <c r="K131" s="196">
        <f ca="1">K125/K130</f>
        <v>-6.9407840361496928E-3</v>
      </c>
      <c r="L131" s="196">
        <f t="shared" ref="L131:AL131" ca="1" si="26">L125/L130</f>
        <v>-6.941826397260804E-3</v>
      </c>
      <c r="M131" s="196">
        <f t="shared" ca="1" si="26"/>
        <v>-7.9410129111496929E-3</v>
      </c>
      <c r="N131" s="196">
        <f t="shared" ca="1" si="26"/>
        <v>-8.4165807868441349E-3</v>
      </c>
      <c r="O131" s="196">
        <f t="shared" ca="1" si="26"/>
        <v>-8.5830111109182101E-3</v>
      </c>
      <c r="P131" s="196">
        <f t="shared" ca="1" si="26"/>
        <v>-8.7328373173996918E-3</v>
      </c>
      <c r="Q131" s="196">
        <f t="shared" ca="1" si="26"/>
        <v>-9.4584052557098782E-3</v>
      </c>
      <c r="R131" s="196">
        <f t="shared" ca="1" si="26"/>
        <v>-1.0668359737191357E-2</v>
      </c>
      <c r="S131" s="196">
        <f t="shared" ca="1" si="26"/>
        <v>-1.1006355751080247E-2</v>
      </c>
      <c r="T131" s="196">
        <f t="shared" ca="1" si="26"/>
        <v>3.4757562020910494E-2</v>
      </c>
      <c r="U131" s="196">
        <f t="shared" ca="1" si="26"/>
        <v>-1.1315841451311728E-2</v>
      </c>
      <c r="V131" s="196">
        <f t="shared" ca="1" si="26"/>
        <v>3.4755477298688268E-2</v>
      </c>
      <c r="W131" s="196">
        <f t="shared" ca="1" si="26"/>
        <v>-1.3290738716820988E-2</v>
      </c>
      <c r="X131" s="196">
        <f t="shared" ca="1" si="26"/>
        <v>3.2781274940586427E-2</v>
      </c>
      <c r="Y131" s="196">
        <f t="shared" ca="1" si="26"/>
        <v>-1.3291433624228396E-2</v>
      </c>
      <c r="Z131" s="196">
        <f t="shared" ca="1" si="26"/>
        <v>3.2780580033179012E-2</v>
      </c>
      <c r="AA131" s="196">
        <f t="shared" ca="1" si="26"/>
        <v>-1.3292128531635802E-2</v>
      </c>
      <c r="AB131" s="196">
        <f t="shared" ca="1" si="26"/>
        <v>3.2779885125771603E-2</v>
      </c>
      <c r="AC131" s="196">
        <f t="shared" ca="1" si="26"/>
        <v>-1.329282343904321E-2</v>
      </c>
      <c r="AD131" s="196">
        <f t="shared" ca="1" si="26"/>
        <v>7.5839127718364222E-2</v>
      </c>
      <c r="AE131" s="196">
        <f t="shared" ca="1" si="26"/>
        <v>-1.3293518346450619E-2</v>
      </c>
      <c r="AF131" s="196">
        <f t="shared" ca="1" si="26"/>
        <v>0.10879789114429014</v>
      </c>
      <c r="AG131" s="196">
        <f t="shared" ca="1" si="26"/>
        <v>-1.3294213253858024E-2</v>
      </c>
      <c r="AH131" s="196">
        <f t="shared" ca="1" si="26"/>
        <v>0.10879719623688273</v>
      </c>
      <c r="AI131" s="196">
        <f t="shared" ca="1" si="26"/>
        <v>-2.2497497459490742E-2</v>
      </c>
      <c r="AJ131" s="196">
        <f t="shared" ca="1" si="26"/>
        <v>0.31277042498148155</v>
      </c>
      <c r="AK131" s="196">
        <f t="shared" ca="1" si="26"/>
        <v>1.432460994729815</v>
      </c>
      <c r="AL131" s="196">
        <f t="shared" ca="1" si="26"/>
        <v>2.5518498905756326</v>
      </c>
      <c r="AM131" s="196">
        <f ca="1">AM125/AM130</f>
        <v>3.671137001244908</v>
      </c>
    </row>
    <row r="132" spans="1:39" hidden="1" outlineLevel="1" x14ac:dyDescent="0.3">
      <c r="K132" s="1"/>
      <c r="L132" s="1"/>
      <c r="M132" s="1"/>
      <c r="N132" s="1"/>
      <c r="O132" s="1"/>
      <c r="P132" s="1"/>
      <c r="Q132" s="1"/>
      <c r="R132" s="76"/>
      <c r="AI132" s="14"/>
      <c r="AJ132" s="14"/>
      <c r="AK132" s="14"/>
      <c r="AL132" s="14"/>
      <c r="AM132" s="14"/>
    </row>
    <row r="133" spans="1:39" hidden="1" outlineLevel="1" x14ac:dyDescent="0.3">
      <c r="B133" s="61" t="s">
        <v>212</v>
      </c>
      <c r="C133" s="62"/>
      <c r="D133" s="62"/>
      <c r="E133" s="62"/>
      <c r="F133" s="62"/>
      <c r="G133" s="62"/>
      <c r="H133" s="62"/>
      <c r="I133" s="62"/>
      <c r="J133" s="62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>
        <f ca="1">AJ89/AI89-1</f>
        <v>4.1173076923076932</v>
      </c>
      <c r="AK133" s="110">
        <f ca="1">AK89/AJ89-1</f>
        <v>2.3795565576850808</v>
      </c>
      <c r="AL133" s="110">
        <f ca="1">AL89/AK89-1</f>
        <v>0.70410319137106692</v>
      </c>
      <c r="AM133" s="111">
        <f ca="1">AM89/AL89-1</f>
        <v>0.41318107667210424</v>
      </c>
    </row>
    <row r="134" spans="1:39" hidden="1" outlineLevel="1" x14ac:dyDescent="0.3">
      <c r="B134" s="65" t="s">
        <v>213</v>
      </c>
      <c r="K134" s="197" t="str">
        <f ca="1">IFERROR(ABS(K93/K89),"-")</f>
        <v>-</v>
      </c>
      <c r="L134" s="197" t="str">
        <f t="shared" ref="L134:AM134" ca="1" si="27">IFERROR(ABS(L93/L89),"-")</f>
        <v>-</v>
      </c>
      <c r="M134" s="197" t="str">
        <f t="shared" ca="1" si="27"/>
        <v>-</v>
      </c>
      <c r="N134" s="197" t="str">
        <f t="shared" ca="1" si="27"/>
        <v>-</v>
      </c>
      <c r="O134" s="197" t="str">
        <f t="shared" ca="1" si="27"/>
        <v>-</v>
      </c>
      <c r="P134" s="197" t="str">
        <f t="shared" ca="1" si="27"/>
        <v>-</v>
      </c>
      <c r="Q134" s="197" t="str">
        <f t="shared" ca="1" si="27"/>
        <v>-</v>
      </c>
      <c r="R134" s="197" t="str">
        <f t="shared" ca="1" si="27"/>
        <v>-</v>
      </c>
      <c r="S134" s="197" t="str">
        <f t="shared" ca="1" si="27"/>
        <v>-</v>
      </c>
      <c r="T134" s="197">
        <f t="shared" ca="1" si="27"/>
        <v>0.25660000000000005</v>
      </c>
      <c r="U134" s="197" t="str">
        <f t="shared" ca="1" si="27"/>
        <v>-</v>
      </c>
      <c r="V134" s="197">
        <f t="shared" ca="1" si="27"/>
        <v>0.25660000000000005</v>
      </c>
      <c r="W134" s="197" t="str">
        <f t="shared" ca="1" si="27"/>
        <v>-</v>
      </c>
      <c r="X134" s="197">
        <f t="shared" ca="1" si="27"/>
        <v>0.2611</v>
      </c>
      <c r="Y134" s="197" t="str">
        <f t="shared" ca="1" si="27"/>
        <v>-</v>
      </c>
      <c r="Z134" s="197">
        <f t="shared" ca="1" si="27"/>
        <v>0.2611</v>
      </c>
      <c r="AA134" s="197" t="str">
        <f t="shared" ca="1" si="27"/>
        <v>-</v>
      </c>
      <c r="AB134" s="197">
        <f t="shared" ca="1" si="27"/>
        <v>0.2611</v>
      </c>
      <c r="AC134" s="197" t="str">
        <f t="shared" ca="1" si="27"/>
        <v>-</v>
      </c>
      <c r="AD134" s="197">
        <f t="shared" ca="1" si="27"/>
        <v>0.24849105367793237</v>
      </c>
      <c r="AE134" s="197" t="str">
        <f t="shared" ca="1" si="27"/>
        <v>-</v>
      </c>
      <c r="AF134" s="197">
        <f t="shared" ca="1" si="27"/>
        <v>0.2448490566037736</v>
      </c>
      <c r="AG134" s="197" t="str">
        <f t="shared" ca="1" si="27"/>
        <v>-</v>
      </c>
      <c r="AH134" s="197">
        <f t="shared" ca="1" si="27"/>
        <v>0.2448490566037736</v>
      </c>
      <c r="AI134" s="197">
        <f t="shared" ca="1" si="27"/>
        <v>0.32877307692307695</v>
      </c>
      <c r="AJ134" s="197">
        <f t="shared" ca="1" si="27"/>
        <v>0.2656020293122886</v>
      </c>
      <c r="AK134" s="197">
        <f t="shared" ca="1" si="27"/>
        <v>0.24451259868786832</v>
      </c>
      <c r="AL134" s="197">
        <f t="shared" ca="1" si="27"/>
        <v>0.24089095073409458</v>
      </c>
      <c r="AM134" s="198">
        <f t="shared" ca="1" si="27"/>
        <v>0.23941984776284803</v>
      </c>
    </row>
    <row r="135" spans="1:39" hidden="1" outlineLevel="1" x14ac:dyDescent="0.3">
      <c r="B135" s="65" t="s">
        <v>214</v>
      </c>
      <c r="K135" s="197" t="str">
        <f ca="1">IFERROR(K102/K$89,"-")</f>
        <v>-</v>
      </c>
      <c r="L135" s="197" t="str">
        <f t="shared" ref="L135:AM135" ca="1" si="28">IFERROR(L102/L$89,"-")</f>
        <v>-</v>
      </c>
      <c r="M135" s="197" t="str">
        <f t="shared" ca="1" si="28"/>
        <v>-</v>
      </c>
      <c r="N135" s="197" t="str">
        <f t="shared" ca="1" si="28"/>
        <v>-</v>
      </c>
      <c r="O135" s="197" t="str">
        <f t="shared" ca="1" si="28"/>
        <v>-</v>
      </c>
      <c r="P135" s="197" t="str">
        <f t="shared" ca="1" si="28"/>
        <v>-</v>
      </c>
      <c r="Q135" s="197" t="str">
        <f t="shared" ca="1" si="28"/>
        <v>-</v>
      </c>
      <c r="R135" s="197" t="str">
        <f t="shared" ca="1" si="28"/>
        <v>-</v>
      </c>
      <c r="S135" s="197" t="str">
        <f t="shared" ca="1" si="28"/>
        <v>-</v>
      </c>
      <c r="T135" s="197">
        <f t="shared" ca="1" si="28"/>
        <v>0.74339999999999995</v>
      </c>
      <c r="U135" s="197" t="str">
        <f t="shared" ca="1" si="28"/>
        <v>-</v>
      </c>
      <c r="V135" s="197">
        <f t="shared" ca="1" si="28"/>
        <v>0.74339999999999995</v>
      </c>
      <c r="W135" s="197" t="str">
        <f t="shared" ca="1" si="28"/>
        <v>-</v>
      </c>
      <c r="X135" s="197">
        <f t="shared" ca="1" si="28"/>
        <v>0.7389</v>
      </c>
      <c r="Y135" s="197" t="str">
        <f t="shared" ca="1" si="28"/>
        <v>-</v>
      </c>
      <c r="Z135" s="197">
        <f t="shared" ca="1" si="28"/>
        <v>0.7389</v>
      </c>
      <c r="AA135" s="197" t="str">
        <f t="shared" ca="1" si="28"/>
        <v>-</v>
      </c>
      <c r="AB135" s="197">
        <f t="shared" ca="1" si="28"/>
        <v>0.7389</v>
      </c>
      <c r="AC135" s="197" t="str">
        <f t="shared" ca="1" si="28"/>
        <v>-</v>
      </c>
      <c r="AD135" s="197">
        <f t="shared" ca="1" si="28"/>
        <v>0.75150894632206766</v>
      </c>
      <c r="AE135" s="197" t="str">
        <f t="shared" ca="1" si="28"/>
        <v>-</v>
      </c>
      <c r="AF135" s="197">
        <f t="shared" ca="1" si="28"/>
        <v>0.75515094339622646</v>
      </c>
      <c r="AG135" s="197" t="str">
        <f t="shared" ca="1" si="28"/>
        <v>-</v>
      </c>
      <c r="AH135" s="197">
        <f t="shared" ca="1" si="28"/>
        <v>0.75515094339622646</v>
      </c>
      <c r="AI135" s="197">
        <f t="shared" ca="1" si="28"/>
        <v>0.671226923076923</v>
      </c>
      <c r="AJ135" s="197">
        <f t="shared" ca="1" si="28"/>
        <v>0.7343979706877114</v>
      </c>
      <c r="AK135" s="197">
        <f t="shared" ca="1" si="28"/>
        <v>0.75548740131213166</v>
      </c>
      <c r="AL135" s="197">
        <f t="shared" ca="1" si="28"/>
        <v>0.75910904926590539</v>
      </c>
      <c r="AM135" s="198">
        <f t="shared" ca="1" si="28"/>
        <v>0.76058015223715203</v>
      </c>
    </row>
    <row r="136" spans="1:39" hidden="1" outlineLevel="1" x14ac:dyDescent="0.3">
      <c r="B136" s="65" t="s">
        <v>215</v>
      </c>
      <c r="K136" s="197" t="str">
        <f ca="1">IFERROR(K112/K$89,"-")</f>
        <v>-</v>
      </c>
      <c r="L136" s="197" t="str">
        <f t="shared" ref="L136:AM136" ca="1" si="29">IFERROR(L112/L$89,"-")</f>
        <v>-</v>
      </c>
      <c r="M136" s="197" t="str">
        <f t="shared" ca="1" si="29"/>
        <v>-</v>
      </c>
      <c r="N136" s="197" t="str">
        <f t="shared" ca="1" si="29"/>
        <v>-</v>
      </c>
      <c r="O136" s="197" t="str">
        <f t="shared" ca="1" si="29"/>
        <v>-</v>
      </c>
      <c r="P136" s="197" t="str">
        <f t="shared" ca="1" si="29"/>
        <v>-</v>
      </c>
      <c r="Q136" s="197" t="str">
        <f t="shared" ca="1" si="29"/>
        <v>-</v>
      </c>
      <c r="R136" s="197" t="str">
        <f t="shared" ca="1" si="29"/>
        <v>-</v>
      </c>
      <c r="S136" s="197" t="str">
        <f t="shared" ca="1" si="29"/>
        <v>-</v>
      </c>
      <c r="T136" s="197">
        <f t="shared" ca="1" si="29"/>
        <v>0.59028938653846152</v>
      </c>
      <c r="U136" s="197" t="str">
        <f t="shared" ca="1" si="29"/>
        <v>-</v>
      </c>
      <c r="V136" s="197">
        <f t="shared" ca="1" si="29"/>
        <v>0.59028938653846152</v>
      </c>
      <c r="W136" s="197" t="str">
        <f t="shared" ca="1" si="29"/>
        <v>-</v>
      </c>
      <c r="X136" s="197">
        <f t="shared" ca="1" si="29"/>
        <v>0.55955301923076917</v>
      </c>
      <c r="Y136" s="197" t="str">
        <f t="shared" ca="1" si="29"/>
        <v>-</v>
      </c>
      <c r="Z136" s="197">
        <f t="shared" ca="1" si="29"/>
        <v>0.55955301923076917</v>
      </c>
      <c r="AA136" s="197" t="str">
        <f t="shared" ca="1" si="29"/>
        <v>-</v>
      </c>
      <c r="AB136" s="197">
        <f t="shared" ca="1" si="29"/>
        <v>0.55955301923076917</v>
      </c>
      <c r="AC136" s="197" t="str">
        <f t="shared" ca="1" si="29"/>
        <v>-</v>
      </c>
      <c r="AD136" s="197">
        <f t="shared" ca="1" si="29"/>
        <v>0.6588047415506959</v>
      </c>
      <c r="AE136" s="197" t="str">
        <f t="shared" ca="1" si="29"/>
        <v>-</v>
      </c>
      <c r="AF136" s="197">
        <f t="shared" ca="1" si="29"/>
        <v>0.6874728374455733</v>
      </c>
      <c r="AG136" s="197" t="str">
        <f t="shared" ca="1" si="29"/>
        <v>-</v>
      </c>
      <c r="AH136" s="197">
        <f t="shared" ca="1" si="29"/>
        <v>0.6874728374455733</v>
      </c>
      <c r="AI136" s="197">
        <f t="shared" ca="1" si="29"/>
        <v>-0.10758682211538462</v>
      </c>
      <c r="AJ136" s="197">
        <f t="shared" ca="1" si="29"/>
        <v>0.52411515219842164</v>
      </c>
      <c r="AK136" s="197">
        <f t="shared" ca="1" si="29"/>
        <v>0.69273379174913818</v>
      </c>
      <c r="AL136" s="197">
        <f t="shared" ca="1" si="29"/>
        <v>0.72196897436163132</v>
      </c>
      <c r="AM136" s="198">
        <f t="shared" ca="1" si="29"/>
        <v>0.73407378619443697</v>
      </c>
    </row>
    <row r="137" spans="1:39" hidden="1" outlineLevel="1" x14ac:dyDescent="0.3">
      <c r="B137" s="65" t="s">
        <v>216</v>
      </c>
      <c r="K137" s="197" t="str">
        <f ca="1">IFERROR(K116/K$89,"-")</f>
        <v>-</v>
      </c>
      <c r="L137" s="197" t="str">
        <f t="shared" ref="L137:AM137" ca="1" si="30">IFERROR(L116/L$89,"-")</f>
        <v>-</v>
      </c>
      <c r="M137" s="197" t="str">
        <f t="shared" ca="1" si="30"/>
        <v>-</v>
      </c>
      <c r="N137" s="197" t="str">
        <f t="shared" ca="1" si="30"/>
        <v>-</v>
      </c>
      <c r="O137" s="197" t="str">
        <f t="shared" ca="1" si="30"/>
        <v>-</v>
      </c>
      <c r="P137" s="197" t="str">
        <f t="shared" ca="1" si="30"/>
        <v>-</v>
      </c>
      <c r="Q137" s="197" t="str">
        <f t="shared" ca="1" si="30"/>
        <v>-</v>
      </c>
      <c r="R137" s="197" t="str">
        <f t="shared" ca="1" si="30"/>
        <v>-</v>
      </c>
      <c r="S137" s="197" t="str">
        <f t="shared" ca="1" si="30"/>
        <v>-</v>
      </c>
      <c r="T137" s="197">
        <f t="shared" ca="1" si="30"/>
        <v>0.57670087692307692</v>
      </c>
      <c r="U137" s="197" t="str">
        <f t="shared" ca="1" si="30"/>
        <v>-</v>
      </c>
      <c r="V137" s="197">
        <f t="shared" ca="1" si="30"/>
        <v>0.57666626153846146</v>
      </c>
      <c r="W137" s="197" t="str">
        <f t="shared" ca="1" si="30"/>
        <v>-</v>
      </c>
      <c r="X137" s="197">
        <f t="shared" ca="1" si="30"/>
        <v>0.54355369230769235</v>
      </c>
      <c r="Y137" s="197" t="str">
        <f t="shared" ca="1" si="30"/>
        <v>-</v>
      </c>
      <c r="Z137" s="197">
        <f t="shared" ca="1" si="30"/>
        <v>0.5435421538461539</v>
      </c>
      <c r="AA137" s="197" t="str">
        <f t="shared" ca="1" si="30"/>
        <v>-</v>
      </c>
      <c r="AB137" s="197">
        <f t="shared" ca="1" si="30"/>
        <v>0.54353061538461533</v>
      </c>
      <c r="AC137" s="197" t="str">
        <f t="shared" ca="1" si="30"/>
        <v>-</v>
      </c>
      <c r="AD137" s="197">
        <f t="shared" ca="1" si="30"/>
        <v>0.65051681908548709</v>
      </c>
      <c r="AE137" s="197" t="str">
        <f t="shared" ca="1" si="30"/>
        <v>-</v>
      </c>
      <c r="AF137" s="197">
        <f t="shared" ca="1" si="30"/>
        <v>0.68141793904209003</v>
      </c>
      <c r="AG137" s="197" t="str">
        <f t="shared" ca="1" si="30"/>
        <v>-</v>
      </c>
      <c r="AH137" s="197">
        <f t="shared" ca="1" si="30"/>
        <v>0.6814135849056604</v>
      </c>
      <c r="AI137" s="197">
        <f t="shared" ca="1" si="30"/>
        <v>-0.18932557211538464</v>
      </c>
      <c r="AJ137" s="197">
        <f t="shared" ca="1" si="30"/>
        <v>0.50672248027057498</v>
      </c>
      <c r="AK137" s="197">
        <f t="shared" ca="1" si="30"/>
        <v>0.68742562984543543</v>
      </c>
      <c r="AL137" s="197">
        <f t="shared" ca="1" si="30"/>
        <v>0.71871474271399671</v>
      </c>
      <c r="AM137" s="198">
        <f t="shared" ca="1" si="30"/>
        <v>0.73168815106491769</v>
      </c>
    </row>
    <row r="138" spans="1:39" hidden="1" outlineLevel="1" x14ac:dyDescent="0.3">
      <c r="B138" s="66" t="s">
        <v>217</v>
      </c>
      <c r="C138" s="67"/>
      <c r="D138" s="67"/>
      <c r="E138" s="67"/>
      <c r="F138" s="67"/>
      <c r="G138" s="67"/>
      <c r="H138" s="67"/>
      <c r="I138" s="67"/>
      <c r="J138" s="67"/>
      <c r="K138" s="199" t="str">
        <f ca="1">IFERROR(K125/K$89,"-")</f>
        <v>-</v>
      </c>
      <c r="L138" s="199" t="str">
        <f t="shared" ref="L138:AM138" ca="1" si="31">IFERROR(L125/L$89,"-")</f>
        <v>-</v>
      </c>
      <c r="M138" s="199" t="str">
        <f t="shared" ca="1" si="31"/>
        <v>-</v>
      </c>
      <c r="N138" s="199" t="str">
        <f t="shared" ca="1" si="31"/>
        <v>-</v>
      </c>
      <c r="O138" s="199" t="str">
        <f t="shared" ca="1" si="31"/>
        <v>-</v>
      </c>
      <c r="P138" s="199" t="str">
        <f t="shared" ca="1" si="31"/>
        <v>-</v>
      </c>
      <c r="Q138" s="199" t="str">
        <f t="shared" ca="1" si="31"/>
        <v>-</v>
      </c>
      <c r="R138" s="199" t="str">
        <f t="shared" ca="1" si="31"/>
        <v>-</v>
      </c>
      <c r="S138" s="199" t="str">
        <f t="shared" ca="1" si="31"/>
        <v>-</v>
      </c>
      <c r="T138" s="199">
        <f t="shared" ca="1" si="31"/>
        <v>0.45592915363461534</v>
      </c>
      <c r="U138" s="199" t="str">
        <f t="shared" ca="1" si="31"/>
        <v>-</v>
      </c>
      <c r="V138" s="199">
        <f t="shared" ca="1" si="31"/>
        <v>0.45590180748076919</v>
      </c>
      <c r="W138" s="199" t="str">
        <f t="shared" ca="1" si="31"/>
        <v>-</v>
      </c>
      <c r="X138" s="199">
        <f t="shared" ca="1" si="31"/>
        <v>0.43000538788461545</v>
      </c>
      <c r="Y138" s="199" t="str">
        <f t="shared" ca="1" si="31"/>
        <v>-</v>
      </c>
      <c r="Z138" s="199">
        <f t="shared" ca="1" si="31"/>
        <v>0.4299962725</v>
      </c>
      <c r="AA138" s="199" t="str">
        <f t="shared" ca="1" si="31"/>
        <v>-</v>
      </c>
      <c r="AB138" s="199">
        <f t="shared" ca="1" si="31"/>
        <v>0.42998715711538454</v>
      </c>
      <c r="AC138" s="199" t="str">
        <f t="shared" ca="1" si="31"/>
        <v>-</v>
      </c>
      <c r="AD138" s="199">
        <f t="shared" ca="1" si="31"/>
        <v>0.51421737743538765</v>
      </c>
      <c r="AE138" s="199" t="str">
        <f t="shared" ca="1" si="31"/>
        <v>-</v>
      </c>
      <c r="AF138" s="199">
        <f t="shared" ca="1" si="31"/>
        <v>0.53854582126269956</v>
      </c>
      <c r="AG138" s="199" t="str">
        <f t="shared" ca="1" si="31"/>
        <v>-</v>
      </c>
      <c r="AH138" s="199">
        <f t="shared" ca="1" si="31"/>
        <v>0.53854238149492017</v>
      </c>
      <c r="AI138" s="199">
        <f t="shared" ca="1" si="31"/>
        <v>-0.14755443677884614</v>
      </c>
      <c r="AJ138" s="199">
        <f t="shared" ca="1" si="31"/>
        <v>0.4008687580608794</v>
      </c>
      <c r="AK138" s="199">
        <f t="shared" ca="1" si="31"/>
        <v>0.54324985198131881</v>
      </c>
      <c r="AL138" s="199">
        <f t="shared" ca="1" si="31"/>
        <v>0.56790546203932657</v>
      </c>
      <c r="AM138" s="200">
        <f t="shared" ca="1" si="31"/>
        <v>0.57812759623282117</v>
      </c>
    </row>
    <row r="139" spans="1:39" ht="13.5" hidden="1" outlineLevel="1" thickBot="1" x14ac:dyDescent="0.35">
      <c r="K139" s="1"/>
      <c r="L139" s="1"/>
      <c r="M139" s="1"/>
      <c r="N139" s="1"/>
      <c r="O139" s="1"/>
      <c r="P139" s="1"/>
      <c r="Q139" s="1"/>
      <c r="R139" s="76"/>
      <c r="AI139" s="14"/>
      <c r="AJ139" s="14"/>
      <c r="AK139" s="14"/>
      <c r="AL139" s="14"/>
      <c r="AM139" s="14"/>
    </row>
    <row r="140" spans="1:39" x14ac:dyDescent="0.3">
      <c r="A140" s="36" t="s">
        <v>151</v>
      </c>
      <c r="B140" s="96" t="s">
        <v>221</v>
      </c>
      <c r="C140" s="97"/>
      <c r="D140" s="97"/>
      <c r="E140" s="97"/>
      <c r="F140" s="97"/>
      <c r="G140" s="97"/>
      <c r="H140" s="97"/>
      <c r="I140" s="97"/>
      <c r="J140" s="97"/>
      <c r="K140" s="98"/>
      <c r="L140" s="98"/>
      <c r="M140" s="98"/>
      <c r="N140" s="98"/>
      <c r="O140" s="98"/>
      <c r="P140" s="98"/>
      <c r="Q140" s="98"/>
      <c r="R140" s="181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</row>
    <row r="141" spans="1:39" ht="13.5" outlineLevel="1" thickBot="1" x14ac:dyDescent="0.35">
      <c r="B141" s="182" t="s">
        <v>210</v>
      </c>
      <c r="C141" s="101"/>
      <c r="D141" s="101"/>
      <c r="E141" s="101"/>
      <c r="F141" s="101"/>
      <c r="G141" s="101"/>
      <c r="H141" s="101"/>
      <c r="I141" s="101"/>
      <c r="J141" s="101"/>
      <c r="K141" s="102"/>
      <c r="L141" s="102"/>
      <c r="M141" s="102"/>
      <c r="N141" s="102"/>
      <c r="O141" s="102"/>
      <c r="P141" s="102"/>
      <c r="Q141" s="102"/>
      <c r="R141" s="183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</row>
    <row r="142" spans="1:39" outlineLevel="1" x14ac:dyDescent="0.3">
      <c r="K142" s="1"/>
      <c r="L142" s="1"/>
      <c r="M142" s="1"/>
      <c r="N142" s="1"/>
      <c r="O142" s="1"/>
      <c r="P142" s="1"/>
      <c r="Q142" s="1"/>
      <c r="R142" s="76"/>
      <c r="AI142" s="14"/>
      <c r="AJ142" s="14"/>
      <c r="AK142" s="14"/>
      <c r="AL142" s="14"/>
      <c r="AM142" s="14"/>
    </row>
    <row r="143" spans="1:39" s="15" customFormat="1" outlineLevel="1" x14ac:dyDescent="0.3">
      <c r="A143" s="36"/>
      <c r="B143" s="15" t="s">
        <v>255</v>
      </c>
      <c r="J143" s="29"/>
      <c r="K143" s="29">
        <f>+'Front-End @ LA'!K846+'Back-End @ MOR'!K751+'Rep @ NYC'!K702</f>
        <v>0</v>
      </c>
      <c r="L143" s="29">
        <f ca="1">+'Front-End @ LA'!L846+'Back-End @ MOR'!L751+'Rep @ NYC'!L702</f>
        <v>1378716.3531666663</v>
      </c>
      <c r="M143" s="29">
        <f ca="1">+'Front-End @ LA'!M846+'Back-End @ MOR'!M751+'Rep @ NYC'!M702</f>
        <v>866833.70633333339</v>
      </c>
      <c r="N143" s="29">
        <f ca="1">+'Front-End @ LA'!N846+'Back-End @ MOR'!N751+'Rep @ NYC'!N702</f>
        <v>40309013.239500001</v>
      </c>
      <c r="O143" s="29">
        <f ca="1">+'Front-End @ LA'!O846+'Back-End @ MOR'!O751+'Rep @ NYC'!O702</f>
        <v>39715553.066999994</v>
      </c>
      <c r="P143" s="29">
        <f ca="1">+'Front-End @ LA'!P846+'Back-End @ MOR'!P751+'Rep @ NYC'!P702</f>
        <v>39110865.894499995</v>
      </c>
      <c r="Q143" s="29">
        <f ca="1">+'Front-End @ LA'!Q846+'Back-End @ MOR'!Q751+'Rep @ NYC'!Q702</f>
        <v>38484216.805999994</v>
      </c>
      <c r="R143" s="29">
        <f ca="1">+'Front-End @ LA'!R846+'Back-End @ MOR'!R751+'Rep @ NYC'!R702</f>
        <v>37836258.971999988</v>
      </c>
      <c r="S143" s="29">
        <f ca="1">+'Front-End @ LA'!S846+'Back-End @ MOR'!S751+'Rep @ NYC'!S702</f>
        <v>37033862.657999992</v>
      </c>
      <c r="T143" s="29">
        <f ca="1">+'Front-End @ LA'!T846+'Back-End @ MOR'!T751+'Rep @ NYC'!T702</f>
        <v>36241384.80399999</v>
      </c>
      <c r="U143" s="29">
        <f ca="1">+'Front-End @ LA'!U846+'Back-End @ MOR'!U751+'Rep @ NYC'!U702</f>
        <v>33319429.080555551</v>
      </c>
      <c r="V143" s="29">
        <f ca="1">+'Front-End @ LA'!V846+'Back-End @ MOR'!V751+'Rep @ NYC'!V702</f>
        <v>38126863.245999992</v>
      </c>
      <c r="W143" s="29">
        <f ca="1">+'Front-End @ LA'!W846+'Back-End @ MOR'!W751+'Rep @ NYC'!W702</f>
        <v>35217229.522555552</v>
      </c>
      <c r="X143" s="29">
        <f ca="1">+'Front-End @ LA'!X846+'Back-End @ MOR'!X751+'Rep @ NYC'!X702</f>
        <v>39506243.096999988</v>
      </c>
      <c r="Y143" s="29">
        <f ca="1">+'Front-End @ LA'!Y846+'Back-End @ MOR'!Y751+'Rep @ NYC'!Y702</f>
        <v>36475714.78255555</v>
      </c>
      <c r="Z143" s="29">
        <f ca="1">+'Front-End @ LA'!Z846+'Back-End @ MOR'!Z751+'Rep @ NYC'!Z702</f>
        <v>41162282.356999993</v>
      </c>
      <c r="AA143" s="29">
        <f ca="1">+'Front-End @ LA'!AA846+'Back-End @ MOR'!AA751+'Rep @ NYC'!AA702</f>
        <v>38131768.042555556</v>
      </c>
      <c r="AB143" s="29">
        <f ca="1">+'Front-End @ LA'!AB846+'Back-End @ MOR'!AB751+'Rep @ NYC'!AB702</f>
        <v>42818349.616999999</v>
      </c>
      <c r="AC143" s="29">
        <f ca="1">+'Front-End @ LA'!AC846+'Back-End @ MOR'!AC751+'Rep @ NYC'!AC702</f>
        <v>39787849.302555554</v>
      </c>
      <c r="AD143" s="29">
        <f ca="1">+'Front-End @ LA'!AD846+'Back-End @ MOR'!AD751+'Rep @ NYC'!AD702</f>
        <v>44474444.877000004</v>
      </c>
      <c r="AE143" s="29">
        <f ca="1">+'Front-End @ LA'!AE846+'Back-End @ MOR'!AE751+'Rep @ NYC'!AE702</f>
        <v>39469448.562555552</v>
      </c>
      <c r="AF143" s="29">
        <f ca="1">+'Front-End @ LA'!AF846+'Back-End @ MOR'!AF751+'Rep @ NYC'!AF702</f>
        <v>49394058.137000002</v>
      </c>
      <c r="AG143" s="29">
        <f ca="1">+'Front-End @ LA'!AG846+'Back-End @ MOR'!AG751+'Rep @ NYC'!AG702</f>
        <v>42877722.489222221</v>
      </c>
      <c r="AH143" s="29">
        <f ca="1">+'Front-End @ LA'!AH846+'Back-End @ MOR'!AH751+'Rep @ NYC'!AH702</f>
        <v>56811679.397</v>
      </c>
      <c r="AI143" s="29">
        <f>+'Front-End @ LA'!AI846+'Back-End @ MOR'!AI751+'Rep @ NYC'!AI702</f>
        <v>0</v>
      </c>
      <c r="AJ143" s="29">
        <f ca="1">+'Front-End @ LA'!AJ846+'Back-End @ MOR'!AJ751+'Rep @ NYC'!AJ702</f>
        <v>35217229.52255556</v>
      </c>
      <c r="AK143" s="29">
        <f ca="1">+'Front-End @ LA'!AK846+'Back-End @ MOR'!AK751+'Rep @ NYC'!AK702</f>
        <v>50295357.749222226</v>
      </c>
      <c r="AL143" s="29">
        <f ca="1">+'Front-End @ LA'!AL846+'Back-End @ MOR'!AL751+'Rep @ NYC'!AL702</f>
        <v>158311314.46480745</v>
      </c>
      <c r="AM143" s="29">
        <f ca="1">+'Front-End @ LA'!AM846+'Back-End @ MOR'!AM751+'Rep @ NYC'!AM702</f>
        <v>340826253.11116344</v>
      </c>
    </row>
    <row r="144" spans="1:39" outlineLevel="1" x14ac:dyDescent="0.3"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 spans="1:39" s="45" customFormat="1" outlineLevel="1" collapsed="1" x14ac:dyDescent="0.25">
      <c r="A145" s="30"/>
      <c r="B145" s="45" t="s">
        <v>248</v>
      </c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</row>
    <row r="146" spans="1:39" s="46" customFormat="1" hidden="1" outlineLevel="2" x14ac:dyDescent="0.25">
      <c r="A146" s="30"/>
      <c r="B146" s="46" t="s">
        <v>209</v>
      </c>
      <c r="J146" s="3"/>
      <c r="K146" s="3">
        <f ca="1">+'Front-End @ LA'!K849+'Back-End @ MOR'!K754+'Rep @ NYC'!K705</f>
        <v>-534187.98016666668</v>
      </c>
      <c r="L146" s="3">
        <f ca="1">+'Front-End @ LA'!L849+'Back-End @ MOR'!L754+'Rep @ NYC'!L705</f>
        <v>-534266.98016666668</v>
      </c>
      <c r="M146" s="3">
        <f ca="1">+'Front-End @ LA'!M849+'Back-End @ MOR'!M754+'Rep @ NYC'!M705</f>
        <v>-609994.80016666662</v>
      </c>
      <c r="N146" s="3">
        <f ca="1">+'Front-End @ LA'!N849+'Back-End @ MOR'!N754+'Rep @ NYC'!N705</f>
        <v>-646037.83916666673</v>
      </c>
      <c r="O146" s="3">
        <f ca="1">+'Front-End @ LA'!O849+'Back-End @ MOR'!O754+'Rep @ NYC'!O705</f>
        <v>-658651.50583333347</v>
      </c>
      <c r="P146" s="3">
        <f ca="1">+'Front-End @ LA'!P849+'Back-End @ MOR'!P754+'Rep @ NYC'!P705</f>
        <v>-670006.7551666667</v>
      </c>
      <c r="Q146" s="3">
        <f ca="1">+'Front-End @ LA'!Q849+'Back-End @ MOR'!Q754+'Rep @ NYC'!Q705</f>
        <v>-724997.1673333334</v>
      </c>
      <c r="R146" s="3">
        <f ca="1">+'Front-End @ LA'!R849+'Back-End @ MOR'!R754+'Rep @ NYC'!R705</f>
        <v>-817778.98066666676</v>
      </c>
      <c r="S146" s="3">
        <f ca="1">+'Front-End @ LA'!S849+'Back-End @ MOR'!S754+'Rep @ NYC'!S705</f>
        <v>-843395.52066666679</v>
      </c>
      <c r="T146" s="3">
        <f ca="1">+'Front-End @ LA'!T849+'Back-End @ MOR'!T754+'Rep @ NYC'!T705</f>
        <v>2625027.7209999999</v>
      </c>
      <c r="U146" s="3">
        <f ca="1">+'Front-End @ LA'!U849+'Back-End @ MOR'!U754+'Rep @ NYC'!U705</f>
        <v>-866851.2790000001</v>
      </c>
      <c r="V146" s="3">
        <f ca="1">+'Front-End @ LA'!V849+'Back-End @ MOR'!V754+'Rep @ NYC'!V705</f>
        <v>2624869.7209999994</v>
      </c>
      <c r="W146" s="3">
        <f ca="1">+'Front-End @ LA'!W849+'Back-End @ MOR'!W754+'Rep @ NYC'!W705</f>
        <v>-1023750.2033333334</v>
      </c>
      <c r="X146" s="3">
        <f ca="1">+'Front-End @ LA'!X849+'Back-End @ MOR'!X754+'Rep @ NYC'!X705</f>
        <v>2468023.4633333329</v>
      </c>
      <c r="Y146" s="3">
        <f ca="1">+'Front-End @ LA'!Y849+'Back-End @ MOR'!Y754+'Rep @ NYC'!Y705</f>
        <v>-1023802.87</v>
      </c>
      <c r="Z146" s="3">
        <f ca="1">+'Front-End @ LA'!Z849+'Back-End @ MOR'!Z754+'Rep @ NYC'!Z705</f>
        <v>2467970.7966666664</v>
      </c>
      <c r="AA146" s="3">
        <f ca="1">+'Front-End @ LA'!AA849+'Back-End @ MOR'!AA754+'Rep @ NYC'!AA705</f>
        <v>-1023855.5366666666</v>
      </c>
      <c r="AB146" s="3">
        <f ca="1">+'Front-End @ LA'!AB849+'Back-End @ MOR'!AB754+'Rep @ NYC'!AB705</f>
        <v>2467918.1299999994</v>
      </c>
      <c r="AC146" s="3">
        <f ca="1">+'Front-End @ LA'!AC849+'Back-End @ MOR'!AC754+'Rep @ NYC'!AC705</f>
        <v>-1023908.2033333334</v>
      </c>
      <c r="AD146" s="3">
        <f ca="1">+'Front-End @ LA'!AD849+'Back-End @ MOR'!AD754+'Rep @ NYC'!AD705</f>
        <v>5731355.4633333338</v>
      </c>
      <c r="AE146" s="3">
        <f ca="1">+'Front-End @ LA'!AE849+'Back-End @ MOR'!AE754+'Rep @ NYC'!AE705</f>
        <v>-1023960.87</v>
      </c>
      <c r="AF146" s="3">
        <f ca="1">+'Front-End @ LA'!AF849+'Back-End @ MOR'!AF754+'Rep @ NYC'!AF705</f>
        <v>8229282.7966666687</v>
      </c>
      <c r="AG146" s="3">
        <f ca="1">+'Front-End @ LA'!AG849+'Back-End @ MOR'!AG754+'Rep @ NYC'!AG705</f>
        <v>-1024013.5366666666</v>
      </c>
      <c r="AH146" s="3">
        <f ca="1">+'Front-End @ LA'!AH849+'Back-End @ MOR'!AH754+'Rep @ NYC'!AH705</f>
        <v>8229230.1300000008</v>
      </c>
      <c r="AI146" s="3">
        <f ca="1">+'Front-End @ LA'!AI849+'Back-End @ MOR'!AI754+'Rep @ NYC'!AI705</f>
        <v>-1656271.366333334</v>
      </c>
      <c r="AJ146" s="3">
        <f ca="1">+'Front-End @ LA'!AJ849+'Back-End @ MOR'!AJ754+'Rep @ NYC'!AJ705</f>
        <v>23450489.560000002</v>
      </c>
      <c r="AK146" s="3">
        <f ca="1">+'Front-End @ LA'!AK849+'Back-End @ MOR'!AK754+'Rep @ NYC'!AK705</f>
        <v>108390739.53040002</v>
      </c>
      <c r="AL146" s="3">
        <f ca="1">+'Front-End @ LA'!AL849+'Back-End @ MOR'!AL754+'Rep @ NYC'!AL705</f>
        <v>193207434.79450411</v>
      </c>
      <c r="AM146" s="3">
        <f ca="1">+'Front-End @ LA'!AM849+'Back-End @ MOR'!AM754+'Rep @ NYC'!AM705</f>
        <v>278018215.81364906</v>
      </c>
    </row>
    <row r="147" spans="1:39" s="46" customFormat="1" hidden="1" outlineLevel="2" x14ac:dyDescent="0.25">
      <c r="A147" s="30"/>
      <c r="B147" s="46" t="s">
        <v>222</v>
      </c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</row>
    <row r="148" spans="1:39" s="46" customFormat="1" hidden="1" outlineLevel="2" x14ac:dyDescent="0.25">
      <c r="A148" s="30"/>
      <c r="C148" s="46" t="str">
        <f>C114</f>
        <v>Total Depreciation - Tangible Assets</v>
      </c>
      <c r="J148" s="3"/>
      <c r="K148" s="3">
        <f ca="1">+'Front-End @ LA'!K851+'Back-End @ MOR'!K756+'Rep @ NYC'!K707</f>
        <v>40184.333333333336</v>
      </c>
      <c r="L148" s="3">
        <f ca="1">+'Front-End @ LA'!L851+'Back-End @ MOR'!L756+'Rep @ NYC'!L707</f>
        <v>40184.333333333336</v>
      </c>
      <c r="M148" s="3">
        <f ca="1">+'Front-End @ LA'!M851+'Back-End @ MOR'!M756+'Rep @ NYC'!M707</f>
        <v>40487.666666666664</v>
      </c>
      <c r="N148" s="3">
        <f ca="1">+'Front-End @ LA'!N851+'Back-End @ MOR'!N756+'Rep @ NYC'!N707</f>
        <v>40791</v>
      </c>
      <c r="O148" s="3">
        <f ca="1">+'Front-End @ LA'!O851+'Back-End @ MOR'!O756+'Rep @ NYC'!O707</f>
        <v>41077.666666666664</v>
      </c>
      <c r="P148" s="3">
        <f ca="1">+'Front-End @ LA'!P851+'Back-End @ MOR'!P756+'Rep @ NYC'!P707</f>
        <v>41651</v>
      </c>
      <c r="Q148" s="3">
        <f ca="1">+'Front-End @ LA'!Q851+'Back-End @ MOR'!Q756+'Rep @ NYC'!Q707</f>
        <v>42932.666666666664</v>
      </c>
      <c r="R148" s="3">
        <f ca="1">+'Front-End @ LA'!R851+'Back-End @ MOR'!R756+'Rep @ NYC'!R707</f>
        <v>44316</v>
      </c>
      <c r="S148" s="3">
        <f ca="1">+'Front-End @ LA'!S851+'Back-End @ MOR'!S756+'Rep @ NYC'!S707</f>
        <v>44771</v>
      </c>
      <c r="T148" s="3">
        <f ca="1">+'Front-End @ LA'!T851+'Back-End @ MOR'!T756+'Rep @ NYC'!T707</f>
        <v>45074.333333333328</v>
      </c>
      <c r="U148" s="3">
        <f ca="1">+'Front-End @ LA'!U851+'Back-End @ MOR'!U756+'Rep @ NYC'!U707</f>
        <v>45074.333333333328</v>
      </c>
      <c r="V148" s="3">
        <f ca="1">+'Front-End @ LA'!V851+'Back-End @ MOR'!V756+'Rep @ NYC'!V707</f>
        <v>45074.333333333328</v>
      </c>
      <c r="W148" s="3">
        <f ca="1">+'Front-End @ LA'!W851+'Back-End @ MOR'!W756+'Rep @ NYC'!W707</f>
        <v>65959.333333333328</v>
      </c>
      <c r="X148" s="3">
        <f ca="1">+'Front-End @ LA'!X851+'Back-End @ MOR'!X756+'Rep @ NYC'!X707</f>
        <v>65959.333333333328</v>
      </c>
      <c r="Y148" s="3">
        <f ca="1">+'Front-End @ LA'!Y851+'Back-End @ MOR'!Y756+'Rep @ NYC'!Y707</f>
        <v>65959.333333333328</v>
      </c>
      <c r="Z148" s="3">
        <f ca="1">+'Front-End @ LA'!Z851+'Back-End @ MOR'!Z756+'Rep @ NYC'!Z707</f>
        <v>65959.333333333328</v>
      </c>
      <c r="AA148" s="3">
        <f ca="1">+'Front-End @ LA'!AA851+'Back-End @ MOR'!AA756+'Rep @ NYC'!AA707</f>
        <v>65959.333333333328</v>
      </c>
      <c r="AB148" s="3">
        <f ca="1">+'Front-End @ LA'!AB851+'Back-End @ MOR'!AB756+'Rep @ NYC'!AB707</f>
        <v>65959.333333333328</v>
      </c>
      <c r="AC148" s="3">
        <f ca="1">+'Front-End @ LA'!AC851+'Back-End @ MOR'!AC756+'Rep @ NYC'!AC707</f>
        <v>65959.333333333328</v>
      </c>
      <c r="AD148" s="3">
        <f ca="1">+'Front-End @ LA'!AD851+'Back-End @ MOR'!AD756+'Rep @ NYC'!AD707</f>
        <v>65959.333333333328</v>
      </c>
      <c r="AE148" s="3">
        <f ca="1">+'Front-End @ LA'!AE851+'Back-End @ MOR'!AE756+'Rep @ NYC'!AE707</f>
        <v>65959.333333333328</v>
      </c>
      <c r="AF148" s="3">
        <f ca="1">+'Front-End @ LA'!AF851+'Back-End @ MOR'!AF756+'Rep @ NYC'!AF707</f>
        <v>65959.333333333328</v>
      </c>
      <c r="AG148" s="3">
        <f ca="1">+'Front-End @ LA'!AG851+'Back-End @ MOR'!AG756+'Rep @ NYC'!AG707</f>
        <v>65959.333333333328</v>
      </c>
      <c r="AH148" s="3">
        <f ca="1">+'Front-End @ LA'!AH851+'Back-End @ MOR'!AH756+'Rep @ NYC'!AH707</f>
        <v>65959.333333333328</v>
      </c>
      <c r="AI148" s="3">
        <f ca="1">+'Front-End @ LA'!AI851+'Back-End @ MOR'!AI756+'Rep @ NYC'!AI707</f>
        <v>511618.66666666657</v>
      </c>
      <c r="AJ148" s="3">
        <f ca="1">+'Front-End @ LA'!AJ851+'Back-End @ MOR'!AJ756+'Rep @ NYC'!AJ707</f>
        <v>791512.00000000012</v>
      </c>
      <c r="AK148" s="3">
        <f ca="1">+'Front-End @ LA'!AK851+'Back-End @ MOR'!AK756+'Rep @ NYC'!AK707</f>
        <v>716332</v>
      </c>
      <c r="AL148" s="3">
        <f ca="1">+'Front-End @ LA'!AL851+'Back-End @ MOR'!AL756+'Rep @ NYC'!AL707</f>
        <v>782572</v>
      </c>
      <c r="AM148" s="3">
        <f ca="1">+'Front-End @ LA'!AM851+'Back-End @ MOR'!AM756+'Rep @ NYC'!AM707</f>
        <v>839452</v>
      </c>
    </row>
    <row r="149" spans="1:39" s="46" customFormat="1" hidden="1" outlineLevel="2" x14ac:dyDescent="0.25">
      <c r="A149" s="30"/>
      <c r="C149" s="46" t="str">
        <f>C115</f>
        <v>Total Amortization - Intangible Assets</v>
      </c>
      <c r="J149" s="3"/>
      <c r="K149" s="3">
        <f ca="1">+'Front-End @ LA'!K852+'Back-End @ MOR'!K757+'Rep @ NYC'!K708</f>
        <v>100</v>
      </c>
      <c r="L149" s="3">
        <f ca="1">+'Front-End @ LA'!L852+'Back-End @ MOR'!L757+'Rep @ NYC'!L708</f>
        <v>200</v>
      </c>
      <c r="M149" s="3">
        <f ca="1">+'Front-End @ LA'!M852+'Back-End @ MOR'!M757+'Rep @ NYC'!M708</f>
        <v>41966.666666666664</v>
      </c>
      <c r="N149" s="3">
        <f ca="1">+'Front-End @ LA'!N852+'Back-End @ MOR'!N757+'Rep @ NYC'!N708</f>
        <v>42066.666666666664</v>
      </c>
      <c r="O149" s="3">
        <f ca="1">+'Front-End @ LA'!O852+'Back-End @ MOR'!O757+'Rep @ NYC'!O708</f>
        <v>42166.666666666664</v>
      </c>
      <c r="P149" s="3">
        <f ca="1">+'Front-End @ LA'!P852+'Back-End @ MOR'!P757+'Rep @ NYC'!P708</f>
        <v>42266.666666666664</v>
      </c>
      <c r="Q149" s="3">
        <f ca="1">+'Front-End @ LA'!Q852+'Back-End @ MOR'!Q757+'Rep @ NYC'!Q708</f>
        <v>42366.666666666664</v>
      </c>
      <c r="R149" s="3">
        <f ca="1">+'Front-End @ LA'!R852+'Back-End @ MOR'!R757+'Rep @ NYC'!R708</f>
        <v>42466.666666666664</v>
      </c>
      <c r="S149" s="3">
        <f ca="1">+'Front-End @ LA'!S852+'Back-End @ MOR'!S757+'Rep @ NYC'!S708</f>
        <v>42566.666666666664</v>
      </c>
      <c r="T149" s="3">
        <f ca="1">+'Front-End @ LA'!T852+'Back-End @ MOR'!T757+'Rep @ NYC'!T708</f>
        <v>42666.666666666664</v>
      </c>
      <c r="U149" s="3">
        <f ca="1">+'Front-End @ LA'!U852+'Back-End @ MOR'!U757+'Rep @ NYC'!U708</f>
        <v>42766.666666666664</v>
      </c>
      <c r="V149" s="3">
        <f ca="1">+'Front-End @ LA'!V852+'Back-End @ MOR'!V757+'Rep @ NYC'!V708</f>
        <v>42866.666666666664</v>
      </c>
      <c r="W149" s="3">
        <f ca="1">+'Front-End @ LA'!W852+'Back-End @ MOR'!W757+'Rep @ NYC'!W708</f>
        <v>42900</v>
      </c>
      <c r="X149" s="3">
        <f ca="1">+'Front-End @ LA'!X852+'Back-End @ MOR'!X757+'Rep @ NYC'!X708</f>
        <v>42933.333333333328</v>
      </c>
      <c r="Y149" s="3">
        <f ca="1">+'Front-End @ LA'!Y852+'Back-End @ MOR'!Y757+'Rep @ NYC'!Y708</f>
        <v>42966.666666666664</v>
      </c>
      <c r="Z149" s="3">
        <f ca="1">+'Front-End @ LA'!Z852+'Back-End @ MOR'!Z757+'Rep @ NYC'!Z708</f>
        <v>43000</v>
      </c>
      <c r="AA149" s="3">
        <f ca="1">+'Front-End @ LA'!AA852+'Back-End @ MOR'!AA757+'Rep @ NYC'!AA708</f>
        <v>43033.333333333328</v>
      </c>
      <c r="AB149" s="3">
        <f ca="1">+'Front-End @ LA'!AB852+'Back-End @ MOR'!AB757+'Rep @ NYC'!AB708</f>
        <v>43066.666666666664</v>
      </c>
      <c r="AC149" s="3">
        <f ca="1">+'Front-End @ LA'!AC852+'Back-End @ MOR'!AC757+'Rep @ NYC'!AC708</f>
        <v>43100</v>
      </c>
      <c r="AD149" s="3">
        <f ca="1">+'Front-End @ LA'!AD852+'Back-End @ MOR'!AD757+'Rep @ NYC'!AD708</f>
        <v>43133.333333333328</v>
      </c>
      <c r="AE149" s="3">
        <f ca="1">+'Front-End @ LA'!AE852+'Back-End @ MOR'!AE757+'Rep @ NYC'!AE708</f>
        <v>43166.666666666664</v>
      </c>
      <c r="AF149" s="3">
        <f ca="1">+'Front-End @ LA'!AF852+'Back-End @ MOR'!AF757+'Rep @ NYC'!AF708</f>
        <v>43200</v>
      </c>
      <c r="AG149" s="3">
        <f ca="1">+'Front-End @ LA'!AG852+'Back-End @ MOR'!AG757+'Rep @ NYC'!AG708</f>
        <v>43233.333333333328</v>
      </c>
      <c r="AH149" s="3">
        <f ca="1">+'Front-End @ LA'!AH852+'Back-End @ MOR'!AH757+'Rep @ NYC'!AH708</f>
        <v>43266.666666666664</v>
      </c>
      <c r="AI149" s="3">
        <f ca="1">+'Front-End @ LA'!AI852+'Back-End @ MOR'!AI757+'Rep @ NYC'!AI708</f>
        <v>424466.66666666669</v>
      </c>
      <c r="AJ149" s="3">
        <f ca="1">+'Front-End @ LA'!AJ852+'Back-End @ MOR'!AJ757+'Rep @ NYC'!AJ708</f>
        <v>517000.00000000006</v>
      </c>
      <c r="AK149" s="3">
        <f ca="1">+'Front-End @ LA'!AK852+'Back-End @ MOR'!AK757+'Rep @ NYC'!AK708</f>
        <v>519200</v>
      </c>
      <c r="AL149" s="3">
        <f ca="1">+'Front-End @ LA'!AL852+'Back-End @ MOR'!AL757+'Rep @ NYC'!AL708</f>
        <v>521600</v>
      </c>
      <c r="AM149" s="3">
        <f ca="1">+'Front-End @ LA'!AM852+'Back-End @ MOR'!AM757+'Rep @ NYC'!AM708</f>
        <v>524000</v>
      </c>
    </row>
    <row r="150" spans="1:39" s="46" customFormat="1" hidden="1" outlineLevel="2" x14ac:dyDescent="0.25">
      <c r="A150" s="30"/>
      <c r="B150" s="46" t="s">
        <v>238</v>
      </c>
    </row>
    <row r="151" spans="1:39" s="46" customFormat="1" hidden="1" outlineLevel="2" x14ac:dyDescent="0.25">
      <c r="A151" s="30"/>
      <c r="C151" s="46" t="s">
        <v>242</v>
      </c>
      <c r="J151" s="150"/>
      <c r="K151" s="150">
        <f ca="1">+'Front-End @ LA'!K854+'Back-End @ MOR'!K759+'Rep @ NYC'!K710</f>
        <v>0</v>
      </c>
      <c r="L151" s="150">
        <f ca="1">+'Front-End @ LA'!L854+'Back-End @ MOR'!L759+'Rep @ NYC'!L710</f>
        <v>0</v>
      </c>
      <c r="M151" s="150">
        <f ca="1">+'Front-End @ LA'!M854+'Back-End @ MOR'!M759+'Rep @ NYC'!M710</f>
        <v>0</v>
      </c>
      <c r="N151" s="150">
        <f ca="1">+'Front-End @ LA'!N854+'Back-End @ MOR'!N759+'Rep @ NYC'!N710</f>
        <v>0</v>
      </c>
      <c r="O151" s="150">
        <f ca="1">+'Front-End @ LA'!O854+'Back-End @ MOR'!O759+'Rep @ NYC'!O710</f>
        <v>0</v>
      </c>
      <c r="P151" s="150">
        <f ca="1">+'Front-End @ LA'!P854+'Back-End @ MOR'!P759+'Rep @ NYC'!P710</f>
        <v>0</v>
      </c>
      <c r="Q151" s="150">
        <f ca="1">+'Front-End @ LA'!Q854+'Back-End @ MOR'!Q759+'Rep @ NYC'!Q710</f>
        <v>0</v>
      </c>
      <c r="R151" s="150">
        <f ca="1">+'Front-End @ LA'!R854+'Back-End @ MOR'!R759+'Rep @ NYC'!R710</f>
        <v>0</v>
      </c>
      <c r="S151" s="150">
        <f ca="1">+'Front-End @ LA'!S854+'Back-End @ MOR'!S759+'Rep @ NYC'!S710</f>
        <v>0</v>
      </c>
      <c r="T151" s="150">
        <f ca="1">+'Front-End @ LA'!T854+'Back-End @ MOR'!T759+'Rep @ NYC'!T710</f>
        <v>-5777777.777777778</v>
      </c>
      <c r="U151" s="150">
        <f ca="1">+'Front-End @ LA'!U854+'Back-End @ MOR'!U759+'Rep @ NYC'!U710</f>
        <v>5777777.777777778</v>
      </c>
      <c r="V151" s="150">
        <f ca="1">+'Front-End @ LA'!V854+'Back-End @ MOR'!V759+'Rep @ NYC'!V710</f>
        <v>-5777777.777777778</v>
      </c>
      <c r="W151" s="150">
        <f ca="1">+'Front-End @ LA'!W854+'Back-End @ MOR'!W759+'Rep @ NYC'!W710</f>
        <v>5777777.777777778</v>
      </c>
      <c r="X151" s="150">
        <f ca="1">+'Front-End @ LA'!X854+'Back-End @ MOR'!X759+'Rep @ NYC'!X710</f>
        <v>-5777777.777777778</v>
      </c>
      <c r="Y151" s="150">
        <f ca="1">+'Front-End @ LA'!Y854+'Back-End @ MOR'!Y759+'Rep @ NYC'!Y710</f>
        <v>5777777.777777778</v>
      </c>
      <c r="Z151" s="150">
        <f ca="1">+'Front-End @ LA'!Z854+'Back-End @ MOR'!Z759+'Rep @ NYC'!Z710</f>
        <v>-5777777.777777778</v>
      </c>
      <c r="AA151" s="150">
        <f ca="1">+'Front-End @ LA'!AA854+'Back-End @ MOR'!AA759+'Rep @ NYC'!AA710</f>
        <v>5777777.777777778</v>
      </c>
      <c r="AB151" s="150">
        <f ca="1">+'Front-End @ LA'!AB854+'Back-End @ MOR'!AB759+'Rep @ NYC'!AB710</f>
        <v>-5777777.777777778</v>
      </c>
      <c r="AC151" s="150">
        <f ca="1">+'Front-End @ LA'!AC854+'Back-End @ MOR'!AC759+'Rep @ NYC'!AC710</f>
        <v>5777777.777777778</v>
      </c>
      <c r="AD151" s="150">
        <f ca="1">+'Front-End @ LA'!AD854+'Back-End @ MOR'!AD759+'Rep @ NYC'!AD710</f>
        <v>-11177777.77777778</v>
      </c>
      <c r="AE151" s="150">
        <f ca="1">+'Front-End @ LA'!AE854+'Back-End @ MOR'!AE759+'Rep @ NYC'!AE710</f>
        <v>11177777.77777778</v>
      </c>
      <c r="AF151" s="150">
        <f ca="1">+'Front-End @ LA'!AF854+'Back-End @ MOR'!AF759+'Rep @ NYC'!AF710</f>
        <v>-15311111.111111114</v>
      </c>
      <c r="AG151" s="150">
        <f ca="1">+'Front-End @ LA'!AG854+'Back-End @ MOR'!AG759+'Rep @ NYC'!AG710</f>
        <v>15311111.111111114</v>
      </c>
      <c r="AH151" s="150">
        <f ca="1">+'Front-End @ LA'!AH854+'Back-End @ MOR'!AH759+'Rep @ NYC'!AH710</f>
        <v>-15311111.111111114</v>
      </c>
      <c r="AI151" s="150">
        <f ca="1">+'Front-End @ LA'!AI854+'Back-End @ MOR'!AI759+'Rep @ NYC'!AI710</f>
        <v>-5777777.777777778</v>
      </c>
      <c r="AJ151" s="150">
        <f ca="1">+'Front-End @ LA'!AJ854+'Back-End @ MOR'!AJ759+'Rep @ NYC'!AJ710</f>
        <v>-9533333.3333333358</v>
      </c>
      <c r="AK151" s="150">
        <f ca="1">+'Front-End @ LA'!AK854+'Back-End @ MOR'!AK759+'Rep @ NYC'!AK710</f>
        <v>-1342592.5925925951</v>
      </c>
      <c r="AL151" s="150">
        <f ca="1">+'Front-End @ LA'!AL854+'Back-End @ MOR'!AL759+'Rep @ NYC'!AL710</f>
        <v>-11725925.925925933</v>
      </c>
      <c r="AM151" s="150">
        <f ca="1">+'Front-End @ LA'!AM854+'Back-End @ MOR'!AM759+'Rep @ NYC'!AM710</f>
        <v>-11725925.925925925</v>
      </c>
    </row>
    <row r="152" spans="1:39" s="46" customFormat="1" hidden="1" outlineLevel="2" x14ac:dyDescent="0.25">
      <c r="A152" s="30"/>
      <c r="C152" s="46" t="s">
        <v>226</v>
      </c>
      <c r="J152" s="150"/>
      <c r="K152" s="150">
        <f>+'Front-End @ LA'!K855+'Back-End @ MOR'!K760+'Rep @ NYC'!K711</f>
        <v>0</v>
      </c>
      <c r="L152" s="150">
        <f>+'Front-End @ LA'!L855+'Back-End @ MOR'!L760+'Rep @ NYC'!L711</f>
        <v>0</v>
      </c>
      <c r="M152" s="150">
        <f>+'Front-End @ LA'!M855+'Back-End @ MOR'!M760+'Rep @ NYC'!M711</f>
        <v>0</v>
      </c>
      <c r="N152" s="150">
        <f>+'Front-End @ LA'!N855+'Back-End @ MOR'!N760+'Rep @ NYC'!N711</f>
        <v>0</v>
      </c>
      <c r="O152" s="150">
        <f>+'Front-End @ LA'!O855+'Back-End @ MOR'!O760+'Rep @ NYC'!O711</f>
        <v>0</v>
      </c>
      <c r="P152" s="150">
        <f>+'Front-End @ LA'!P855+'Back-End @ MOR'!P760+'Rep @ NYC'!P711</f>
        <v>0</v>
      </c>
      <c r="Q152" s="150">
        <f>+'Front-End @ LA'!Q855+'Back-End @ MOR'!Q760+'Rep @ NYC'!Q711</f>
        <v>0</v>
      </c>
      <c r="R152" s="150">
        <f>+'Front-End @ LA'!R855+'Back-End @ MOR'!R760+'Rep @ NYC'!R711</f>
        <v>0</v>
      </c>
      <c r="S152" s="150">
        <f>+'Front-End @ LA'!S855+'Back-End @ MOR'!S760+'Rep @ NYC'!S711</f>
        <v>0</v>
      </c>
      <c r="T152" s="150">
        <f>+'Front-End @ LA'!T855+'Back-End @ MOR'!T760+'Rep @ NYC'!T711</f>
        <v>0</v>
      </c>
      <c r="U152" s="150">
        <f>+'Front-End @ LA'!U855+'Back-End @ MOR'!U760+'Rep @ NYC'!U711</f>
        <v>0</v>
      </c>
      <c r="V152" s="150">
        <f>+'Front-End @ LA'!V855+'Back-End @ MOR'!V760+'Rep @ NYC'!V711</f>
        <v>0</v>
      </c>
      <c r="W152" s="150">
        <f>+'Front-End @ LA'!W855+'Back-End @ MOR'!W760+'Rep @ NYC'!W711</f>
        <v>0</v>
      </c>
      <c r="X152" s="150">
        <f>+'Front-End @ LA'!X855+'Back-End @ MOR'!X760+'Rep @ NYC'!X711</f>
        <v>0</v>
      </c>
      <c r="Y152" s="150">
        <f>+'Front-End @ LA'!Y855+'Back-End @ MOR'!Y760+'Rep @ NYC'!Y711</f>
        <v>0</v>
      </c>
      <c r="Z152" s="150">
        <f>+'Front-End @ LA'!Z855+'Back-End @ MOR'!Z760+'Rep @ NYC'!Z711</f>
        <v>0</v>
      </c>
      <c r="AA152" s="150">
        <f>+'Front-End @ LA'!AA855+'Back-End @ MOR'!AA760+'Rep @ NYC'!AA711</f>
        <v>0</v>
      </c>
      <c r="AB152" s="150">
        <f>+'Front-End @ LA'!AB855+'Back-End @ MOR'!AB760+'Rep @ NYC'!AB711</f>
        <v>0</v>
      </c>
      <c r="AC152" s="150">
        <f>+'Front-End @ LA'!AC855+'Back-End @ MOR'!AC760+'Rep @ NYC'!AC711</f>
        <v>0</v>
      </c>
      <c r="AD152" s="150">
        <f>+'Front-End @ LA'!AD855+'Back-End @ MOR'!AD760+'Rep @ NYC'!AD711</f>
        <v>0</v>
      </c>
      <c r="AE152" s="150">
        <f>+'Front-End @ LA'!AE855+'Back-End @ MOR'!AE760+'Rep @ NYC'!AE711</f>
        <v>0</v>
      </c>
      <c r="AF152" s="150">
        <f>+'Front-End @ LA'!AF855+'Back-End @ MOR'!AF760+'Rep @ NYC'!AF711</f>
        <v>0</v>
      </c>
      <c r="AG152" s="150">
        <f>+'Front-End @ LA'!AG855+'Back-End @ MOR'!AG760+'Rep @ NYC'!AG711</f>
        <v>0</v>
      </c>
      <c r="AH152" s="150">
        <f>+'Front-End @ LA'!AH855+'Back-End @ MOR'!AH760+'Rep @ NYC'!AH711</f>
        <v>0</v>
      </c>
      <c r="AI152" s="150">
        <f>+'Front-End @ LA'!AI855+'Back-End @ MOR'!AI760+'Rep @ NYC'!AI711</f>
        <v>0</v>
      </c>
      <c r="AJ152" s="150">
        <f>+'Front-End @ LA'!AJ855+'Back-End @ MOR'!AJ760+'Rep @ NYC'!AJ711</f>
        <v>0</v>
      </c>
      <c r="AK152" s="150">
        <f>+'Front-End @ LA'!AK855+'Back-End @ MOR'!AK760+'Rep @ NYC'!AK711</f>
        <v>0</v>
      </c>
      <c r="AL152" s="150">
        <f>+'Front-End @ LA'!AL855+'Back-End @ MOR'!AL760+'Rep @ NYC'!AL711</f>
        <v>0</v>
      </c>
      <c r="AM152" s="150">
        <f>+'Front-End @ LA'!AM855+'Back-End @ MOR'!AM760+'Rep @ NYC'!AM711</f>
        <v>0</v>
      </c>
    </row>
    <row r="153" spans="1:39" s="46" customFormat="1" hidden="1" outlineLevel="2" x14ac:dyDescent="0.25">
      <c r="A153" s="30"/>
      <c r="C153" s="46" t="s">
        <v>240</v>
      </c>
      <c r="J153" s="150"/>
      <c r="K153" s="150">
        <f ca="1">+'Front-End @ LA'!K856+'Back-End @ MOR'!K761+'Rep @ NYC'!K712</f>
        <v>100000</v>
      </c>
      <c r="L153" s="150">
        <f ca="1">+'Front-End @ LA'!L856+'Back-End @ MOR'!L761+'Rep @ NYC'!L712</f>
        <v>0</v>
      </c>
      <c r="M153" s="150">
        <f ca="1">+'Front-End @ LA'!M856+'Back-End @ MOR'!M761+'Rep @ NYC'!M712</f>
        <v>0</v>
      </c>
      <c r="N153" s="150">
        <f ca="1">+'Front-End @ LA'!N856+'Back-End @ MOR'!N761+'Rep @ NYC'!N712</f>
        <v>0</v>
      </c>
      <c r="O153" s="150">
        <f ca="1">+'Front-End @ LA'!O856+'Back-End @ MOR'!O761+'Rep @ NYC'!O712</f>
        <v>0</v>
      </c>
      <c r="P153" s="150">
        <f ca="1">+'Front-End @ LA'!P856+'Back-End @ MOR'!P761+'Rep @ NYC'!P712</f>
        <v>0</v>
      </c>
      <c r="Q153" s="150">
        <f ca="1">+'Front-End @ LA'!Q856+'Back-End @ MOR'!Q761+'Rep @ NYC'!Q712</f>
        <v>60000</v>
      </c>
      <c r="R153" s="150">
        <f ca="1">+'Front-End @ LA'!R856+'Back-End @ MOR'!R761+'Rep @ NYC'!R712</f>
        <v>0</v>
      </c>
      <c r="S153" s="150">
        <f ca="1">+'Front-End @ LA'!S856+'Back-End @ MOR'!S761+'Rep @ NYC'!S712</f>
        <v>0</v>
      </c>
      <c r="T153" s="150">
        <f ca="1">+'Front-End @ LA'!T856+'Back-End @ MOR'!T761+'Rep @ NYC'!T712</f>
        <v>173333.33333333337</v>
      </c>
      <c r="U153" s="150">
        <f ca="1">+'Front-End @ LA'!U856+'Back-End @ MOR'!U761+'Rep @ NYC'!U712</f>
        <v>-173333.33333333337</v>
      </c>
      <c r="V153" s="150">
        <f ca="1">+'Front-End @ LA'!V856+'Back-End @ MOR'!V761+'Rep @ NYC'!V712</f>
        <v>173333.33333333337</v>
      </c>
      <c r="W153" s="150">
        <f ca="1">+'Front-End @ LA'!W856+'Back-End @ MOR'!W761+'Rep @ NYC'!W712</f>
        <v>-133333.33333333337</v>
      </c>
      <c r="X153" s="150">
        <f ca="1">+'Front-End @ LA'!X856+'Back-End @ MOR'!X761+'Rep @ NYC'!X712</f>
        <v>173333.33333333337</v>
      </c>
      <c r="Y153" s="150">
        <f ca="1">+'Front-End @ LA'!Y856+'Back-End @ MOR'!Y761+'Rep @ NYC'!Y712</f>
        <v>-173333.33333333337</v>
      </c>
      <c r="Z153" s="150">
        <f ca="1">+'Front-End @ LA'!Z856+'Back-End @ MOR'!Z761+'Rep @ NYC'!Z712</f>
        <v>173333.33333333337</v>
      </c>
      <c r="AA153" s="150">
        <f ca="1">+'Front-End @ LA'!AA856+'Back-End @ MOR'!AA761+'Rep @ NYC'!AA712</f>
        <v>-173333.33333333337</v>
      </c>
      <c r="AB153" s="150">
        <f ca="1">+'Front-End @ LA'!AB856+'Back-End @ MOR'!AB761+'Rep @ NYC'!AB712</f>
        <v>173333.33333333337</v>
      </c>
      <c r="AC153" s="150">
        <f ca="1">+'Front-End @ LA'!AC856+'Back-End @ MOR'!AC761+'Rep @ NYC'!AC712</f>
        <v>-173333.33333333337</v>
      </c>
      <c r="AD153" s="150">
        <f ca="1">+'Front-End @ LA'!AD856+'Back-End @ MOR'!AD761+'Rep @ NYC'!AD712</f>
        <v>335333.33333333337</v>
      </c>
      <c r="AE153" s="150">
        <f ca="1">+'Front-End @ LA'!AE856+'Back-End @ MOR'!AE761+'Rep @ NYC'!AE712</f>
        <v>-335333.33333333337</v>
      </c>
      <c r="AF153" s="150">
        <f ca="1">+'Front-End @ LA'!AF856+'Back-End @ MOR'!AF761+'Rep @ NYC'!AF712</f>
        <v>459333.33333333337</v>
      </c>
      <c r="AG153" s="150">
        <f ca="1">+'Front-End @ LA'!AG856+'Back-End @ MOR'!AG761+'Rep @ NYC'!AG712</f>
        <v>-459333.33333333337</v>
      </c>
      <c r="AH153" s="150">
        <f ca="1">+'Front-End @ LA'!AH856+'Back-End @ MOR'!AH761+'Rep @ NYC'!AH712</f>
        <v>459333.33333333337</v>
      </c>
      <c r="AI153" s="150">
        <f ca="1">+'Front-End @ LA'!AI856+'Back-End @ MOR'!AI761+'Rep @ NYC'!AI712</f>
        <v>333333.33333333337</v>
      </c>
      <c r="AJ153" s="150">
        <f ca="1">+'Front-End @ LA'!AJ856+'Back-End @ MOR'!AJ761+'Rep @ NYC'!AJ712</f>
        <v>326000</v>
      </c>
      <c r="AK153" s="150">
        <f ca="1">+'Front-End @ LA'!AK856+'Back-End @ MOR'!AK761+'Rep @ NYC'!AK712</f>
        <v>40277.777777777752</v>
      </c>
      <c r="AL153" s="150">
        <f ca="1">+'Front-End @ LA'!AL856+'Back-End @ MOR'!AL761+'Rep @ NYC'!AL712</f>
        <v>351777.7777777781</v>
      </c>
      <c r="AM153" s="150">
        <f ca="1">+'Front-End @ LA'!AM856+'Back-End @ MOR'!AM761+'Rep @ NYC'!AM712</f>
        <v>351777.77777777775</v>
      </c>
    </row>
    <row r="154" spans="1:39" s="46" customFormat="1" hidden="1" outlineLevel="2" x14ac:dyDescent="0.25">
      <c r="A154" s="30"/>
      <c r="C154" s="46" t="s">
        <v>239</v>
      </c>
      <c r="J154" s="150"/>
      <c r="K154" s="150">
        <f>+'Front-End @ LA'!K857+'Back-End @ MOR'!K762+'Rep @ NYC'!K713</f>
        <v>0</v>
      </c>
      <c r="L154" s="150">
        <f>+'Front-End @ LA'!L857+'Back-End @ MOR'!L762+'Rep @ NYC'!L713</f>
        <v>0</v>
      </c>
      <c r="M154" s="150">
        <f>+'Front-End @ LA'!M857+'Back-End @ MOR'!M762+'Rep @ NYC'!M713</f>
        <v>0</v>
      </c>
      <c r="N154" s="150">
        <f>+'Front-End @ LA'!N857+'Back-End @ MOR'!N762+'Rep @ NYC'!N713</f>
        <v>0</v>
      </c>
      <c r="O154" s="150">
        <f>+'Front-End @ LA'!O857+'Back-End @ MOR'!O762+'Rep @ NYC'!O713</f>
        <v>0</v>
      </c>
      <c r="P154" s="150">
        <f>+'Front-End @ LA'!P857+'Back-End @ MOR'!P762+'Rep @ NYC'!P713</f>
        <v>0</v>
      </c>
      <c r="Q154" s="150">
        <f>+'Front-End @ LA'!Q857+'Back-End @ MOR'!Q762+'Rep @ NYC'!Q713</f>
        <v>0</v>
      </c>
      <c r="R154" s="150">
        <f>+'Front-End @ LA'!R857+'Back-End @ MOR'!R762+'Rep @ NYC'!R713</f>
        <v>0</v>
      </c>
      <c r="S154" s="150">
        <f>+'Front-End @ LA'!S857+'Back-End @ MOR'!S762+'Rep @ NYC'!S713</f>
        <v>0</v>
      </c>
      <c r="T154" s="150">
        <f>+'Front-End @ LA'!T857+'Back-End @ MOR'!T762+'Rep @ NYC'!T713</f>
        <v>0</v>
      </c>
      <c r="U154" s="150">
        <f>+'Front-End @ LA'!U857+'Back-End @ MOR'!U762+'Rep @ NYC'!U713</f>
        <v>0</v>
      </c>
      <c r="V154" s="150">
        <f>+'Front-End @ LA'!V857+'Back-End @ MOR'!V762+'Rep @ NYC'!V713</f>
        <v>0</v>
      </c>
      <c r="W154" s="150">
        <f>+'Front-End @ LA'!W857+'Back-End @ MOR'!W762+'Rep @ NYC'!W713</f>
        <v>0</v>
      </c>
      <c r="X154" s="150">
        <f>+'Front-End @ LA'!X857+'Back-End @ MOR'!X762+'Rep @ NYC'!X713</f>
        <v>0</v>
      </c>
      <c r="Y154" s="150">
        <f>+'Front-End @ LA'!Y857+'Back-End @ MOR'!Y762+'Rep @ NYC'!Y713</f>
        <v>0</v>
      </c>
      <c r="Z154" s="150">
        <f>+'Front-End @ LA'!Z857+'Back-End @ MOR'!Z762+'Rep @ NYC'!Z713</f>
        <v>0</v>
      </c>
      <c r="AA154" s="150">
        <f>+'Front-End @ LA'!AA857+'Back-End @ MOR'!AA762+'Rep @ NYC'!AA713</f>
        <v>0</v>
      </c>
      <c r="AB154" s="150">
        <f>+'Front-End @ LA'!AB857+'Back-End @ MOR'!AB762+'Rep @ NYC'!AB713</f>
        <v>0</v>
      </c>
      <c r="AC154" s="150">
        <f>+'Front-End @ LA'!AC857+'Back-End @ MOR'!AC762+'Rep @ NYC'!AC713</f>
        <v>0</v>
      </c>
      <c r="AD154" s="150">
        <f>+'Front-End @ LA'!AD857+'Back-End @ MOR'!AD762+'Rep @ NYC'!AD713</f>
        <v>0</v>
      </c>
      <c r="AE154" s="150">
        <f>+'Front-End @ LA'!AE857+'Back-End @ MOR'!AE762+'Rep @ NYC'!AE713</f>
        <v>0</v>
      </c>
      <c r="AF154" s="150">
        <f>+'Front-End @ LA'!AF857+'Back-End @ MOR'!AF762+'Rep @ NYC'!AF713</f>
        <v>0</v>
      </c>
      <c r="AG154" s="150">
        <f>+'Front-End @ LA'!AG857+'Back-End @ MOR'!AG762+'Rep @ NYC'!AG713</f>
        <v>0</v>
      </c>
      <c r="AH154" s="150">
        <f>+'Front-End @ LA'!AH857+'Back-End @ MOR'!AH762+'Rep @ NYC'!AH713</f>
        <v>0</v>
      </c>
      <c r="AI154" s="150">
        <f>+'Front-End @ LA'!AI857+'Back-End @ MOR'!AI762+'Rep @ NYC'!AI713</f>
        <v>0</v>
      </c>
      <c r="AJ154" s="150">
        <f>+'Front-End @ LA'!AJ857+'Back-End @ MOR'!AJ762+'Rep @ NYC'!AJ713</f>
        <v>0</v>
      </c>
      <c r="AK154" s="150">
        <f>+'Front-End @ LA'!AK857+'Back-End @ MOR'!AK762+'Rep @ NYC'!AK713</f>
        <v>0</v>
      </c>
      <c r="AL154" s="150">
        <f>+'Front-End @ LA'!AL857+'Back-End @ MOR'!AL762+'Rep @ NYC'!AL713</f>
        <v>0</v>
      </c>
      <c r="AM154" s="150">
        <f>+'Front-End @ LA'!AM857+'Back-End @ MOR'!AM762+'Rep @ NYC'!AM713</f>
        <v>0</v>
      </c>
    </row>
    <row r="155" spans="1:39" s="46" customFormat="1" hidden="1" outlineLevel="2" x14ac:dyDescent="0.25">
      <c r="A155" s="30"/>
      <c r="C155" s="46" t="s">
        <v>241</v>
      </c>
      <c r="J155" s="150"/>
      <c r="K155" s="150">
        <f>+'Front-End @ LA'!K858+'Back-End @ MOR'!K763+'Rep @ NYC'!K714</f>
        <v>0</v>
      </c>
      <c r="L155" s="150">
        <f>+'Front-End @ LA'!L858+'Back-End @ MOR'!L763+'Rep @ NYC'!L714</f>
        <v>0</v>
      </c>
      <c r="M155" s="150">
        <f>+'Front-End @ LA'!M858+'Back-End @ MOR'!M763+'Rep @ NYC'!M714</f>
        <v>0</v>
      </c>
      <c r="N155" s="150">
        <f>+'Front-End @ LA'!N858+'Back-End @ MOR'!N763+'Rep @ NYC'!N714</f>
        <v>0</v>
      </c>
      <c r="O155" s="150">
        <f>+'Front-End @ LA'!O858+'Back-End @ MOR'!O763+'Rep @ NYC'!O714</f>
        <v>0</v>
      </c>
      <c r="P155" s="150">
        <f>+'Front-End @ LA'!P858+'Back-End @ MOR'!P763+'Rep @ NYC'!P714</f>
        <v>0</v>
      </c>
      <c r="Q155" s="150">
        <f>+'Front-End @ LA'!Q858+'Back-End @ MOR'!Q763+'Rep @ NYC'!Q714</f>
        <v>0</v>
      </c>
      <c r="R155" s="150">
        <f>+'Front-End @ LA'!R858+'Back-End @ MOR'!R763+'Rep @ NYC'!R714</f>
        <v>0</v>
      </c>
      <c r="S155" s="150">
        <f>+'Front-End @ LA'!S858+'Back-End @ MOR'!S763+'Rep @ NYC'!S714</f>
        <v>0</v>
      </c>
      <c r="T155" s="150">
        <f>+'Front-End @ LA'!T858+'Back-End @ MOR'!T763+'Rep @ NYC'!T714</f>
        <v>0</v>
      </c>
      <c r="U155" s="150">
        <f>+'Front-End @ LA'!U858+'Back-End @ MOR'!U763+'Rep @ NYC'!U714</f>
        <v>0</v>
      </c>
      <c r="V155" s="150">
        <f>+'Front-End @ LA'!V858+'Back-End @ MOR'!V763+'Rep @ NYC'!V714</f>
        <v>0</v>
      </c>
      <c r="W155" s="150">
        <f>+'Front-End @ LA'!W858+'Back-End @ MOR'!W763+'Rep @ NYC'!W714</f>
        <v>0</v>
      </c>
      <c r="X155" s="150">
        <f>+'Front-End @ LA'!X858+'Back-End @ MOR'!X763+'Rep @ NYC'!X714</f>
        <v>0</v>
      </c>
      <c r="Y155" s="150">
        <f>+'Front-End @ LA'!Y858+'Back-End @ MOR'!Y763+'Rep @ NYC'!Y714</f>
        <v>0</v>
      </c>
      <c r="Z155" s="150">
        <f>+'Front-End @ LA'!Z858+'Back-End @ MOR'!Z763+'Rep @ NYC'!Z714</f>
        <v>0</v>
      </c>
      <c r="AA155" s="150">
        <f>+'Front-End @ LA'!AA858+'Back-End @ MOR'!AA763+'Rep @ NYC'!AA714</f>
        <v>0</v>
      </c>
      <c r="AB155" s="150">
        <f>+'Front-End @ LA'!AB858+'Back-End @ MOR'!AB763+'Rep @ NYC'!AB714</f>
        <v>0</v>
      </c>
      <c r="AC155" s="150">
        <f>+'Front-End @ LA'!AC858+'Back-End @ MOR'!AC763+'Rep @ NYC'!AC714</f>
        <v>0</v>
      </c>
      <c r="AD155" s="150">
        <f>+'Front-End @ LA'!AD858+'Back-End @ MOR'!AD763+'Rep @ NYC'!AD714</f>
        <v>0</v>
      </c>
      <c r="AE155" s="150">
        <f>+'Front-End @ LA'!AE858+'Back-End @ MOR'!AE763+'Rep @ NYC'!AE714</f>
        <v>0</v>
      </c>
      <c r="AF155" s="150">
        <f>+'Front-End @ LA'!AF858+'Back-End @ MOR'!AF763+'Rep @ NYC'!AF714</f>
        <v>0</v>
      </c>
      <c r="AG155" s="150">
        <f>+'Front-End @ LA'!AG858+'Back-End @ MOR'!AG763+'Rep @ NYC'!AG714</f>
        <v>0</v>
      </c>
      <c r="AH155" s="150">
        <f>+'Front-End @ LA'!AH858+'Back-End @ MOR'!AH763+'Rep @ NYC'!AH714</f>
        <v>0</v>
      </c>
      <c r="AI155" s="150">
        <f>+'Front-End @ LA'!AI858+'Back-End @ MOR'!AI763+'Rep @ NYC'!AI714</f>
        <v>0</v>
      </c>
      <c r="AJ155" s="150">
        <f>+'Front-End @ LA'!AJ858+'Back-End @ MOR'!AJ763+'Rep @ NYC'!AJ714</f>
        <v>0</v>
      </c>
      <c r="AK155" s="150">
        <f>+'Front-End @ LA'!AK858+'Back-End @ MOR'!AK763+'Rep @ NYC'!AK714</f>
        <v>0</v>
      </c>
      <c r="AL155" s="150">
        <f>+'Front-End @ LA'!AL858+'Back-End @ MOR'!AL763+'Rep @ NYC'!AL714</f>
        <v>0</v>
      </c>
      <c r="AM155" s="150">
        <f>+'Front-End @ LA'!AM858+'Back-End @ MOR'!AM763+'Rep @ NYC'!AM714</f>
        <v>0</v>
      </c>
    </row>
    <row r="156" spans="1:39" s="45" customFormat="1" outlineLevel="1" x14ac:dyDescent="0.25">
      <c r="A156" s="30"/>
      <c r="B156" s="155" t="s">
        <v>243</v>
      </c>
      <c r="C156" s="156"/>
      <c r="D156" s="156"/>
      <c r="E156" s="156"/>
      <c r="F156" s="156"/>
      <c r="G156" s="156"/>
      <c r="H156" s="156"/>
      <c r="I156" s="156"/>
      <c r="J156" s="157"/>
      <c r="K156" s="157">
        <f t="shared" ref="K156:AH156" ca="1" si="32">SUM(K146:K155)</f>
        <v>-393903.64683333336</v>
      </c>
      <c r="L156" s="157">
        <f t="shared" ca="1" si="32"/>
        <v>-493882.64683333336</v>
      </c>
      <c r="M156" s="157">
        <f t="shared" ca="1" si="32"/>
        <v>-527540.46683333337</v>
      </c>
      <c r="N156" s="157">
        <f t="shared" ca="1" si="32"/>
        <v>-563180.1725000001</v>
      </c>
      <c r="O156" s="157">
        <f t="shared" ca="1" si="32"/>
        <v>-575407.17250000022</v>
      </c>
      <c r="P156" s="157">
        <f t="shared" ca="1" si="32"/>
        <v>-586089.08850000007</v>
      </c>
      <c r="Q156" s="157">
        <f t="shared" ca="1" si="32"/>
        <v>-579697.83400000015</v>
      </c>
      <c r="R156" s="157">
        <f t="shared" ca="1" si="32"/>
        <v>-730996.31400000013</v>
      </c>
      <c r="S156" s="157">
        <f t="shared" ca="1" si="32"/>
        <v>-756057.85400000017</v>
      </c>
      <c r="T156" s="157">
        <f t="shared" ca="1" si="32"/>
        <v>-2891675.7234444446</v>
      </c>
      <c r="U156" s="157">
        <f t="shared" ca="1" si="32"/>
        <v>4825434.1654444449</v>
      </c>
      <c r="V156" s="157">
        <f t="shared" ca="1" si="32"/>
        <v>-2891633.7234444451</v>
      </c>
      <c r="W156" s="157">
        <f t="shared" ca="1" si="32"/>
        <v>4729553.5744444449</v>
      </c>
      <c r="X156" s="157">
        <f t="shared" ca="1" si="32"/>
        <v>-3027528.3144444446</v>
      </c>
      <c r="Y156" s="157">
        <f t="shared" ca="1" si="32"/>
        <v>4689567.5744444449</v>
      </c>
      <c r="Z156" s="157">
        <f t="shared" ca="1" si="32"/>
        <v>-3027514.3144444446</v>
      </c>
      <c r="AA156" s="157">
        <f t="shared" ca="1" si="32"/>
        <v>4689581.5744444449</v>
      </c>
      <c r="AB156" s="157">
        <f t="shared" ca="1" si="32"/>
        <v>-3027500.3144444451</v>
      </c>
      <c r="AC156" s="157">
        <f t="shared" ca="1" si="32"/>
        <v>4689595.5744444449</v>
      </c>
      <c r="AD156" s="157">
        <f t="shared" ca="1" si="32"/>
        <v>-5001996.3144444469</v>
      </c>
      <c r="AE156" s="157">
        <f t="shared" ca="1" si="32"/>
        <v>9927609.5744444467</v>
      </c>
      <c r="AF156" s="157">
        <f t="shared" ca="1" si="32"/>
        <v>-6513335.647777779</v>
      </c>
      <c r="AG156" s="157">
        <f t="shared" ca="1" si="32"/>
        <v>13936956.907777781</v>
      </c>
      <c r="AH156" s="157">
        <f t="shared" ca="1" si="32"/>
        <v>-6513321.64777778</v>
      </c>
      <c r="AI156" s="157">
        <f t="shared" ref="AI156:AM156" ca="1" si="33">SUM(AI146:AI155)</f>
        <v>-6164630.4774444457</v>
      </c>
      <c r="AJ156" s="157">
        <f t="shared" ca="1" si="33"/>
        <v>15551668.226666667</v>
      </c>
      <c r="AK156" s="157">
        <f t="shared" ca="1" si="33"/>
        <v>108323956.7155852</v>
      </c>
      <c r="AL156" s="157">
        <f t="shared" ca="1" si="33"/>
        <v>183137458.64635596</v>
      </c>
      <c r="AM156" s="157">
        <f t="shared" ca="1" si="33"/>
        <v>268007519.66550094</v>
      </c>
    </row>
    <row r="157" spans="1:39" s="45" customFormat="1" outlineLevel="1" x14ac:dyDescent="0.25">
      <c r="A157" s="30"/>
      <c r="B157" s="20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</row>
    <row r="158" spans="1:39" s="45" customFormat="1" outlineLevel="1" collapsed="1" x14ac:dyDescent="0.25">
      <c r="A158" s="30"/>
      <c r="B158" s="45" t="s">
        <v>247</v>
      </c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</row>
    <row r="159" spans="1:39" s="46" customFormat="1" hidden="1" outlineLevel="2" x14ac:dyDescent="0.25">
      <c r="A159" s="30"/>
      <c r="B159" s="46" t="s">
        <v>244</v>
      </c>
      <c r="J159" s="3"/>
      <c r="K159" s="3">
        <f ca="1">+'Front-End @ LA'!K862+'Back-End @ MOR'!K767+'Rep @ NYC'!K718</f>
        <v>-3227380</v>
      </c>
      <c r="L159" s="3">
        <f ca="1">+'Front-End @ LA'!L862+'Back-End @ MOR'!L767+'Rep @ NYC'!L718</f>
        <v>-18000</v>
      </c>
      <c r="M159" s="3">
        <f ca="1">+'Front-End @ LA'!M862+'Back-End @ MOR'!M767+'Rep @ NYC'!M718</f>
        <v>-5030280</v>
      </c>
      <c r="N159" s="3">
        <f ca="1">+'Front-End @ LA'!N862+'Back-End @ MOR'!N767+'Rep @ NYC'!N718</f>
        <v>-30280</v>
      </c>
      <c r="O159" s="3">
        <f ca="1">+'Front-End @ LA'!O862+'Back-End @ MOR'!O767+'Rep @ NYC'!O718</f>
        <v>-29280</v>
      </c>
      <c r="P159" s="3">
        <f ca="1">+'Front-End @ LA'!P862+'Back-End @ MOR'!P767+'Rep @ NYC'!P718</f>
        <v>-40560</v>
      </c>
      <c r="Q159" s="3">
        <f ca="1">+'Front-End @ LA'!Q862+'Back-End @ MOR'!Q767+'Rep @ NYC'!Q718</f>
        <v>-68260</v>
      </c>
      <c r="R159" s="3">
        <f ca="1">+'Front-End @ LA'!R862+'Back-End @ MOR'!R767+'Rep @ NYC'!R718</f>
        <v>-71400</v>
      </c>
      <c r="S159" s="3">
        <f ca="1">+'Front-End @ LA'!S862+'Back-End @ MOR'!S767+'Rep @ NYC'!S718</f>
        <v>-36420</v>
      </c>
      <c r="T159" s="3">
        <f ca="1">+'Front-End @ LA'!T862+'Back-End @ MOR'!T767+'Rep @ NYC'!T718</f>
        <v>-30280</v>
      </c>
      <c r="U159" s="3">
        <f ca="1">+'Front-End @ LA'!U862+'Back-End @ MOR'!U767+'Rep @ NYC'!U718</f>
        <v>-18000</v>
      </c>
      <c r="V159" s="3">
        <f ca="1">+'Front-End @ LA'!V862+'Back-End @ MOR'!V767+'Rep @ NYC'!V718</f>
        <v>-18000</v>
      </c>
      <c r="W159" s="3">
        <f ca="1">+'Front-End @ LA'!W862+'Back-End @ MOR'!W767+'Rep @ NYC'!W718</f>
        <v>-440540</v>
      </c>
      <c r="X159" s="3">
        <f ca="1">+'Front-End @ LA'!X862+'Back-End @ MOR'!X767+'Rep @ NYC'!X718</f>
        <v>-3000</v>
      </c>
      <c r="Y159" s="3">
        <f ca="1">+'Front-End @ LA'!Y862+'Back-End @ MOR'!Y767+'Rep @ NYC'!Y718</f>
        <v>-3000</v>
      </c>
      <c r="Z159" s="3">
        <f ca="1">+'Front-End @ LA'!Z862+'Back-End @ MOR'!Z767+'Rep @ NYC'!Z718</f>
        <v>-3000</v>
      </c>
      <c r="AA159" s="3">
        <f ca="1">+'Front-End @ LA'!AA862+'Back-End @ MOR'!AA767+'Rep @ NYC'!AA718</f>
        <v>-3000</v>
      </c>
      <c r="AB159" s="3">
        <f ca="1">+'Front-End @ LA'!AB862+'Back-End @ MOR'!AB767+'Rep @ NYC'!AB718</f>
        <v>-3000</v>
      </c>
      <c r="AC159" s="3">
        <f ca="1">+'Front-End @ LA'!AC862+'Back-End @ MOR'!AC767+'Rep @ NYC'!AC718</f>
        <v>-3000</v>
      </c>
      <c r="AD159" s="3">
        <f ca="1">+'Front-End @ LA'!AD862+'Back-End @ MOR'!AD767+'Rep @ NYC'!AD718</f>
        <v>-3000</v>
      </c>
      <c r="AE159" s="3">
        <f ca="1">+'Front-End @ LA'!AE862+'Back-End @ MOR'!AE767+'Rep @ NYC'!AE718</f>
        <v>-3000</v>
      </c>
      <c r="AF159" s="3">
        <f ca="1">+'Front-End @ LA'!AF862+'Back-End @ MOR'!AF767+'Rep @ NYC'!AF718</f>
        <v>-3000</v>
      </c>
      <c r="AG159" s="3">
        <f ca="1">+'Front-End @ LA'!AG862+'Back-End @ MOR'!AG767+'Rep @ NYC'!AG718</f>
        <v>-3000</v>
      </c>
      <c r="AH159" s="3">
        <f ca="1">+'Front-End @ LA'!AH862+'Back-End @ MOR'!AH767+'Rep @ NYC'!AH718</f>
        <v>-3000</v>
      </c>
      <c r="AI159" s="3">
        <f ca="1">+'Front-End @ LA'!AI862+'Back-End @ MOR'!AI767+'Rep @ NYC'!AI718</f>
        <v>-8618140</v>
      </c>
      <c r="AJ159" s="3">
        <f ca="1">+'Front-End @ LA'!AJ862+'Back-End @ MOR'!AJ767+'Rep @ NYC'!AJ718</f>
        <v>-473540</v>
      </c>
      <c r="AK159" s="3">
        <f ca="1">+'Front-End @ LA'!AK862+'Back-End @ MOR'!AK767+'Rep @ NYC'!AK718</f>
        <v>-308000</v>
      </c>
      <c r="AL159" s="3">
        <f ca="1">+'Front-End @ LA'!AL862+'Back-End @ MOR'!AL767+'Rep @ NYC'!AL718</f>
        <v>-622520</v>
      </c>
      <c r="AM159" s="3">
        <f ca="1">+'Front-End @ LA'!AM862+'Back-End @ MOR'!AM767+'Rep @ NYC'!AM718</f>
        <v>-910760</v>
      </c>
    </row>
    <row r="160" spans="1:39" s="46" customFormat="1" hidden="1" outlineLevel="2" x14ac:dyDescent="0.25">
      <c r="A160" s="30"/>
      <c r="B160" s="46" t="s">
        <v>245</v>
      </c>
      <c r="J160" s="3"/>
      <c r="K160" s="3">
        <f>+'Front-End @ LA'!K863+'Back-End @ MOR'!K768+'Rep @ NYC'!K719</f>
        <v>0</v>
      </c>
      <c r="L160" s="3">
        <f>+'Front-End @ LA'!L863+'Back-End @ MOR'!L768+'Rep @ NYC'!L719</f>
        <v>0</v>
      </c>
      <c r="M160" s="3">
        <f>+'Front-End @ LA'!M863+'Back-End @ MOR'!M768+'Rep @ NYC'!M719</f>
        <v>0</v>
      </c>
      <c r="N160" s="3">
        <f>+'Front-End @ LA'!N863+'Back-End @ MOR'!N768+'Rep @ NYC'!N719</f>
        <v>0</v>
      </c>
      <c r="O160" s="3">
        <f>+'Front-End @ LA'!O863+'Back-End @ MOR'!O768+'Rep @ NYC'!O719</f>
        <v>0</v>
      </c>
      <c r="P160" s="3">
        <f>+'Front-End @ LA'!P863+'Back-End @ MOR'!P768+'Rep @ NYC'!P719</f>
        <v>0</v>
      </c>
      <c r="Q160" s="3">
        <f>+'Front-End @ LA'!Q863+'Back-End @ MOR'!Q768+'Rep @ NYC'!Q719</f>
        <v>0</v>
      </c>
      <c r="R160" s="3">
        <f>+'Front-End @ LA'!R863+'Back-End @ MOR'!R768+'Rep @ NYC'!R719</f>
        <v>0</v>
      </c>
      <c r="S160" s="3">
        <f>+'Front-End @ LA'!S863+'Back-End @ MOR'!S768+'Rep @ NYC'!S719</f>
        <v>0</v>
      </c>
      <c r="T160" s="3">
        <f>+'Front-End @ LA'!T863+'Back-End @ MOR'!T768+'Rep @ NYC'!T719</f>
        <v>0</v>
      </c>
      <c r="U160" s="3">
        <f>+'Front-End @ LA'!U863+'Back-End @ MOR'!U768+'Rep @ NYC'!U719</f>
        <v>0</v>
      </c>
      <c r="V160" s="3">
        <f>+'Front-End @ LA'!V863+'Back-End @ MOR'!V768+'Rep @ NYC'!V719</f>
        <v>0</v>
      </c>
      <c r="W160" s="3">
        <f>+'Front-End @ LA'!W863+'Back-End @ MOR'!W768+'Rep @ NYC'!W719</f>
        <v>0</v>
      </c>
      <c r="X160" s="3">
        <f>+'Front-End @ LA'!X863+'Back-End @ MOR'!X768+'Rep @ NYC'!X719</f>
        <v>0</v>
      </c>
      <c r="Y160" s="3">
        <f>+'Front-End @ LA'!Y863+'Back-End @ MOR'!Y768+'Rep @ NYC'!Y719</f>
        <v>0</v>
      </c>
      <c r="Z160" s="3">
        <f>+'Front-End @ LA'!Z863+'Back-End @ MOR'!Z768+'Rep @ NYC'!Z719</f>
        <v>0</v>
      </c>
      <c r="AA160" s="3">
        <f>+'Front-End @ LA'!AA863+'Back-End @ MOR'!AA768+'Rep @ NYC'!AA719</f>
        <v>0</v>
      </c>
      <c r="AB160" s="3">
        <f>+'Front-End @ LA'!AB863+'Back-End @ MOR'!AB768+'Rep @ NYC'!AB719</f>
        <v>0</v>
      </c>
      <c r="AC160" s="3">
        <f>+'Front-End @ LA'!AC863+'Back-End @ MOR'!AC768+'Rep @ NYC'!AC719</f>
        <v>0</v>
      </c>
      <c r="AD160" s="3">
        <f>+'Front-End @ LA'!AD863+'Back-End @ MOR'!AD768+'Rep @ NYC'!AD719</f>
        <v>0</v>
      </c>
      <c r="AE160" s="3">
        <f>+'Front-End @ LA'!AE863+'Back-End @ MOR'!AE768+'Rep @ NYC'!AE719</f>
        <v>0</v>
      </c>
      <c r="AF160" s="3">
        <f>+'Front-End @ LA'!AF863+'Back-End @ MOR'!AF768+'Rep @ NYC'!AF719</f>
        <v>0</v>
      </c>
      <c r="AG160" s="3">
        <f>+'Front-End @ LA'!AG863+'Back-End @ MOR'!AG768+'Rep @ NYC'!AG719</f>
        <v>0</v>
      </c>
      <c r="AH160" s="3">
        <f>+'Front-End @ LA'!AH863+'Back-End @ MOR'!AH768+'Rep @ NYC'!AH719</f>
        <v>0</v>
      </c>
      <c r="AI160" s="3">
        <f>+'Front-End @ LA'!AI863+'Back-End @ MOR'!AI768+'Rep @ NYC'!AI719</f>
        <v>0</v>
      </c>
      <c r="AJ160" s="3">
        <f>+'Front-End @ LA'!AJ863+'Back-End @ MOR'!AJ768+'Rep @ NYC'!AJ719</f>
        <v>0</v>
      </c>
      <c r="AK160" s="3">
        <f>+'Front-End @ LA'!AK863+'Back-End @ MOR'!AK768+'Rep @ NYC'!AK719</f>
        <v>0</v>
      </c>
      <c r="AL160" s="3">
        <f>+'Front-End @ LA'!AL863+'Back-End @ MOR'!AL768+'Rep @ NYC'!AL719</f>
        <v>0</v>
      </c>
      <c r="AM160" s="3">
        <f>+'Front-End @ LA'!AM863+'Back-End @ MOR'!AM768+'Rep @ NYC'!AM719</f>
        <v>0</v>
      </c>
    </row>
    <row r="161" spans="1:39" s="46" customFormat="1" hidden="1" outlineLevel="2" x14ac:dyDescent="0.25">
      <c r="A161" s="30"/>
      <c r="B161" s="46" t="s">
        <v>246</v>
      </c>
      <c r="J161" s="3"/>
      <c r="K161" s="3">
        <f>+'Front-End @ LA'!K864+'Back-End @ MOR'!K769+'Rep @ NYC'!K720</f>
        <v>0</v>
      </c>
      <c r="L161" s="3">
        <f>+'Front-End @ LA'!L864+'Back-End @ MOR'!L769+'Rep @ NYC'!L720</f>
        <v>0</v>
      </c>
      <c r="M161" s="3">
        <f>+'Front-End @ LA'!M864+'Back-End @ MOR'!M769+'Rep @ NYC'!M720</f>
        <v>0</v>
      </c>
      <c r="N161" s="3">
        <f>+'Front-End @ LA'!N864+'Back-End @ MOR'!N769+'Rep @ NYC'!N720</f>
        <v>0</v>
      </c>
      <c r="O161" s="3">
        <f>+'Front-End @ LA'!O864+'Back-End @ MOR'!O769+'Rep @ NYC'!O720</f>
        <v>0</v>
      </c>
      <c r="P161" s="3">
        <f>+'Front-End @ LA'!P864+'Back-End @ MOR'!P769+'Rep @ NYC'!P720</f>
        <v>0</v>
      </c>
      <c r="Q161" s="3">
        <f>+'Front-End @ LA'!Q864+'Back-End @ MOR'!Q769+'Rep @ NYC'!Q720</f>
        <v>0</v>
      </c>
      <c r="R161" s="3">
        <f>+'Front-End @ LA'!R864+'Back-End @ MOR'!R769+'Rep @ NYC'!R720</f>
        <v>0</v>
      </c>
      <c r="S161" s="3">
        <f>+'Front-End @ LA'!S864+'Back-End @ MOR'!S769+'Rep @ NYC'!S720</f>
        <v>0</v>
      </c>
      <c r="T161" s="3">
        <f>+'Front-End @ LA'!T864+'Back-End @ MOR'!T769+'Rep @ NYC'!T720</f>
        <v>0</v>
      </c>
      <c r="U161" s="3">
        <f>+'Front-End @ LA'!U864+'Back-End @ MOR'!U769+'Rep @ NYC'!U720</f>
        <v>0</v>
      </c>
      <c r="V161" s="3">
        <f>+'Front-End @ LA'!V864+'Back-End @ MOR'!V769+'Rep @ NYC'!V720</f>
        <v>0</v>
      </c>
      <c r="W161" s="3">
        <f>+'Front-End @ LA'!W864+'Back-End @ MOR'!W769+'Rep @ NYC'!W720</f>
        <v>0</v>
      </c>
      <c r="X161" s="3">
        <f>+'Front-End @ LA'!X864+'Back-End @ MOR'!X769+'Rep @ NYC'!X720</f>
        <v>0</v>
      </c>
      <c r="Y161" s="3">
        <f>+'Front-End @ LA'!Y864+'Back-End @ MOR'!Y769+'Rep @ NYC'!Y720</f>
        <v>0</v>
      </c>
      <c r="Z161" s="3">
        <f>+'Front-End @ LA'!Z864+'Back-End @ MOR'!Z769+'Rep @ NYC'!Z720</f>
        <v>0</v>
      </c>
      <c r="AA161" s="3">
        <f>+'Front-End @ LA'!AA864+'Back-End @ MOR'!AA769+'Rep @ NYC'!AA720</f>
        <v>0</v>
      </c>
      <c r="AB161" s="3">
        <f>+'Front-End @ LA'!AB864+'Back-End @ MOR'!AB769+'Rep @ NYC'!AB720</f>
        <v>0</v>
      </c>
      <c r="AC161" s="3">
        <f>+'Front-End @ LA'!AC864+'Back-End @ MOR'!AC769+'Rep @ NYC'!AC720</f>
        <v>0</v>
      </c>
      <c r="AD161" s="3">
        <f>+'Front-End @ LA'!AD864+'Back-End @ MOR'!AD769+'Rep @ NYC'!AD720</f>
        <v>0</v>
      </c>
      <c r="AE161" s="3">
        <f>+'Front-End @ LA'!AE864+'Back-End @ MOR'!AE769+'Rep @ NYC'!AE720</f>
        <v>0</v>
      </c>
      <c r="AF161" s="3">
        <f>+'Front-End @ LA'!AF864+'Back-End @ MOR'!AF769+'Rep @ NYC'!AF720</f>
        <v>0</v>
      </c>
      <c r="AG161" s="3">
        <f>+'Front-End @ LA'!AG864+'Back-End @ MOR'!AG769+'Rep @ NYC'!AG720</f>
        <v>0</v>
      </c>
      <c r="AH161" s="3">
        <f>+'Front-End @ LA'!AH864+'Back-End @ MOR'!AH769+'Rep @ NYC'!AH720</f>
        <v>0</v>
      </c>
      <c r="AI161" s="3">
        <f>+'Front-End @ LA'!AI864+'Back-End @ MOR'!AI769+'Rep @ NYC'!AI720</f>
        <v>0</v>
      </c>
      <c r="AJ161" s="3">
        <f>+'Front-End @ LA'!AJ864+'Back-End @ MOR'!AJ769+'Rep @ NYC'!AJ720</f>
        <v>0</v>
      </c>
      <c r="AK161" s="3">
        <f>+'Front-End @ LA'!AK864+'Back-End @ MOR'!AK769+'Rep @ NYC'!AK720</f>
        <v>0</v>
      </c>
      <c r="AL161" s="3">
        <f>+'Front-End @ LA'!AL864+'Back-End @ MOR'!AL769+'Rep @ NYC'!AL720</f>
        <v>0</v>
      </c>
      <c r="AM161" s="3">
        <f>+'Front-End @ LA'!AM864+'Back-End @ MOR'!AM769+'Rep @ NYC'!AM720</f>
        <v>0</v>
      </c>
    </row>
    <row r="162" spans="1:39" s="45" customFormat="1" outlineLevel="1" x14ac:dyDescent="0.25">
      <c r="A162" s="30"/>
      <c r="B162" s="155" t="s">
        <v>254</v>
      </c>
      <c r="C162" s="156"/>
      <c r="D162" s="156"/>
      <c r="E162" s="156"/>
      <c r="F162" s="156"/>
      <c r="G162" s="156"/>
      <c r="H162" s="156"/>
      <c r="I162" s="156"/>
      <c r="J162" s="157"/>
      <c r="K162" s="157">
        <f t="shared" ref="K162:AH162" ca="1" si="34">SUM(K159:K161)</f>
        <v>-3227380</v>
      </c>
      <c r="L162" s="157">
        <f t="shared" ca="1" si="34"/>
        <v>-18000</v>
      </c>
      <c r="M162" s="157">
        <f t="shared" ca="1" si="34"/>
        <v>-5030280</v>
      </c>
      <c r="N162" s="157">
        <f t="shared" ca="1" si="34"/>
        <v>-30280</v>
      </c>
      <c r="O162" s="157">
        <f t="shared" ca="1" si="34"/>
        <v>-29280</v>
      </c>
      <c r="P162" s="157">
        <f t="shared" ca="1" si="34"/>
        <v>-40560</v>
      </c>
      <c r="Q162" s="157">
        <f t="shared" ca="1" si="34"/>
        <v>-68260</v>
      </c>
      <c r="R162" s="157">
        <f t="shared" ca="1" si="34"/>
        <v>-71400</v>
      </c>
      <c r="S162" s="157">
        <f t="shared" ca="1" si="34"/>
        <v>-36420</v>
      </c>
      <c r="T162" s="157">
        <f t="shared" ca="1" si="34"/>
        <v>-30280</v>
      </c>
      <c r="U162" s="157">
        <f t="shared" ca="1" si="34"/>
        <v>-18000</v>
      </c>
      <c r="V162" s="157">
        <f t="shared" ca="1" si="34"/>
        <v>-18000</v>
      </c>
      <c r="W162" s="157">
        <f t="shared" ca="1" si="34"/>
        <v>-440540</v>
      </c>
      <c r="X162" s="157">
        <f t="shared" ca="1" si="34"/>
        <v>-3000</v>
      </c>
      <c r="Y162" s="157">
        <f t="shared" ca="1" si="34"/>
        <v>-3000</v>
      </c>
      <c r="Z162" s="157">
        <f t="shared" ca="1" si="34"/>
        <v>-3000</v>
      </c>
      <c r="AA162" s="157">
        <f t="shared" ca="1" si="34"/>
        <v>-3000</v>
      </c>
      <c r="AB162" s="157">
        <f t="shared" ca="1" si="34"/>
        <v>-3000</v>
      </c>
      <c r="AC162" s="157">
        <f t="shared" ca="1" si="34"/>
        <v>-3000</v>
      </c>
      <c r="AD162" s="157">
        <f t="shared" ca="1" si="34"/>
        <v>-3000</v>
      </c>
      <c r="AE162" s="157">
        <f t="shared" ca="1" si="34"/>
        <v>-3000</v>
      </c>
      <c r="AF162" s="157">
        <f t="shared" ca="1" si="34"/>
        <v>-3000</v>
      </c>
      <c r="AG162" s="157">
        <f t="shared" ca="1" si="34"/>
        <v>-3000</v>
      </c>
      <c r="AH162" s="157">
        <f t="shared" ca="1" si="34"/>
        <v>-3000</v>
      </c>
      <c r="AI162" s="157">
        <f t="shared" ref="AI162:AM162" ca="1" si="35">SUM(AI159:AI161)</f>
        <v>-8618140</v>
      </c>
      <c r="AJ162" s="157">
        <f t="shared" ca="1" si="35"/>
        <v>-473540</v>
      </c>
      <c r="AK162" s="157">
        <f t="shared" ca="1" si="35"/>
        <v>-308000</v>
      </c>
      <c r="AL162" s="157">
        <f t="shared" ca="1" si="35"/>
        <v>-622520</v>
      </c>
      <c r="AM162" s="157">
        <f t="shared" ca="1" si="35"/>
        <v>-910760</v>
      </c>
    </row>
    <row r="163" spans="1:39" s="46" customFormat="1" outlineLevel="1" x14ac:dyDescent="0.25">
      <c r="A163" s="3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</row>
    <row r="164" spans="1:39" s="46" customFormat="1" outlineLevel="1" collapsed="1" x14ac:dyDescent="0.25">
      <c r="A164" s="30"/>
      <c r="B164" s="45" t="s">
        <v>253</v>
      </c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</row>
    <row r="165" spans="1:39" s="46" customFormat="1" hidden="1" outlineLevel="2" x14ac:dyDescent="0.25">
      <c r="A165" s="30"/>
      <c r="B165" s="46" t="s">
        <v>249</v>
      </c>
      <c r="J165" s="3"/>
      <c r="K165" s="3">
        <f>+'Front-End @ LA'!K868+'Back-End @ MOR'!K773+'Rep @ NYC'!K724</f>
        <v>0</v>
      </c>
      <c r="L165" s="3">
        <f>+'Front-End @ LA'!L868+'Back-End @ MOR'!L773+'Rep @ NYC'!L724</f>
        <v>0</v>
      </c>
      <c r="M165" s="3">
        <f>+'Front-End @ LA'!M868+'Back-End @ MOR'!M773+'Rep @ NYC'!M724</f>
        <v>0</v>
      </c>
      <c r="N165" s="3">
        <f>+'Front-End @ LA'!N868+'Back-End @ MOR'!N773+'Rep @ NYC'!N724</f>
        <v>0</v>
      </c>
      <c r="O165" s="3">
        <f>+'Front-End @ LA'!O868+'Back-End @ MOR'!O773+'Rep @ NYC'!O724</f>
        <v>0</v>
      </c>
      <c r="P165" s="3">
        <f>+'Front-End @ LA'!P868+'Back-End @ MOR'!P773+'Rep @ NYC'!P724</f>
        <v>0</v>
      </c>
      <c r="Q165" s="3">
        <f>+'Front-End @ LA'!Q868+'Back-End @ MOR'!Q773+'Rep @ NYC'!Q724</f>
        <v>0</v>
      </c>
      <c r="R165" s="3">
        <f>+'Front-End @ LA'!R868+'Back-End @ MOR'!R773+'Rep @ NYC'!R724</f>
        <v>0</v>
      </c>
      <c r="S165" s="3">
        <f>+'Front-End @ LA'!S868+'Back-End @ MOR'!S773+'Rep @ NYC'!S724</f>
        <v>0</v>
      </c>
      <c r="T165" s="3">
        <f>+'Front-End @ LA'!T868+'Back-End @ MOR'!T773+'Rep @ NYC'!T724</f>
        <v>0</v>
      </c>
      <c r="U165" s="3">
        <f>+'Front-End @ LA'!U868+'Back-End @ MOR'!U773+'Rep @ NYC'!U724</f>
        <v>0</v>
      </c>
      <c r="V165" s="3">
        <f>+'Front-End @ LA'!V868+'Back-End @ MOR'!V773+'Rep @ NYC'!V724</f>
        <v>0</v>
      </c>
      <c r="W165" s="3">
        <f>+'Front-End @ LA'!W868+'Back-End @ MOR'!W773+'Rep @ NYC'!W724</f>
        <v>0</v>
      </c>
      <c r="X165" s="3">
        <f>+'Front-End @ LA'!X868+'Back-End @ MOR'!X773+'Rep @ NYC'!X724</f>
        <v>0</v>
      </c>
      <c r="Y165" s="3">
        <f>+'Front-End @ LA'!Y868+'Back-End @ MOR'!Y773+'Rep @ NYC'!Y724</f>
        <v>0</v>
      </c>
      <c r="Z165" s="3">
        <f>+'Front-End @ LA'!Z868+'Back-End @ MOR'!Z773+'Rep @ NYC'!Z724</f>
        <v>0</v>
      </c>
      <c r="AA165" s="3">
        <f>+'Front-End @ LA'!AA868+'Back-End @ MOR'!AA773+'Rep @ NYC'!AA724</f>
        <v>0</v>
      </c>
      <c r="AB165" s="3">
        <f>+'Front-End @ LA'!AB868+'Back-End @ MOR'!AB773+'Rep @ NYC'!AB724</f>
        <v>0</v>
      </c>
      <c r="AC165" s="3">
        <f>+'Front-End @ LA'!AC868+'Back-End @ MOR'!AC773+'Rep @ NYC'!AC724</f>
        <v>0</v>
      </c>
      <c r="AD165" s="3">
        <f>+'Front-End @ LA'!AD868+'Back-End @ MOR'!AD773+'Rep @ NYC'!AD724</f>
        <v>0</v>
      </c>
      <c r="AE165" s="3">
        <f>+'Front-End @ LA'!AE868+'Back-End @ MOR'!AE773+'Rep @ NYC'!AE724</f>
        <v>0</v>
      </c>
      <c r="AF165" s="3">
        <f>+'Front-End @ LA'!AF868+'Back-End @ MOR'!AF773+'Rep @ NYC'!AF724</f>
        <v>0</v>
      </c>
      <c r="AG165" s="3">
        <f>+'Front-End @ LA'!AG868+'Back-End @ MOR'!AG773+'Rep @ NYC'!AG724</f>
        <v>0</v>
      </c>
      <c r="AH165" s="3">
        <f>+'Front-End @ LA'!AH868+'Back-End @ MOR'!AH773+'Rep @ NYC'!AH724</f>
        <v>0</v>
      </c>
      <c r="AI165" s="3">
        <f>+'Front-End @ LA'!AI868+'Back-End @ MOR'!AI773+'Rep @ NYC'!AI724</f>
        <v>0</v>
      </c>
      <c r="AJ165" s="3">
        <f>+'Front-End @ LA'!AJ868+'Back-End @ MOR'!AJ773+'Rep @ NYC'!AJ724</f>
        <v>0</v>
      </c>
      <c r="AK165" s="3">
        <f>+'Front-End @ LA'!AK868+'Back-End @ MOR'!AK773+'Rep @ NYC'!AK724</f>
        <v>0</v>
      </c>
      <c r="AL165" s="3">
        <f>+'Front-End @ LA'!AL868+'Back-End @ MOR'!AL773+'Rep @ NYC'!AL724</f>
        <v>0</v>
      </c>
      <c r="AM165" s="3">
        <f>+'Front-End @ LA'!AM868+'Back-End @ MOR'!AM773+'Rep @ NYC'!AM724</f>
        <v>0</v>
      </c>
    </row>
    <row r="166" spans="1:39" s="46" customFormat="1" hidden="1" outlineLevel="2" x14ac:dyDescent="0.25">
      <c r="A166" s="30"/>
      <c r="B166" s="46" t="s">
        <v>250</v>
      </c>
      <c r="J166" s="3"/>
      <c r="K166" s="3">
        <f>+'Front-End @ LA'!K869+'Back-End @ MOR'!K774+'Rep @ NYC'!K725</f>
        <v>0</v>
      </c>
      <c r="L166" s="3">
        <f>+'Front-End @ LA'!L869+'Back-End @ MOR'!L774+'Rep @ NYC'!L725</f>
        <v>0</v>
      </c>
      <c r="M166" s="3">
        <f>+'Front-End @ LA'!M869+'Back-End @ MOR'!M774+'Rep @ NYC'!M725</f>
        <v>0</v>
      </c>
      <c r="N166" s="3">
        <f>+'Front-End @ LA'!N869+'Back-End @ MOR'!N774+'Rep @ NYC'!N725</f>
        <v>0</v>
      </c>
      <c r="O166" s="3">
        <f>+'Front-End @ LA'!O869+'Back-End @ MOR'!O774+'Rep @ NYC'!O725</f>
        <v>0</v>
      </c>
      <c r="P166" s="3">
        <f>+'Front-End @ LA'!P869+'Back-End @ MOR'!P774+'Rep @ NYC'!P725</f>
        <v>0</v>
      </c>
      <c r="Q166" s="3">
        <f>+'Front-End @ LA'!Q869+'Back-End @ MOR'!Q774+'Rep @ NYC'!Q725</f>
        <v>0</v>
      </c>
      <c r="R166" s="3">
        <f>+'Front-End @ LA'!R869+'Back-End @ MOR'!R774+'Rep @ NYC'!R725</f>
        <v>0</v>
      </c>
      <c r="S166" s="3">
        <f>+'Front-End @ LA'!S869+'Back-End @ MOR'!S774+'Rep @ NYC'!S725</f>
        <v>0</v>
      </c>
      <c r="T166" s="3">
        <f>+'Front-End @ LA'!T869+'Back-End @ MOR'!T774+'Rep @ NYC'!T725</f>
        <v>0</v>
      </c>
      <c r="U166" s="3">
        <f>+'Front-End @ LA'!U869+'Back-End @ MOR'!U774+'Rep @ NYC'!U725</f>
        <v>0</v>
      </c>
      <c r="V166" s="3">
        <f>+'Front-End @ LA'!V869+'Back-End @ MOR'!V774+'Rep @ NYC'!V725</f>
        <v>0</v>
      </c>
      <c r="W166" s="3">
        <f>+'Front-End @ LA'!W869+'Back-End @ MOR'!W774+'Rep @ NYC'!W725</f>
        <v>0</v>
      </c>
      <c r="X166" s="3">
        <f>+'Front-End @ LA'!X869+'Back-End @ MOR'!X774+'Rep @ NYC'!X725</f>
        <v>0</v>
      </c>
      <c r="Y166" s="3">
        <f>+'Front-End @ LA'!Y869+'Back-End @ MOR'!Y774+'Rep @ NYC'!Y725</f>
        <v>0</v>
      </c>
      <c r="Z166" s="3">
        <f>+'Front-End @ LA'!Z869+'Back-End @ MOR'!Z774+'Rep @ NYC'!Z725</f>
        <v>0</v>
      </c>
      <c r="AA166" s="3">
        <f>+'Front-End @ LA'!AA869+'Back-End @ MOR'!AA774+'Rep @ NYC'!AA725</f>
        <v>0</v>
      </c>
      <c r="AB166" s="3">
        <f>+'Front-End @ LA'!AB869+'Back-End @ MOR'!AB774+'Rep @ NYC'!AB725</f>
        <v>0</v>
      </c>
      <c r="AC166" s="3">
        <f>+'Front-End @ LA'!AC869+'Back-End @ MOR'!AC774+'Rep @ NYC'!AC725</f>
        <v>0</v>
      </c>
      <c r="AD166" s="3">
        <f>+'Front-End @ LA'!AD869+'Back-End @ MOR'!AD774+'Rep @ NYC'!AD725</f>
        <v>0</v>
      </c>
      <c r="AE166" s="3">
        <f>+'Front-End @ LA'!AE869+'Back-End @ MOR'!AE774+'Rep @ NYC'!AE725</f>
        <v>0</v>
      </c>
      <c r="AF166" s="3">
        <f>+'Front-End @ LA'!AF869+'Back-End @ MOR'!AF774+'Rep @ NYC'!AF725</f>
        <v>0</v>
      </c>
      <c r="AG166" s="3">
        <f>+'Front-End @ LA'!AG869+'Back-End @ MOR'!AG774+'Rep @ NYC'!AG725</f>
        <v>0</v>
      </c>
      <c r="AH166" s="3">
        <f>+'Front-End @ LA'!AH869+'Back-End @ MOR'!AH774+'Rep @ NYC'!AH725</f>
        <v>0</v>
      </c>
      <c r="AI166" s="3">
        <f>+'Front-End @ LA'!AI869+'Back-End @ MOR'!AI774+'Rep @ NYC'!AI725</f>
        <v>0</v>
      </c>
      <c r="AJ166" s="3">
        <f>+'Front-End @ LA'!AJ869+'Back-End @ MOR'!AJ774+'Rep @ NYC'!AJ725</f>
        <v>0</v>
      </c>
      <c r="AK166" s="3">
        <f>+'Front-End @ LA'!AK869+'Back-End @ MOR'!AK774+'Rep @ NYC'!AK725</f>
        <v>0</v>
      </c>
      <c r="AL166" s="3">
        <f>+'Front-End @ LA'!AL869+'Back-End @ MOR'!AL774+'Rep @ NYC'!AL725</f>
        <v>0</v>
      </c>
      <c r="AM166" s="3">
        <f>+'Front-End @ LA'!AM869+'Back-End @ MOR'!AM774+'Rep @ NYC'!AM725</f>
        <v>0</v>
      </c>
    </row>
    <row r="167" spans="1:39" s="46" customFormat="1" hidden="1" outlineLevel="2" x14ac:dyDescent="0.25">
      <c r="A167" s="30"/>
      <c r="B167" s="46" t="s">
        <v>251</v>
      </c>
      <c r="J167" s="3"/>
      <c r="K167" s="3">
        <f>+'Front-End @ LA'!K870+'Back-End @ MOR'!K775+'Rep @ NYC'!K726</f>
        <v>0</v>
      </c>
      <c r="L167" s="3">
        <f>+'Front-End @ LA'!L870+'Back-End @ MOR'!L775+'Rep @ NYC'!L726</f>
        <v>0</v>
      </c>
      <c r="M167" s="3">
        <f>+'Front-End @ LA'!M870+'Back-End @ MOR'!M775+'Rep @ NYC'!M726</f>
        <v>0</v>
      </c>
      <c r="N167" s="3">
        <f>+'Front-End @ LA'!N870+'Back-End @ MOR'!N775+'Rep @ NYC'!N726</f>
        <v>0</v>
      </c>
      <c r="O167" s="3">
        <f>+'Front-End @ LA'!O870+'Back-End @ MOR'!O775+'Rep @ NYC'!O726</f>
        <v>0</v>
      </c>
      <c r="P167" s="3">
        <f>+'Front-End @ LA'!P870+'Back-End @ MOR'!P775+'Rep @ NYC'!P726</f>
        <v>0</v>
      </c>
      <c r="Q167" s="3">
        <f>+'Front-End @ LA'!Q870+'Back-End @ MOR'!Q775+'Rep @ NYC'!Q726</f>
        <v>0</v>
      </c>
      <c r="R167" s="3">
        <f>+'Front-End @ LA'!R870+'Back-End @ MOR'!R775+'Rep @ NYC'!R726</f>
        <v>0</v>
      </c>
      <c r="S167" s="3">
        <f>+'Front-End @ LA'!S870+'Back-End @ MOR'!S775+'Rep @ NYC'!S726</f>
        <v>0</v>
      </c>
      <c r="T167" s="3">
        <f>+'Front-End @ LA'!T870+'Back-End @ MOR'!T775+'Rep @ NYC'!T726</f>
        <v>0</v>
      </c>
      <c r="U167" s="3">
        <f>+'Front-End @ LA'!U870+'Back-End @ MOR'!U775+'Rep @ NYC'!U726</f>
        <v>0</v>
      </c>
      <c r="V167" s="3">
        <f>+'Front-End @ LA'!V870+'Back-End @ MOR'!V775+'Rep @ NYC'!V726</f>
        <v>0</v>
      </c>
      <c r="W167" s="3">
        <f>+'Front-End @ LA'!W870+'Back-End @ MOR'!W775+'Rep @ NYC'!W726</f>
        <v>0</v>
      </c>
      <c r="X167" s="3">
        <f>+'Front-End @ LA'!X870+'Back-End @ MOR'!X775+'Rep @ NYC'!X726</f>
        <v>0</v>
      </c>
      <c r="Y167" s="3">
        <f>+'Front-End @ LA'!Y870+'Back-End @ MOR'!Y775+'Rep @ NYC'!Y726</f>
        <v>0</v>
      </c>
      <c r="Z167" s="3">
        <f>+'Front-End @ LA'!Z870+'Back-End @ MOR'!Z775+'Rep @ NYC'!Z726</f>
        <v>0</v>
      </c>
      <c r="AA167" s="3">
        <f>+'Front-End @ LA'!AA870+'Back-End @ MOR'!AA775+'Rep @ NYC'!AA726</f>
        <v>0</v>
      </c>
      <c r="AB167" s="3">
        <f>+'Front-End @ LA'!AB870+'Back-End @ MOR'!AB775+'Rep @ NYC'!AB726</f>
        <v>0</v>
      </c>
      <c r="AC167" s="3">
        <f>+'Front-End @ LA'!AC870+'Back-End @ MOR'!AC775+'Rep @ NYC'!AC726</f>
        <v>0</v>
      </c>
      <c r="AD167" s="3">
        <f>+'Front-End @ LA'!AD870+'Back-End @ MOR'!AD775+'Rep @ NYC'!AD726</f>
        <v>0</v>
      </c>
      <c r="AE167" s="3">
        <f>+'Front-End @ LA'!AE870+'Back-End @ MOR'!AE775+'Rep @ NYC'!AE726</f>
        <v>0</v>
      </c>
      <c r="AF167" s="3">
        <f>+'Front-End @ LA'!AF870+'Back-End @ MOR'!AF775+'Rep @ NYC'!AF726</f>
        <v>0</v>
      </c>
      <c r="AG167" s="3">
        <f>+'Front-End @ LA'!AG870+'Back-End @ MOR'!AG775+'Rep @ NYC'!AG726</f>
        <v>0</v>
      </c>
      <c r="AH167" s="3">
        <f>+'Front-End @ LA'!AH870+'Back-End @ MOR'!AH775+'Rep @ NYC'!AH726</f>
        <v>0</v>
      </c>
      <c r="AI167" s="3">
        <f>+'Front-End @ LA'!AI870+'Back-End @ MOR'!AI775+'Rep @ NYC'!AI726</f>
        <v>0</v>
      </c>
      <c r="AJ167" s="3">
        <f>+'Front-End @ LA'!AJ870+'Back-End @ MOR'!AJ775+'Rep @ NYC'!AJ726</f>
        <v>0</v>
      </c>
      <c r="AK167" s="3">
        <f>+'Front-End @ LA'!AK870+'Back-End @ MOR'!AK775+'Rep @ NYC'!AK726</f>
        <v>0</v>
      </c>
      <c r="AL167" s="3">
        <f>+'Front-End @ LA'!AL870+'Back-End @ MOR'!AL775+'Rep @ NYC'!AL726</f>
        <v>0</v>
      </c>
      <c r="AM167" s="3">
        <f>+'Front-End @ LA'!AM870+'Back-End @ MOR'!AM775+'Rep @ NYC'!AM726</f>
        <v>0</v>
      </c>
    </row>
    <row r="168" spans="1:39" s="46" customFormat="1" hidden="1" outlineLevel="2" x14ac:dyDescent="0.25">
      <c r="A168" s="30"/>
      <c r="B168" s="46" t="s">
        <v>252</v>
      </c>
      <c r="J168" s="3"/>
      <c r="K168" s="3">
        <f>+'Front-End @ LA'!K871+'Back-End @ MOR'!K776+'Rep @ NYC'!K727</f>
        <v>0</v>
      </c>
      <c r="L168" s="3">
        <f>+'Front-End @ LA'!L871+'Back-End @ MOR'!L776+'Rep @ NYC'!L727</f>
        <v>0</v>
      </c>
      <c r="M168" s="3">
        <f>+'Front-End @ LA'!M871+'Back-End @ MOR'!M776+'Rep @ NYC'!M727</f>
        <v>0</v>
      </c>
      <c r="N168" s="3">
        <f>+'Front-End @ LA'!N871+'Back-End @ MOR'!N776+'Rep @ NYC'!N727</f>
        <v>0</v>
      </c>
      <c r="O168" s="3">
        <f>+'Front-End @ LA'!O871+'Back-End @ MOR'!O776+'Rep @ NYC'!O727</f>
        <v>0</v>
      </c>
      <c r="P168" s="3">
        <f>+'Front-End @ LA'!P871+'Back-End @ MOR'!P776+'Rep @ NYC'!P727</f>
        <v>0</v>
      </c>
      <c r="Q168" s="3">
        <f>+'Front-End @ LA'!Q871+'Back-End @ MOR'!Q776+'Rep @ NYC'!Q727</f>
        <v>0</v>
      </c>
      <c r="R168" s="3">
        <f>+'Front-End @ LA'!R871+'Back-End @ MOR'!R776+'Rep @ NYC'!R727</f>
        <v>0</v>
      </c>
      <c r="S168" s="3">
        <f>+'Front-End @ LA'!S871+'Back-End @ MOR'!S776+'Rep @ NYC'!S727</f>
        <v>0</v>
      </c>
      <c r="T168" s="3">
        <f>+'Front-End @ LA'!T871+'Back-End @ MOR'!T776+'Rep @ NYC'!T727</f>
        <v>0</v>
      </c>
      <c r="U168" s="3">
        <f>+'Front-End @ LA'!U871+'Back-End @ MOR'!U776+'Rep @ NYC'!U727</f>
        <v>0</v>
      </c>
      <c r="V168" s="3">
        <f>+'Front-End @ LA'!V871+'Back-End @ MOR'!V776+'Rep @ NYC'!V727</f>
        <v>0</v>
      </c>
      <c r="W168" s="3">
        <f>+'Front-End @ LA'!W871+'Back-End @ MOR'!W776+'Rep @ NYC'!W727</f>
        <v>0</v>
      </c>
      <c r="X168" s="3">
        <f>+'Front-End @ LA'!X871+'Back-End @ MOR'!X776+'Rep @ NYC'!X727</f>
        <v>0</v>
      </c>
      <c r="Y168" s="3">
        <f>+'Front-End @ LA'!Y871+'Back-End @ MOR'!Y776+'Rep @ NYC'!Y727</f>
        <v>0</v>
      </c>
      <c r="Z168" s="3">
        <f>+'Front-End @ LA'!Z871+'Back-End @ MOR'!Z776+'Rep @ NYC'!Z727</f>
        <v>0</v>
      </c>
      <c r="AA168" s="3">
        <f>+'Front-End @ LA'!AA871+'Back-End @ MOR'!AA776+'Rep @ NYC'!AA727</f>
        <v>0</v>
      </c>
      <c r="AB168" s="3">
        <f>+'Front-End @ LA'!AB871+'Back-End @ MOR'!AB776+'Rep @ NYC'!AB727</f>
        <v>0</v>
      </c>
      <c r="AC168" s="3">
        <f>+'Front-End @ LA'!AC871+'Back-End @ MOR'!AC776+'Rep @ NYC'!AC727</f>
        <v>0</v>
      </c>
      <c r="AD168" s="3">
        <f>+'Front-End @ LA'!AD871+'Back-End @ MOR'!AD776+'Rep @ NYC'!AD727</f>
        <v>0</v>
      </c>
      <c r="AE168" s="3">
        <f>+'Front-End @ LA'!AE871+'Back-End @ MOR'!AE776+'Rep @ NYC'!AE727</f>
        <v>0</v>
      </c>
      <c r="AF168" s="3">
        <f>+'Front-End @ LA'!AF871+'Back-End @ MOR'!AF776+'Rep @ NYC'!AF727</f>
        <v>0</v>
      </c>
      <c r="AG168" s="3">
        <f>+'Front-End @ LA'!AG871+'Back-End @ MOR'!AG776+'Rep @ NYC'!AG727</f>
        <v>0</v>
      </c>
      <c r="AH168" s="3">
        <f>+'Front-End @ LA'!AH871+'Back-End @ MOR'!AH776+'Rep @ NYC'!AH727</f>
        <v>0</v>
      </c>
      <c r="AI168" s="3">
        <f>+'Front-End @ LA'!AI871+'Back-End @ MOR'!AI776+'Rep @ NYC'!AI727</f>
        <v>0</v>
      </c>
      <c r="AJ168" s="3">
        <f>+'Front-End @ LA'!AJ871+'Back-End @ MOR'!AJ776+'Rep @ NYC'!AJ727</f>
        <v>0</v>
      </c>
      <c r="AK168" s="3">
        <f>+'Front-End @ LA'!AK871+'Back-End @ MOR'!AK776+'Rep @ NYC'!AK727</f>
        <v>0</v>
      </c>
      <c r="AL168" s="3">
        <f>+'Front-End @ LA'!AL871+'Back-End @ MOR'!AL776+'Rep @ NYC'!AL727</f>
        <v>0</v>
      </c>
      <c r="AM168" s="3">
        <f>+'Front-End @ LA'!AM871+'Back-End @ MOR'!AM776+'Rep @ NYC'!AM727</f>
        <v>0</v>
      </c>
    </row>
    <row r="169" spans="1:39" s="46" customFormat="1" hidden="1" outlineLevel="2" x14ac:dyDescent="0.25">
      <c r="A169" s="30"/>
      <c r="B169" s="46" t="s">
        <v>256</v>
      </c>
      <c r="J169" s="3"/>
      <c r="K169" s="3">
        <f ca="1">+'Front-End @ LA'!K872+'Back-End @ MOR'!K777+'Rep @ NYC'!K728</f>
        <v>0</v>
      </c>
      <c r="L169" s="3">
        <f ca="1">+'Front-End @ LA'!L872+'Back-End @ MOR'!L777+'Rep @ NYC'!L728</f>
        <v>0</v>
      </c>
      <c r="M169" s="3">
        <f ca="1">+'Front-End @ LA'!M872+'Back-End @ MOR'!M777+'Rep @ NYC'!M728</f>
        <v>0</v>
      </c>
      <c r="N169" s="3">
        <f ca="1">+'Front-End @ LA'!N872+'Back-End @ MOR'!N777+'Rep @ NYC'!N728</f>
        <v>0</v>
      </c>
      <c r="O169" s="3">
        <f ca="1">+'Front-End @ LA'!O872+'Back-End @ MOR'!O777+'Rep @ NYC'!O728</f>
        <v>0</v>
      </c>
      <c r="P169" s="3">
        <f ca="1">+'Front-End @ LA'!P872+'Back-End @ MOR'!P777+'Rep @ NYC'!P728</f>
        <v>0</v>
      </c>
      <c r="Q169" s="3">
        <f ca="1">+'Front-End @ LA'!Q872+'Back-End @ MOR'!Q777+'Rep @ NYC'!Q728</f>
        <v>0</v>
      </c>
      <c r="R169" s="3">
        <f ca="1">+'Front-End @ LA'!R872+'Back-End @ MOR'!R777+'Rep @ NYC'!R728</f>
        <v>0</v>
      </c>
      <c r="S169" s="3">
        <f ca="1">+'Front-End @ LA'!S872+'Back-End @ MOR'!S777+'Rep @ NYC'!S728</f>
        <v>0</v>
      </c>
      <c r="T169" s="3">
        <f ca="1">+'Front-End @ LA'!T872+'Back-End @ MOR'!T777+'Rep @ NYC'!T728</f>
        <v>0</v>
      </c>
      <c r="U169" s="3">
        <f ca="1">+'Front-End @ LA'!U872+'Back-End @ MOR'!U777+'Rep @ NYC'!U728</f>
        <v>0</v>
      </c>
      <c r="V169" s="3">
        <f ca="1">+'Front-End @ LA'!V872+'Back-End @ MOR'!V777+'Rep @ NYC'!V728</f>
        <v>0</v>
      </c>
      <c r="W169" s="3">
        <f ca="1">+'Front-End @ LA'!W872+'Back-End @ MOR'!W777+'Rep @ NYC'!W728</f>
        <v>0</v>
      </c>
      <c r="X169" s="3">
        <f ca="1">+'Front-End @ LA'!X872+'Back-End @ MOR'!X777+'Rep @ NYC'!X728</f>
        <v>0</v>
      </c>
      <c r="Y169" s="3">
        <f ca="1">+'Front-End @ LA'!Y872+'Back-End @ MOR'!Y777+'Rep @ NYC'!Y728</f>
        <v>0</v>
      </c>
      <c r="Z169" s="3">
        <f ca="1">+'Front-End @ LA'!Z872+'Back-End @ MOR'!Z777+'Rep @ NYC'!Z728</f>
        <v>0</v>
      </c>
      <c r="AA169" s="3">
        <f ca="1">+'Front-End @ LA'!AA872+'Back-End @ MOR'!AA777+'Rep @ NYC'!AA728</f>
        <v>0</v>
      </c>
      <c r="AB169" s="3">
        <f ca="1">+'Front-End @ LA'!AB872+'Back-End @ MOR'!AB777+'Rep @ NYC'!AB728</f>
        <v>0</v>
      </c>
      <c r="AC169" s="3">
        <f ca="1">+'Front-End @ LA'!AC872+'Back-End @ MOR'!AC777+'Rep @ NYC'!AC728</f>
        <v>0</v>
      </c>
      <c r="AD169" s="3">
        <f ca="1">+'Front-End @ LA'!AD872+'Back-End @ MOR'!AD777+'Rep @ NYC'!AD728</f>
        <v>0</v>
      </c>
      <c r="AE169" s="3">
        <f ca="1">+'Front-End @ LA'!AE872+'Back-End @ MOR'!AE777+'Rep @ NYC'!AE728</f>
        <v>0</v>
      </c>
      <c r="AF169" s="3">
        <f ca="1">+'Front-End @ LA'!AF872+'Back-End @ MOR'!AF777+'Rep @ NYC'!AF728</f>
        <v>0</v>
      </c>
      <c r="AG169" s="3">
        <f ca="1">+'Front-End @ LA'!AG872+'Back-End @ MOR'!AG777+'Rep @ NYC'!AG728</f>
        <v>0</v>
      </c>
      <c r="AH169" s="3">
        <f ca="1">+'Front-End @ LA'!AH872+'Back-End @ MOR'!AH777+'Rep @ NYC'!AH728</f>
        <v>0</v>
      </c>
      <c r="AI169" s="3">
        <f ca="1">+'Front-End @ LA'!AI872+'Back-End @ MOR'!AI777+'Rep @ NYC'!AI728</f>
        <v>0</v>
      </c>
      <c r="AJ169" s="3">
        <f ca="1">+'Front-End @ LA'!AJ872+'Back-End @ MOR'!AJ777+'Rep @ NYC'!AJ728</f>
        <v>0</v>
      </c>
      <c r="AK169" s="3">
        <f ca="1">+'Front-End @ LA'!AK872+'Back-End @ MOR'!AK777+'Rep @ NYC'!AK728</f>
        <v>0</v>
      </c>
      <c r="AL169" s="3">
        <f ca="1">+'Front-End @ LA'!AL872+'Back-End @ MOR'!AL777+'Rep @ NYC'!AL728</f>
        <v>0</v>
      </c>
      <c r="AM169" s="3">
        <f ca="1">+'Front-End @ LA'!AM872+'Back-End @ MOR'!AM777+'Rep @ NYC'!AM728</f>
        <v>0</v>
      </c>
    </row>
    <row r="170" spans="1:39" s="46" customFormat="1" hidden="1" outlineLevel="2" x14ac:dyDescent="0.25">
      <c r="A170" s="30"/>
      <c r="B170" s="46" t="s">
        <v>429</v>
      </c>
      <c r="J170" s="3"/>
      <c r="K170" s="3">
        <f ca="1">+'Front-End @ LA'!K873+'Back-End @ MOR'!K777+'Rep @ NYC'!K728</f>
        <v>0</v>
      </c>
      <c r="L170" s="3">
        <f ca="1">+'Front-End @ LA'!L873+'Back-End @ MOR'!L777+'Rep @ NYC'!L728</f>
        <v>0</v>
      </c>
      <c r="M170" s="3">
        <f ca="1">+'Front-End @ LA'!M873+'Back-End @ MOR'!M777+'Rep @ NYC'!M728</f>
        <v>-5000000</v>
      </c>
      <c r="N170" s="3">
        <f ca="1">+'Front-End @ LA'!N873+'Back-End @ MOR'!N777+'Rep @ NYC'!N728</f>
        <v>0</v>
      </c>
      <c r="O170" s="3">
        <f ca="1">+'Front-End @ LA'!O873+'Back-End @ MOR'!O777+'Rep @ NYC'!O728</f>
        <v>0</v>
      </c>
      <c r="P170" s="3">
        <f ca="1">+'Front-End @ LA'!P873+'Back-End @ MOR'!P777+'Rep @ NYC'!P728</f>
        <v>0</v>
      </c>
      <c r="Q170" s="3">
        <f ca="1">+'Front-End @ LA'!Q873+'Back-End @ MOR'!Q777+'Rep @ NYC'!Q728</f>
        <v>0</v>
      </c>
      <c r="R170" s="3">
        <f ca="1">+'Front-End @ LA'!R873+'Back-End @ MOR'!R777+'Rep @ NYC'!R728</f>
        <v>0</v>
      </c>
      <c r="S170" s="3">
        <f ca="1">+'Front-End @ LA'!S873+'Back-End @ MOR'!S777+'Rep @ NYC'!S728</f>
        <v>0</v>
      </c>
      <c r="T170" s="3">
        <f ca="1">+'Front-End @ LA'!T873+'Back-End @ MOR'!T777+'Rep @ NYC'!T728</f>
        <v>0</v>
      </c>
      <c r="U170" s="3">
        <f ca="1">+'Front-End @ LA'!U873+'Back-End @ MOR'!U777+'Rep @ NYC'!U728</f>
        <v>0</v>
      </c>
      <c r="V170" s="3">
        <f ca="1">+'Front-End @ LA'!V873+'Back-End @ MOR'!V777+'Rep @ NYC'!V728</f>
        <v>0</v>
      </c>
      <c r="W170" s="3">
        <f ca="1">+'Front-End @ LA'!W873+'Back-End @ MOR'!W777+'Rep @ NYC'!W728</f>
        <v>0</v>
      </c>
      <c r="X170" s="3">
        <f ca="1">+'Front-End @ LA'!X873+'Back-End @ MOR'!X777+'Rep @ NYC'!X728</f>
        <v>0</v>
      </c>
      <c r="Y170" s="3">
        <f ca="1">+'Front-End @ LA'!Y873+'Back-End @ MOR'!Y777+'Rep @ NYC'!Y728</f>
        <v>0</v>
      </c>
      <c r="Z170" s="3">
        <f ca="1">+'Front-End @ LA'!Z873+'Back-End @ MOR'!Z777+'Rep @ NYC'!Z728</f>
        <v>0</v>
      </c>
      <c r="AA170" s="3">
        <f ca="1">+'Front-End @ LA'!AA873+'Back-End @ MOR'!AA777+'Rep @ NYC'!AA728</f>
        <v>0</v>
      </c>
      <c r="AB170" s="3">
        <f ca="1">+'Front-End @ LA'!AB873+'Back-End @ MOR'!AB777+'Rep @ NYC'!AB728</f>
        <v>0</v>
      </c>
      <c r="AC170" s="3">
        <f ca="1">+'Front-End @ LA'!AC873+'Back-End @ MOR'!AC777+'Rep @ NYC'!AC728</f>
        <v>0</v>
      </c>
      <c r="AD170" s="3">
        <f ca="1">+'Front-End @ LA'!AD873+'Back-End @ MOR'!AD777+'Rep @ NYC'!AD728</f>
        <v>0</v>
      </c>
      <c r="AE170" s="3">
        <f ca="1">+'Front-End @ LA'!AE873+'Back-End @ MOR'!AE777+'Rep @ NYC'!AE728</f>
        <v>0</v>
      </c>
      <c r="AF170" s="3">
        <f ca="1">+'Front-End @ LA'!AF873+'Back-End @ MOR'!AF777+'Rep @ NYC'!AF728</f>
        <v>0</v>
      </c>
      <c r="AG170" s="3">
        <f ca="1">+'Front-End @ LA'!AG873+'Back-End @ MOR'!AG777+'Rep @ NYC'!AG728</f>
        <v>0</v>
      </c>
      <c r="AH170" s="3">
        <f ca="1">+'Front-End @ LA'!AH873+'Back-End @ MOR'!AH777+'Rep @ NYC'!AH728</f>
        <v>0</v>
      </c>
      <c r="AI170" s="3">
        <f ca="1">+'Front-End @ LA'!AI873+'Back-End @ MOR'!AI777+'Rep @ NYC'!AI728</f>
        <v>-5000000</v>
      </c>
      <c r="AJ170" s="3">
        <f ca="1">+'Front-End @ LA'!AJ873+'Back-End @ MOR'!AJ777+'Rep @ NYC'!AJ728</f>
        <v>0</v>
      </c>
      <c r="AK170" s="3">
        <f ca="1">+'Front-End @ LA'!AK873+'Back-End @ MOR'!AK777+'Rep @ NYC'!AK728</f>
        <v>0</v>
      </c>
      <c r="AL170" s="3">
        <f ca="1">+'Front-End @ LA'!AL873+'Back-End @ MOR'!AL777+'Rep @ NYC'!AL728</f>
        <v>0</v>
      </c>
      <c r="AM170" s="3">
        <f ca="1">+'Front-End @ LA'!AM873+'Back-End @ MOR'!AM777+'Rep @ NYC'!AM728</f>
        <v>0</v>
      </c>
    </row>
    <row r="171" spans="1:39" s="46" customFormat="1" hidden="1" outlineLevel="2" x14ac:dyDescent="0.25">
      <c r="A171" s="30"/>
      <c r="B171" s="46" t="s">
        <v>288</v>
      </c>
      <c r="J171" s="3"/>
      <c r="K171" s="3">
        <f>+'Front-End @ LA'!K874+'Back-End @ MOR'!K779+'Rep @ NYC'!K730</f>
        <v>5000000</v>
      </c>
      <c r="L171" s="3">
        <f>+'Front-End @ LA'!L874+'Back-End @ MOR'!L779+'Rep @ NYC'!L730</f>
        <v>0</v>
      </c>
      <c r="M171" s="3">
        <f>+'Front-End @ LA'!M874+'Back-End @ MOR'!M779+'Rep @ NYC'!M730</f>
        <v>50000000</v>
      </c>
      <c r="N171" s="3">
        <f>+'Front-End @ LA'!N874+'Back-End @ MOR'!N779+'Rep @ NYC'!N730</f>
        <v>0</v>
      </c>
      <c r="O171" s="3">
        <f>+'Front-End @ LA'!O874+'Back-End @ MOR'!O779+'Rep @ NYC'!O730</f>
        <v>0</v>
      </c>
      <c r="P171" s="3">
        <f>+'Front-End @ LA'!P874+'Back-End @ MOR'!P779+'Rep @ NYC'!P730</f>
        <v>0</v>
      </c>
      <c r="Q171" s="3">
        <f>+'Front-End @ LA'!Q874+'Back-End @ MOR'!Q779+'Rep @ NYC'!Q730</f>
        <v>0</v>
      </c>
      <c r="R171" s="3">
        <f>+'Front-End @ LA'!R874+'Back-End @ MOR'!R779+'Rep @ NYC'!R730</f>
        <v>0</v>
      </c>
      <c r="S171" s="3">
        <f>+'Front-End @ LA'!S874+'Back-End @ MOR'!S779+'Rep @ NYC'!S730</f>
        <v>0</v>
      </c>
      <c r="T171" s="3">
        <f>+'Front-End @ LA'!T874+'Back-End @ MOR'!T779+'Rep @ NYC'!T730</f>
        <v>0</v>
      </c>
      <c r="U171" s="3">
        <f>+'Front-End @ LA'!U874+'Back-End @ MOR'!U779+'Rep @ NYC'!U730</f>
        <v>0</v>
      </c>
      <c r="V171" s="3">
        <f>+'Front-End @ LA'!V874+'Back-End @ MOR'!V779+'Rep @ NYC'!V730</f>
        <v>0</v>
      </c>
      <c r="W171" s="3">
        <f>+'Front-End @ LA'!W874+'Back-End @ MOR'!W779+'Rep @ NYC'!W730</f>
        <v>0</v>
      </c>
      <c r="X171" s="3">
        <f>+'Front-End @ LA'!X874+'Back-End @ MOR'!X779+'Rep @ NYC'!X730</f>
        <v>0</v>
      </c>
      <c r="Y171" s="3">
        <f>+'Front-End @ LA'!Y874+'Back-End @ MOR'!Y779+'Rep @ NYC'!Y730</f>
        <v>0</v>
      </c>
      <c r="Z171" s="3">
        <f>+'Front-End @ LA'!Z874+'Back-End @ MOR'!Z779+'Rep @ NYC'!Z730</f>
        <v>0</v>
      </c>
      <c r="AA171" s="3">
        <f>+'Front-End @ LA'!AA874+'Back-End @ MOR'!AA779+'Rep @ NYC'!AA730</f>
        <v>0</v>
      </c>
      <c r="AB171" s="3">
        <f>+'Front-End @ LA'!AB874+'Back-End @ MOR'!AB779+'Rep @ NYC'!AB730</f>
        <v>0</v>
      </c>
      <c r="AC171" s="3">
        <f>+'Front-End @ LA'!AC874+'Back-End @ MOR'!AC779+'Rep @ NYC'!AC730</f>
        <v>0</v>
      </c>
      <c r="AD171" s="3">
        <f>+'Front-End @ LA'!AD874+'Back-End @ MOR'!AD779+'Rep @ NYC'!AD730</f>
        <v>0</v>
      </c>
      <c r="AE171" s="3">
        <f>+'Front-End @ LA'!AE874+'Back-End @ MOR'!AE779+'Rep @ NYC'!AE730</f>
        <v>0</v>
      </c>
      <c r="AF171" s="3">
        <f>+'Front-End @ LA'!AF874+'Back-End @ MOR'!AF779+'Rep @ NYC'!AF730</f>
        <v>0</v>
      </c>
      <c r="AG171" s="3">
        <f>+'Front-End @ LA'!AG874+'Back-End @ MOR'!AG779+'Rep @ NYC'!AG730</f>
        <v>0</v>
      </c>
      <c r="AH171" s="3">
        <f>+'Front-End @ LA'!AH874+'Back-End @ MOR'!AH779+'Rep @ NYC'!AH730</f>
        <v>0</v>
      </c>
      <c r="AI171" s="3">
        <f>+'Front-End @ LA'!AI874+'Back-End @ MOR'!AI779+'Rep @ NYC'!AI730</f>
        <v>55000000</v>
      </c>
      <c r="AJ171" s="3">
        <f>+'Front-End @ LA'!AJ874+'Back-End @ MOR'!AJ779+'Rep @ NYC'!AJ730</f>
        <v>0</v>
      </c>
      <c r="AK171" s="3">
        <f>+'Front-End @ LA'!AK874+'Back-End @ MOR'!AK779+'Rep @ NYC'!AK730</f>
        <v>0</v>
      </c>
      <c r="AL171" s="3">
        <f>+'Front-End @ LA'!AL874+'Back-End @ MOR'!AL779+'Rep @ NYC'!AL730</f>
        <v>0</v>
      </c>
      <c r="AM171" s="3">
        <f>+'Front-End @ LA'!AM874+'Back-End @ MOR'!AM779+'Rep @ NYC'!AM730</f>
        <v>0</v>
      </c>
    </row>
    <row r="172" spans="1:39" s="46" customFormat="1" hidden="1" outlineLevel="2" x14ac:dyDescent="0.25">
      <c r="A172" s="30"/>
      <c r="B172" s="46" t="s">
        <v>289</v>
      </c>
      <c r="J172" s="3"/>
      <c r="K172" s="3">
        <f>+'Front-End @ LA'!K875+'Back-End @ MOR'!K780+'Rep @ NYC'!K731</f>
        <v>0</v>
      </c>
      <c r="L172" s="3">
        <f>+'Front-End @ LA'!L875+'Back-End @ MOR'!L780+'Rep @ NYC'!L731</f>
        <v>0</v>
      </c>
      <c r="M172" s="3">
        <f>+'Front-End @ LA'!M875+'Back-End @ MOR'!M780+'Rep @ NYC'!M731</f>
        <v>0</v>
      </c>
      <c r="N172" s="3">
        <f>+'Front-End @ LA'!N875+'Back-End @ MOR'!N780+'Rep @ NYC'!N731</f>
        <v>0</v>
      </c>
      <c r="O172" s="3">
        <f>+'Front-End @ LA'!O875+'Back-End @ MOR'!O780+'Rep @ NYC'!O731</f>
        <v>0</v>
      </c>
      <c r="P172" s="3">
        <f>+'Front-End @ LA'!P875+'Back-End @ MOR'!P780+'Rep @ NYC'!P731</f>
        <v>0</v>
      </c>
      <c r="Q172" s="3">
        <f>+'Front-End @ LA'!Q875+'Back-End @ MOR'!Q780+'Rep @ NYC'!Q731</f>
        <v>0</v>
      </c>
      <c r="R172" s="3">
        <f>+'Front-End @ LA'!R875+'Back-End @ MOR'!R780+'Rep @ NYC'!R731</f>
        <v>0</v>
      </c>
      <c r="S172" s="3">
        <f>+'Front-End @ LA'!S875+'Back-End @ MOR'!S780+'Rep @ NYC'!S731</f>
        <v>0</v>
      </c>
      <c r="T172" s="3">
        <f>+'Front-End @ LA'!T875+'Back-End @ MOR'!T780+'Rep @ NYC'!T731</f>
        <v>0</v>
      </c>
      <c r="U172" s="3">
        <f>+'Front-End @ LA'!U875+'Back-End @ MOR'!U780+'Rep @ NYC'!U731</f>
        <v>0</v>
      </c>
      <c r="V172" s="3">
        <f>+'Front-End @ LA'!V875+'Back-End @ MOR'!V780+'Rep @ NYC'!V731</f>
        <v>0</v>
      </c>
      <c r="W172" s="3">
        <f>+'Front-End @ LA'!W875+'Back-End @ MOR'!W780+'Rep @ NYC'!W731</f>
        <v>0</v>
      </c>
      <c r="X172" s="3">
        <f>+'Front-End @ LA'!X875+'Back-End @ MOR'!X780+'Rep @ NYC'!X731</f>
        <v>0</v>
      </c>
      <c r="Y172" s="3">
        <f>+'Front-End @ LA'!Y875+'Back-End @ MOR'!Y780+'Rep @ NYC'!Y731</f>
        <v>0</v>
      </c>
      <c r="Z172" s="3">
        <f>+'Front-End @ LA'!Z875+'Back-End @ MOR'!Z780+'Rep @ NYC'!Z731</f>
        <v>0</v>
      </c>
      <c r="AA172" s="3">
        <f>+'Front-End @ LA'!AA875+'Back-End @ MOR'!AA780+'Rep @ NYC'!AA731</f>
        <v>0</v>
      </c>
      <c r="AB172" s="3">
        <f>+'Front-End @ LA'!AB875+'Back-End @ MOR'!AB780+'Rep @ NYC'!AB731</f>
        <v>0</v>
      </c>
      <c r="AC172" s="3">
        <f>+'Front-End @ LA'!AC875+'Back-End @ MOR'!AC780+'Rep @ NYC'!AC731</f>
        <v>0</v>
      </c>
      <c r="AD172" s="3">
        <f>+'Front-End @ LA'!AD875+'Back-End @ MOR'!AD780+'Rep @ NYC'!AD731</f>
        <v>0</v>
      </c>
      <c r="AE172" s="3">
        <f>+'Front-End @ LA'!AE875+'Back-End @ MOR'!AE780+'Rep @ NYC'!AE731</f>
        <v>0</v>
      </c>
      <c r="AF172" s="3">
        <f>+'Front-End @ LA'!AF875+'Back-End @ MOR'!AF780+'Rep @ NYC'!AF731</f>
        <v>0</v>
      </c>
      <c r="AG172" s="3">
        <f>+'Front-End @ LA'!AG875+'Back-End @ MOR'!AG780+'Rep @ NYC'!AG731</f>
        <v>0</v>
      </c>
      <c r="AH172" s="3">
        <f>+'Front-End @ LA'!AH875+'Back-End @ MOR'!AH780+'Rep @ NYC'!AH731</f>
        <v>0</v>
      </c>
      <c r="AI172" s="3">
        <f>+'Front-End @ LA'!AI875+'Back-End @ MOR'!AI780+'Rep @ NYC'!AI731</f>
        <v>0</v>
      </c>
      <c r="AJ172" s="3">
        <f>+'Front-End @ LA'!AJ875+'Back-End @ MOR'!AJ780+'Rep @ NYC'!AJ731</f>
        <v>0</v>
      </c>
      <c r="AK172" s="3">
        <f>+'Front-End @ LA'!AK875+'Back-End @ MOR'!AK780+'Rep @ NYC'!AK731</f>
        <v>0</v>
      </c>
      <c r="AL172" s="3">
        <f>+'Front-End @ LA'!AL875+'Back-End @ MOR'!AL780+'Rep @ NYC'!AL731</f>
        <v>0</v>
      </c>
      <c r="AM172" s="3">
        <f>+'Front-End @ LA'!AM875+'Back-End @ MOR'!AM780+'Rep @ NYC'!AM731</f>
        <v>0</v>
      </c>
    </row>
    <row r="173" spans="1:39" s="45" customFormat="1" outlineLevel="1" x14ac:dyDescent="0.25">
      <c r="A173" s="30"/>
      <c r="B173" s="155" t="s">
        <v>254</v>
      </c>
      <c r="C173" s="156"/>
      <c r="D173" s="156"/>
      <c r="E173" s="156"/>
      <c r="F173" s="156"/>
      <c r="G173" s="156"/>
      <c r="H173" s="156"/>
      <c r="I173" s="156"/>
      <c r="J173" s="157"/>
      <c r="K173" s="157">
        <f t="shared" ref="K173:AH173" ca="1" si="36">SUM(K165:K172)</f>
        <v>5000000</v>
      </c>
      <c r="L173" s="157">
        <f t="shared" ca="1" si="36"/>
        <v>0</v>
      </c>
      <c r="M173" s="157">
        <f t="shared" ca="1" si="36"/>
        <v>45000000</v>
      </c>
      <c r="N173" s="157">
        <f t="shared" ca="1" si="36"/>
        <v>0</v>
      </c>
      <c r="O173" s="157">
        <f t="shared" ca="1" si="36"/>
        <v>0</v>
      </c>
      <c r="P173" s="157">
        <f t="shared" ca="1" si="36"/>
        <v>0</v>
      </c>
      <c r="Q173" s="157">
        <f t="shared" ca="1" si="36"/>
        <v>0</v>
      </c>
      <c r="R173" s="157">
        <f t="shared" ca="1" si="36"/>
        <v>0</v>
      </c>
      <c r="S173" s="157">
        <f t="shared" ca="1" si="36"/>
        <v>0</v>
      </c>
      <c r="T173" s="157">
        <f t="shared" ca="1" si="36"/>
        <v>0</v>
      </c>
      <c r="U173" s="157">
        <f t="shared" ca="1" si="36"/>
        <v>0</v>
      </c>
      <c r="V173" s="157">
        <f t="shared" ca="1" si="36"/>
        <v>0</v>
      </c>
      <c r="W173" s="157">
        <f t="shared" ca="1" si="36"/>
        <v>0</v>
      </c>
      <c r="X173" s="157">
        <f t="shared" ca="1" si="36"/>
        <v>0</v>
      </c>
      <c r="Y173" s="157">
        <f t="shared" ca="1" si="36"/>
        <v>0</v>
      </c>
      <c r="Z173" s="157">
        <f t="shared" ca="1" si="36"/>
        <v>0</v>
      </c>
      <c r="AA173" s="157">
        <f t="shared" ca="1" si="36"/>
        <v>0</v>
      </c>
      <c r="AB173" s="157">
        <f t="shared" ca="1" si="36"/>
        <v>0</v>
      </c>
      <c r="AC173" s="157">
        <f t="shared" ca="1" si="36"/>
        <v>0</v>
      </c>
      <c r="AD173" s="157">
        <f t="shared" ca="1" si="36"/>
        <v>0</v>
      </c>
      <c r="AE173" s="157">
        <f t="shared" ca="1" si="36"/>
        <v>0</v>
      </c>
      <c r="AF173" s="157">
        <f t="shared" ca="1" si="36"/>
        <v>0</v>
      </c>
      <c r="AG173" s="157">
        <f t="shared" ca="1" si="36"/>
        <v>0</v>
      </c>
      <c r="AH173" s="157">
        <f t="shared" ca="1" si="36"/>
        <v>0</v>
      </c>
      <c r="AI173" s="157">
        <f t="shared" ref="AI173:AM173" ca="1" si="37">SUM(AI165:AI172)</f>
        <v>50000000</v>
      </c>
      <c r="AJ173" s="157">
        <f t="shared" ca="1" si="37"/>
        <v>0</v>
      </c>
      <c r="AK173" s="157">
        <f t="shared" ca="1" si="37"/>
        <v>0</v>
      </c>
      <c r="AL173" s="157">
        <f t="shared" ca="1" si="37"/>
        <v>0</v>
      </c>
      <c r="AM173" s="157">
        <f t="shared" ca="1" si="37"/>
        <v>0</v>
      </c>
    </row>
    <row r="174" spans="1:39" s="46" customFormat="1" outlineLevel="1" x14ac:dyDescent="0.25">
      <c r="A174" s="30"/>
      <c r="K174" s="1"/>
      <c r="L174" s="1"/>
      <c r="M174" s="1"/>
      <c r="N174" s="1"/>
      <c r="O174" s="1"/>
      <c r="P174" s="1"/>
      <c r="Q174" s="1"/>
      <c r="R174" s="201"/>
    </row>
    <row r="175" spans="1:39" s="45" customFormat="1" ht="13.5" outlineLevel="1" thickBot="1" x14ac:dyDescent="0.3">
      <c r="A175" s="30"/>
      <c r="B175" s="152" t="s">
        <v>258</v>
      </c>
      <c r="C175" s="152"/>
      <c r="D175" s="152"/>
      <c r="E175" s="152"/>
      <c r="F175" s="152"/>
      <c r="G175" s="152"/>
      <c r="H175" s="152"/>
      <c r="I175" s="152"/>
      <c r="J175" s="146"/>
      <c r="K175" s="146">
        <f t="shared" ref="K175:AM175" ca="1" si="38">+K156+K162+K173</f>
        <v>1378716.3531666668</v>
      </c>
      <c r="L175" s="146">
        <f t="shared" ca="1" si="38"/>
        <v>-511882.64683333336</v>
      </c>
      <c r="M175" s="146">
        <f t="shared" ca="1" si="38"/>
        <v>39442179.533166669</v>
      </c>
      <c r="N175" s="146">
        <f t="shared" ca="1" si="38"/>
        <v>-593460.1725000001</v>
      </c>
      <c r="O175" s="146">
        <f t="shared" ca="1" si="38"/>
        <v>-604687.17250000022</v>
      </c>
      <c r="P175" s="146">
        <f t="shared" ca="1" si="38"/>
        <v>-626649.08850000007</v>
      </c>
      <c r="Q175" s="146">
        <f t="shared" ca="1" si="38"/>
        <v>-647957.83400000015</v>
      </c>
      <c r="R175" s="146">
        <f t="shared" ca="1" si="38"/>
        <v>-802396.31400000013</v>
      </c>
      <c r="S175" s="146">
        <f t="shared" ca="1" si="38"/>
        <v>-792477.85400000017</v>
      </c>
      <c r="T175" s="146">
        <f t="shared" ca="1" si="38"/>
        <v>-2921955.7234444446</v>
      </c>
      <c r="U175" s="146">
        <f t="shared" ca="1" si="38"/>
        <v>4807434.1654444449</v>
      </c>
      <c r="V175" s="146">
        <f t="shared" ca="1" si="38"/>
        <v>-2909633.7234444451</v>
      </c>
      <c r="W175" s="146">
        <f t="shared" ca="1" si="38"/>
        <v>4289013.5744444449</v>
      </c>
      <c r="X175" s="146">
        <f t="shared" ca="1" si="38"/>
        <v>-3030528.3144444446</v>
      </c>
      <c r="Y175" s="146">
        <f t="shared" ca="1" si="38"/>
        <v>4686567.5744444449</v>
      </c>
      <c r="Z175" s="146">
        <f t="shared" ca="1" si="38"/>
        <v>-3030514.3144444446</v>
      </c>
      <c r="AA175" s="146">
        <f t="shared" ca="1" si="38"/>
        <v>4686581.5744444449</v>
      </c>
      <c r="AB175" s="146">
        <f t="shared" ca="1" si="38"/>
        <v>-3030500.3144444451</v>
      </c>
      <c r="AC175" s="146">
        <f t="shared" ca="1" si="38"/>
        <v>4686595.5744444449</v>
      </c>
      <c r="AD175" s="146">
        <f t="shared" ca="1" si="38"/>
        <v>-5004996.3144444469</v>
      </c>
      <c r="AE175" s="146">
        <f t="shared" ca="1" si="38"/>
        <v>9924609.5744444467</v>
      </c>
      <c r="AF175" s="146">
        <f t="shared" ca="1" si="38"/>
        <v>-6516335.647777779</v>
      </c>
      <c r="AG175" s="146">
        <f t="shared" ca="1" si="38"/>
        <v>13933956.907777781</v>
      </c>
      <c r="AH175" s="146">
        <f t="shared" ca="1" si="38"/>
        <v>-6516321.64777778</v>
      </c>
      <c r="AI175" s="146">
        <f t="shared" ca="1" si="38"/>
        <v>35217229.522555552</v>
      </c>
      <c r="AJ175" s="146">
        <f t="shared" ca="1" si="38"/>
        <v>15078128.226666667</v>
      </c>
      <c r="AK175" s="146">
        <f t="shared" ca="1" si="38"/>
        <v>108015956.7155852</v>
      </c>
      <c r="AL175" s="146">
        <f t="shared" ca="1" si="38"/>
        <v>182514938.64635596</v>
      </c>
      <c r="AM175" s="146">
        <f t="shared" ca="1" si="38"/>
        <v>267096759.66550094</v>
      </c>
    </row>
    <row r="176" spans="1:39" s="46" customFormat="1" ht="13.5" outlineLevel="1" thickTop="1" x14ac:dyDescent="0.25">
      <c r="A176" s="3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s="46" customFormat="1" outlineLevel="1" x14ac:dyDescent="0.25">
      <c r="A177" s="30"/>
      <c r="B177" s="45" t="s">
        <v>257</v>
      </c>
      <c r="K177" s="29">
        <f t="shared" ref="K177:AM177" ca="1" si="39">+K143+K175</f>
        <v>1378716.3531666668</v>
      </c>
      <c r="L177" s="29">
        <f t="shared" ca="1" si="39"/>
        <v>866833.70633333293</v>
      </c>
      <c r="M177" s="29">
        <f t="shared" ca="1" si="39"/>
        <v>40309013.239500001</v>
      </c>
      <c r="N177" s="29">
        <f t="shared" ca="1" si="39"/>
        <v>39715553.067000002</v>
      </c>
      <c r="O177" s="29">
        <f t="shared" ca="1" si="39"/>
        <v>39110865.894499995</v>
      </c>
      <c r="P177" s="29">
        <f t="shared" ca="1" si="39"/>
        <v>38484216.805999994</v>
      </c>
      <c r="Q177" s="29">
        <f t="shared" ca="1" si="39"/>
        <v>37836258.971999995</v>
      </c>
      <c r="R177" s="29">
        <f t="shared" ca="1" si="39"/>
        <v>37033862.657999985</v>
      </c>
      <c r="S177" s="29">
        <f t="shared" ca="1" si="39"/>
        <v>36241384.80399999</v>
      </c>
      <c r="T177" s="29">
        <f t="shared" ca="1" si="39"/>
        <v>33319429.080555547</v>
      </c>
      <c r="U177" s="29">
        <f t="shared" ca="1" si="39"/>
        <v>38126863.245999992</v>
      </c>
      <c r="V177" s="29">
        <f t="shared" ca="1" si="39"/>
        <v>35217229.522555545</v>
      </c>
      <c r="W177" s="29">
        <f t="shared" ca="1" si="39"/>
        <v>39506243.096999995</v>
      </c>
      <c r="X177" s="29">
        <f t="shared" ca="1" si="39"/>
        <v>36475714.782555543</v>
      </c>
      <c r="Y177" s="29">
        <f t="shared" ca="1" si="39"/>
        <v>41162282.356999993</v>
      </c>
      <c r="Z177" s="29">
        <f t="shared" ca="1" si="39"/>
        <v>38131768.042555548</v>
      </c>
      <c r="AA177" s="29">
        <f t="shared" ca="1" si="39"/>
        <v>42818349.616999999</v>
      </c>
      <c r="AB177" s="29">
        <f t="shared" ca="1" si="39"/>
        <v>39787849.302555554</v>
      </c>
      <c r="AC177" s="29">
        <f t="shared" ca="1" si="39"/>
        <v>44474444.876999997</v>
      </c>
      <c r="AD177" s="29">
        <f t="shared" ca="1" si="39"/>
        <v>39469448.562555559</v>
      </c>
      <c r="AE177" s="29">
        <f t="shared" ca="1" si="39"/>
        <v>49394058.136999995</v>
      </c>
      <c r="AF177" s="29">
        <f t="shared" ca="1" si="39"/>
        <v>42877722.489222221</v>
      </c>
      <c r="AG177" s="29">
        <f t="shared" ca="1" si="39"/>
        <v>56811679.397</v>
      </c>
      <c r="AH177" s="29">
        <f t="shared" ca="1" si="39"/>
        <v>50295357.749222219</v>
      </c>
      <c r="AI177" s="29">
        <f t="shared" ca="1" si="39"/>
        <v>35217229.522555552</v>
      </c>
      <c r="AJ177" s="29">
        <f t="shared" ca="1" si="39"/>
        <v>50295357.749222226</v>
      </c>
      <c r="AK177" s="29">
        <f t="shared" ca="1" si="39"/>
        <v>158311314.46480742</v>
      </c>
      <c r="AL177" s="29">
        <f t="shared" ca="1" si="39"/>
        <v>340826253.11116338</v>
      </c>
      <c r="AM177" s="29">
        <f t="shared" ca="1" si="39"/>
        <v>607923012.77666438</v>
      </c>
    </row>
    <row r="178" spans="1:39" ht="13.5" outlineLevel="1" thickBot="1" x14ac:dyDescent="0.35"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AI178" s="214"/>
      <c r="AJ178" s="214"/>
      <c r="AK178" s="214"/>
      <c r="AL178" s="214"/>
      <c r="AM178" s="214"/>
    </row>
    <row r="179" spans="1:39" ht="13.5" collapsed="1" thickBot="1" x14ac:dyDescent="0.35">
      <c r="A179" s="36" t="s">
        <v>151</v>
      </c>
      <c r="B179" s="96" t="s">
        <v>299</v>
      </c>
      <c r="C179" s="97"/>
      <c r="D179" s="97"/>
      <c r="E179" s="97"/>
      <c r="F179" s="97"/>
      <c r="G179" s="97"/>
      <c r="H179" s="97"/>
      <c r="I179" s="97"/>
      <c r="J179" s="97"/>
      <c r="K179" s="98"/>
      <c r="L179" s="98"/>
      <c r="M179" s="98"/>
      <c r="N179" s="98"/>
      <c r="O179" s="98"/>
      <c r="P179" s="98"/>
      <c r="Q179" s="98"/>
      <c r="R179" s="181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</row>
    <row r="180" spans="1:39" ht="13.5" hidden="1" outlineLevel="1" thickBot="1" x14ac:dyDescent="0.35">
      <c r="B180" s="182"/>
      <c r="C180" s="101"/>
      <c r="D180" s="101"/>
      <c r="E180" s="101"/>
      <c r="F180" s="101"/>
      <c r="G180" s="101"/>
      <c r="H180" s="101"/>
      <c r="I180" s="101"/>
      <c r="J180" s="101"/>
      <c r="K180" s="102"/>
      <c r="L180" s="102"/>
      <c r="M180" s="102"/>
      <c r="N180" s="102"/>
      <c r="O180" s="102"/>
      <c r="P180" s="102"/>
      <c r="Q180" s="102"/>
      <c r="R180" s="183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</row>
    <row r="181" spans="1:39" hidden="1" outlineLevel="1" x14ac:dyDescent="0.3">
      <c r="K181" s="1"/>
      <c r="L181" s="1"/>
      <c r="M181" s="1"/>
      <c r="N181" s="1"/>
      <c r="O181" s="1"/>
      <c r="P181" s="1"/>
      <c r="Q181" s="1"/>
      <c r="R181" s="76"/>
    </row>
    <row r="182" spans="1:39" hidden="1" outlineLevel="1" x14ac:dyDescent="0.3">
      <c r="B182" s="18" t="s">
        <v>300</v>
      </c>
      <c r="K182" s="1"/>
      <c r="L182" s="1"/>
      <c r="M182" s="1"/>
      <c r="N182" s="1"/>
      <c r="O182" s="1"/>
      <c r="P182" s="1"/>
      <c r="Q182" s="1"/>
      <c r="R182" s="76"/>
      <c r="AI182" s="14"/>
      <c r="AJ182" s="14"/>
      <c r="AK182" s="14"/>
      <c r="AL182" s="14"/>
      <c r="AM182" s="14"/>
    </row>
    <row r="183" spans="1:39" hidden="1" outlineLevel="1" x14ac:dyDescent="0.3">
      <c r="B183" t="s">
        <v>301</v>
      </c>
      <c r="J183" s="14"/>
      <c r="K183" s="14">
        <f ca="1">'Front-End @ LA'!K887+'Back-End @ MOR'!K792+'Rep @ NYC'!K743</f>
        <v>1378716.3531666663</v>
      </c>
      <c r="L183" s="14">
        <f ca="1">'Front-End @ LA'!L887+'Back-End @ MOR'!L792+'Rep @ NYC'!L743</f>
        <v>866833.70633333339</v>
      </c>
      <c r="M183" s="14">
        <f ca="1">'Front-End @ LA'!M887+'Back-End @ MOR'!M792+'Rep @ NYC'!M743</f>
        <v>40309013.239500001</v>
      </c>
      <c r="N183" s="14">
        <f ca="1">'Front-End @ LA'!N887+'Back-End @ MOR'!N792+'Rep @ NYC'!N743</f>
        <v>39715553.066999994</v>
      </c>
      <c r="O183" s="14">
        <f ca="1">'Front-End @ LA'!O887+'Back-End @ MOR'!O792+'Rep @ NYC'!O743</f>
        <v>39110865.894499995</v>
      </c>
      <c r="P183" s="14">
        <f ca="1">'Front-End @ LA'!P887+'Back-End @ MOR'!P792+'Rep @ NYC'!P743</f>
        <v>38484216.805999994</v>
      </c>
      <c r="Q183" s="14">
        <f ca="1">'Front-End @ LA'!Q887+'Back-End @ MOR'!Q792+'Rep @ NYC'!Q743</f>
        <v>37836258.971999988</v>
      </c>
      <c r="R183" s="14">
        <f ca="1">'Front-End @ LA'!R887+'Back-End @ MOR'!R792+'Rep @ NYC'!R743</f>
        <v>37033862.657999992</v>
      </c>
      <c r="S183" s="14">
        <f ca="1">'Front-End @ LA'!S887+'Back-End @ MOR'!S792+'Rep @ NYC'!S743</f>
        <v>36241384.80399999</v>
      </c>
      <c r="T183" s="14">
        <f ca="1">'Front-End @ LA'!T887+'Back-End @ MOR'!T792+'Rep @ NYC'!T743</f>
        <v>33319429.080555551</v>
      </c>
      <c r="U183" s="14">
        <f ca="1">'Front-End @ LA'!U887+'Back-End @ MOR'!U792+'Rep @ NYC'!U743</f>
        <v>38126863.245999992</v>
      </c>
      <c r="V183" s="14">
        <f ca="1">'Front-End @ LA'!V887+'Back-End @ MOR'!V792+'Rep @ NYC'!V743</f>
        <v>35217229.522555552</v>
      </c>
      <c r="W183" s="14">
        <f ca="1">'Front-End @ LA'!W887+'Back-End @ MOR'!W792+'Rep @ NYC'!W743</f>
        <v>39506243.096999988</v>
      </c>
      <c r="X183" s="14">
        <f ca="1">'Front-End @ LA'!X887+'Back-End @ MOR'!X792+'Rep @ NYC'!X743</f>
        <v>36475714.78255555</v>
      </c>
      <c r="Y183" s="14">
        <f ca="1">'Front-End @ LA'!Y887+'Back-End @ MOR'!Y792+'Rep @ NYC'!Y743</f>
        <v>41162282.356999993</v>
      </c>
      <c r="Z183" s="14">
        <f ca="1">'Front-End @ LA'!Z887+'Back-End @ MOR'!Z792+'Rep @ NYC'!Z743</f>
        <v>38131768.042555556</v>
      </c>
      <c r="AA183" s="14">
        <f ca="1">'Front-End @ LA'!AA887+'Back-End @ MOR'!AA792+'Rep @ NYC'!AA743</f>
        <v>42818349.616999999</v>
      </c>
      <c r="AB183" s="14">
        <f ca="1">'Front-End @ LA'!AB887+'Back-End @ MOR'!AB792+'Rep @ NYC'!AB743</f>
        <v>39787849.302555554</v>
      </c>
      <c r="AC183" s="14">
        <f ca="1">'Front-End @ LA'!AC887+'Back-End @ MOR'!AC792+'Rep @ NYC'!AC743</f>
        <v>44474444.877000004</v>
      </c>
      <c r="AD183" s="14">
        <f ca="1">'Front-End @ LA'!AD887+'Back-End @ MOR'!AD792+'Rep @ NYC'!AD743</f>
        <v>39469448.562555552</v>
      </c>
      <c r="AE183" s="14">
        <f ca="1">'Front-End @ LA'!AE887+'Back-End @ MOR'!AE792+'Rep @ NYC'!AE743</f>
        <v>49394058.137000002</v>
      </c>
      <c r="AF183" s="14">
        <f ca="1">'Front-End @ LA'!AF887+'Back-End @ MOR'!AF792+'Rep @ NYC'!AF743</f>
        <v>42877722.489222221</v>
      </c>
      <c r="AG183" s="14">
        <f ca="1">'Front-End @ LA'!AG887+'Back-End @ MOR'!AG792+'Rep @ NYC'!AG743</f>
        <v>56811679.397</v>
      </c>
      <c r="AH183" s="14">
        <f ca="1">'Front-End @ LA'!AH887+'Back-End @ MOR'!AH792+'Rep @ NYC'!AH743</f>
        <v>50295357.749222226</v>
      </c>
      <c r="AI183" s="14">
        <f ca="1">'Front-End @ LA'!AI887+'Back-End @ MOR'!AI792+'Rep @ NYC'!AI743</f>
        <v>35217229.52255556</v>
      </c>
      <c r="AJ183" s="14">
        <f ca="1">'Front-End @ LA'!AJ887+'Back-End @ MOR'!AJ792+'Rep @ NYC'!AJ743</f>
        <v>50295357.749222226</v>
      </c>
      <c r="AK183" s="14">
        <f ca="1">'Front-End @ LA'!AK887+'Back-End @ MOR'!AK792+'Rep @ NYC'!AK743</f>
        <v>158311314.46480745</v>
      </c>
      <c r="AL183" s="14">
        <f ca="1">'Front-End @ LA'!AL887+'Back-End @ MOR'!AL792+'Rep @ NYC'!AL743</f>
        <v>340826253.11116344</v>
      </c>
      <c r="AM183" s="14">
        <f ca="1">'Front-End @ LA'!AM887+'Back-End @ MOR'!AM792+'Rep @ NYC'!AM743</f>
        <v>607923012.77666438</v>
      </c>
    </row>
    <row r="184" spans="1:39" hidden="1" outlineLevel="1" x14ac:dyDescent="0.3">
      <c r="B184" t="s">
        <v>302</v>
      </c>
      <c r="J184" s="14"/>
      <c r="K184" s="14">
        <f>'Front-End @ LA'!K888+'Back-End @ MOR'!K793+'Rep @ NYC'!K744</f>
        <v>0</v>
      </c>
      <c r="L184" s="14">
        <f>'Front-End @ LA'!L888+'Back-End @ MOR'!L793+'Rep @ NYC'!L744</f>
        <v>0</v>
      </c>
      <c r="M184" s="14">
        <f>'Front-End @ LA'!M888+'Back-End @ MOR'!M793+'Rep @ NYC'!M744</f>
        <v>0</v>
      </c>
      <c r="N184" s="14">
        <f>'Front-End @ LA'!N888+'Back-End @ MOR'!N793+'Rep @ NYC'!N744</f>
        <v>0</v>
      </c>
      <c r="O184" s="14">
        <f>'Front-End @ LA'!O888+'Back-End @ MOR'!O793+'Rep @ NYC'!O744</f>
        <v>0</v>
      </c>
      <c r="P184" s="14">
        <f>'Front-End @ LA'!P888+'Back-End @ MOR'!P793+'Rep @ NYC'!P744</f>
        <v>0</v>
      </c>
      <c r="Q184" s="14">
        <f>'Front-End @ LA'!Q888+'Back-End @ MOR'!Q793+'Rep @ NYC'!Q744</f>
        <v>0</v>
      </c>
      <c r="R184" s="14">
        <f>'Front-End @ LA'!R888+'Back-End @ MOR'!R793+'Rep @ NYC'!R744</f>
        <v>0</v>
      </c>
      <c r="S184" s="14">
        <f>'Front-End @ LA'!S888+'Back-End @ MOR'!S793+'Rep @ NYC'!S744</f>
        <v>0</v>
      </c>
      <c r="T184" s="14">
        <f>'Front-End @ LA'!T888+'Back-End @ MOR'!T793+'Rep @ NYC'!T744</f>
        <v>0</v>
      </c>
      <c r="U184" s="14">
        <f>'Front-End @ LA'!U888+'Back-End @ MOR'!U793+'Rep @ NYC'!U744</f>
        <v>0</v>
      </c>
      <c r="V184" s="14">
        <f>'Front-End @ LA'!V888+'Back-End @ MOR'!V793+'Rep @ NYC'!V744</f>
        <v>0</v>
      </c>
      <c r="W184" s="14">
        <f>'Front-End @ LA'!W888+'Back-End @ MOR'!W793+'Rep @ NYC'!W744</f>
        <v>0</v>
      </c>
      <c r="X184" s="14">
        <f>'Front-End @ LA'!X888+'Back-End @ MOR'!X793+'Rep @ NYC'!X744</f>
        <v>0</v>
      </c>
      <c r="Y184" s="14">
        <f>'Front-End @ LA'!Y888+'Back-End @ MOR'!Y793+'Rep @ NYC'!Y744</f>
        <v>0</v>
      </c>
      <c r="Z184" s="14">
        <f>'Front-End @ LA'!Z888+'Back-End @ MOR'!Z793+'Rep @ NYC'!Z744</f>
        <v>0</v>
      </c>
      <c r="AA184" s="14">
        <f>'Front-End @ LA'!AA888+'Back-End @ MOR'!AA793+'Rep @ NYC'!AA744</f>
        <v>0</v>
      </c>
      <c r="AB184" s="14">
        <f>'Front-End @ LA'!AB888+'Back-End @ MOR'!AB793+'Rep @ NYC'!AB744</f>
        <v>0</v>
      </c>
      <c r="AC184" s="14">
        <f>'Front-End @ LA'!AC888+'Back-End @ MOR'!AC793+'Rep @ NYC'!AC744</f>
        <v>0</v>
      </c>
      <c r="AD184" s="14">
        <f>'Front-End @ LA'!AD888+'Back-End @ MOR'!AD793+'Rep @ NYC'!AD744</f>
        <v>0</v>
      </c>
      <c r="AE184" s="14">
        <f>'Front-End @ LA'!AE888+'Back-End @ MOR'!AE793+'Rep @ NYC'!AE744</f>
        <v>0</v>
      </c>
      <c r="AF184" s="14">
        <f>'Front-End @ LA'!AF888+'Back-End @ MOR'!AF793+'Rep @ NYC'!AF744</f>
        <v>0</v>
      </c>
      <c r="AG184" s="14">
        <f>'Front-End @ LA'!AG888+'Back-End @ MOR'!AG793+'Rep @ NYC'!AG744</f>
        <v>0</v>
      </c>
      <c r="AH184" s="14">
        <f>'Front-End @ LA'!AH888+'Back-End @ MOR'!AH793+'Rep @ NYC'!AH744</f>
        <v>0</v>
      </c>
      <c r="AI184" s="14">
        <f>'Front-End @ LA'!AI888+'Back-End @ MOR'!AI793+'Rep @ NYC'!AI744</f>
        <v>0</v>
      </c>
      <c r="AJ184" s="14">
        <f>'Front-End @ LA'!AJ888+'Back-End @ MOR'!AJ793+'Rep @ NYC'!AJ744</f>
        <v>0</v>
      </c>
      <c r="AK184" s="14">
        <f>'Front-End @ LA'!AK888+'Back-End @ MOR'!AK793+'Rep @ NYC'!AK744</f>
        <v>0</v>
      </c>
      <c r="AL184" s="14">
        <f>'Front-End @ LA'!AL888+'Back-End @ MOR'!AL793+'Rep @ NYC'!AL744</f>
        <v>0</v>
      </c>
      <c r="AM184" s="14">
        <f>'Front-End @ LA'!AM888+'Back-End @ MOR'!AM793+'Rep @ NYC'!AM744</f>
        <v>0</v>
      </c>
    </row>
    <row r="185" spans="1:39" hidden="1" outlineLevel="1" x14ac:dyDescent="0.3">
      <c r="B185" t="s">
        <v>303</v>
      </c>
      <c r="J185" s="14"/>
      <c r="K185" s="14">
        <f>'Front-End @ LA'!K889+'Back-End @ MOR'!K794+'Rep @ NYC'!K745</f>
        <v>0</v>
      </c>
      <c r="L185" s="14">
        <f>'Front-End @ LA'!L889+'Back-End @ MOR'!L794+'Rep @ NYC'!L745</f>
        <v>0</v>
      </c>
      <c r="M185" s="14">
        <f>'Front-End @ LA'!M889+'Back-End @ MOR'!M794+'Rep @ NYC'!M745</f>
        <v>0</v>
      </c>
      <c r="N185" s="14">
        <f>'Front-End @ LA'!N889+'Back-End @ MOR'!N794+'Rep @ NYC'!N745</f>
        <v>0</v>
      </c>
      <c r="O185" s="14">
        <f>'Front-End @ LA'!O889+'Back-End @ MOR'!O794+'Rep @ NYC'!O745</f>
        <v>0</v>
      </c>
      <c r="P185" s="14">
        <f>'Front-End @ LA'!P889+'Back-End @ MOR'!P794+'Rep @ NYC'!P745</f>
        <v>0</v>
      </c>
      <c r="Q185" s="14">
        <f>'Front-End @ LA'!Q889+'Back-End @ MOR'!Q794+'Rep @ NYC'!Q745</f>
        <v>0</v>
      </c>
      <c r="R185" s="14">
        <f>'Front-End @ LA'!R889+'Back-End @ MOR'!R794+'Rep @ NYC'!R745</f>
        <v>0</v>
      </c>
      <c r="S185" s="14">
        <f>'Front-End @ LA'!S889+'Back-End @ MOR'!S794+'Rep @ NYC'!S745</f>
        <v>0</v>
      </c>
      <c r="T185" s="14">
        <f>'Front-End @ LA'!T889+'Back-End @ MOR'!T794+'Rep @ NYC'!T745</f>
        <v>0</v>
      </c>
      <c r="U185" s="14">
        <f>'Front-End @ LA'!U889+'Back-End @ MOR'!U794+'Rep @ NYC'!U745</f>
        <v>0</v>
      </c>
      <c r="V185" s="14">
        <f>'Front-End @ LA'!V889+'Back-End @ MOR'!V794+'Rep @ NYC'!V745</f>
        <v>0</v>
      </c>
      <c r="W185" s="14">
        <f>'Front-End @ LA'!W889+'Back-End @ MOR'!W794+'Rep @ NYC'!W745</f>
        <v>0</v>
      </c>
      <c r="X185" s="14">
        <f>'Front-End @ LA'!X889+'Back-End @ MOR'!X794+'Rep @ NYC'!X745</f>
        <v>0</v>
      </c>
      <c r="Y185" s="14">
        <f>'Front-End @ LA'!Y889+'Back-End @ MOR'!Y794+'Rep @ NYC'!Y745</f>
        <v>0</v>
      </c>
      <c r="Z185" s="14">
        <f>'Front-End @ LA'!Z889+'Back-End @ MOR'!Z794+'Rep @ NYC'!Z745</f>
        <v>0</v>
      </c>
      <c r="AA185" s="14">
        <f>'Front-End @ LA'!AA889+'Back-End @ MOR'!AA794+'Rep @ NYC'!AA745</f>
        <v>0</v>
      </c>
      <c r="AB185" s="14">
        <f>'Front-End @ LA'!AB889+'Back-End @ MOR'!AB794+'Rep @ NYC'!AB745</f>
        <v>0</v>
      </c>
      <c r="AC185" s="14">
        <f>'Front-End @ LA'!AC889+'Back-End @ MOR'!AC794+'Rep @ NYC'!AC745</f>
        <v>0</v>
      </c>
      <c r="AD185" s="14">
        <f>'Front-End @ LA'!AD889+'Back-End @ MOR'!AD794+'Rep @ NYC'!AD745</f>
        <v>0</v>
      </c>
      <c r="AE185" s="14">
        <f>'Front-End @ LA'!AE889+'Back-End @ MOR'!AE794+'Rep @ NYC'!AE745</f>
        <v>0</v>
      </c>
      <c r="AF185" s="14">
        <f>'Front-End @ LA'!AF889+'Back-End @ MOR'!AF794+'Rep @ NYC'!AF745</f>
        <v>0</v>
      </c>
      <c r="AG185" s="14">
        <f>'Front-End @ LA'!AG889+'Back-End @ MOR'!AG794+'Rep @ NYC'!AG745</f>
        <v>0</v>
      </c>
      <c r="AH185" s="14">
        <f>'Front-End @ LA'!AH889+'Back-End @ MOR'!AH794+'Rep @ NYC'!AH745</f>
        <v>0</v>
      </c>
      <c r="AI185" s="14">
        <f>'Front-End @ LA'!AI889+'Back-End @ MOR'!AI794+'Rep @ NYC'!AI745</f>
        <v>0</v>
      </c>
      <c r="AJ185" s="14">
        <f>'Front-End @ LA'!AJ889+'Back-End @ MOR'!AJ794+'Rep @ NYC'!AJ745</f>
        <v>0</v>
      </c>
      <c r="AK185" s="14">
        <f>'Front-End @ LA'!AK889+'Back-End @ MOR'!AK794+'Rep @ NYC'!AK745</f>
        <v>0</v>
      </c>
      <c r="AL185" s="14">
        <f>'Front-End @ LA'!AL889+'Back-End @ MOR'!AL794+'Rep @ NYC'!AL745</f>
        <v>0</v>
      </c>
      <c r="AM185" s="14">
        <f>'Front-End @ LA'!AM889+'Back-End @ MOR'!AM794+'Rep @ NYC'!AM745</f>
        <v>0</v>
      </c>
    </row>
    <row r="186" spans="1:39" hidden="1" outlineLevel="1" x14ac:dyDescent="0.3">
      <c r="B186" t="s">
        <v>304</v>
      </c>
      <c r="J186" s="14"/>
      <c r="K186" s="14">
        <f ca="1">'Front-End @ LA'!K890+'Back-End @ MOR'!K795+'Rep @ NYC'!K746</f>
        <v>0</v>
      </c>
      <c r="L186" s="14">
        <f ca="1">'Front-End @ LA'!L890+'Back-End @ MOR'!L795+'Rep @ NYC'!L746</f>
        <v>0</v>
      </c>
      <c r="M186" s="14">
        <f ca="1">'Front-End @ LA'!M890+'Back-End @ MOR'!M795+'Rep @ NYC'!M746</f>
        <v>0</v>
      </c>
      <c r="N186" s="14">
        <f ca="1">'Front-End @ LA'!N890+'Back-End @ MOR'!N795+'Rep @ NYC'!N746</f>
        <v>0</v>
      </c>
      <c r="O186" s="14">
        <f ca="1">'Front-End @ LA'!O890+'Back-End @ MOR'!O795+'Rep @ NYC'!O746</f>
        <v>0</v>
      </c>
      <c r="P186" s="14">
        <f ca="1">'Front-End @ LA'!P890+'Back-End @ MOR'!P795+'Rep @ NYC'!P746</f>
        <v>0</v>
      </c>
      <c r="Q186" s="14">
        <f ca="1">'Front-End @ LA'!Q890+'Back-End @ MOR'!Q795+'Rep @ NYC'!Q746</f>
        <v>0</v>
      </c>
      <c r="R186" s="14">
        <f ca="1">'Front-End @ LA'!R890+'Back-End @ MOR'!R795+'Rep @ NYC'!R746</f>
        <v>0</v>
      </c>
      <c r="S186" s="14">
        <f ca="1">'Front-End @ LA'!S890+'Back-End @ MOR'!S795+'Rep @ NYC'!S746</f>
        <v>0</v>
      </c>
      <c r="T186" s="14">
        <f ca="1">'Front-End @ LA'!T890+'Back-End @ MOR'!T795+'Rep @ NYC'!T746</f>
        <v>5777777.777777778</v>
      </c>
      <c r="U186" s="14">
        <f ca="1">'Front-End @ LA'!U890+'Back-End @ MOR'!U795+'Rep @ NYC'!U746</f>
        <v>0</v>
      </c>
      <c r="V186" s="14">
        <f ca="1">'Front-End @ LA'!V890+'Back-End @ MOR'!V795+'Rep @ NYC'!V746</f>
        <v>5777777.777777778</v>
      </c>
      <c r="W186" s="14">
        <f ca="1">'Front-End @ LA'!W890+'Back-End @ MOR'!W795+'Rep @ NYC'!W746</f>
        <v>0</v>
      </c>
      <c r="X186" s="14">
        <f ca="1">'Front-End @ LA'!X890+'Back-End @ MOR'!X795+'Rep @ NYC'!X746</f>
        <v>5777777.777777778</v>
      </c>
      <c r="Y186" s="14">
        <f ca="1">'Front-End @ LA'!Y890+'Back-End @ MOR'!Y795+'Rep @ NYC'!Y746</f>
        <v>0</v>
      </c>
      <c r="Z186" s="14">
        <f ca="1">'Front-End @ LA'!Z890+'Back-End @ MOR'!Z795+'Rep @ NYC'!Z746</f>
        <v>5777777.777777778</v>
      </c>
      <c r="AA186" s="14">
        <f ca="1">'Front-End @ LA'!AA890+'Back-End @ MOR'!AA795+'Rep @ NYC'!AA746</f>
        <v>0</v>
      </c>
      <c r="AB186" s="14">
        <f ca="1">'Front-End @ LA'!AB890+'Back-End @ MOR'!AB795+'Rep @ NYC'!AB746</f>
        <v>5777777.777777778</v>
      </c>
      <c r="AC186" s="14">
        <f ca="1">'Front-End @ LA'!AC890+'Back-End @ MOR'!AC795+'Rep @ NYC'!AC746</f>
        <v>0</v>
      </c>
      <c r="AD186" s="14">
        <f ca="1">'Front-End @ LA'!AD890+'Back-End @ MOR'!AD795+'Rep @ NYC'!AD746</f>
        <v>11177777.77777778</v>
      </c>
      <c r="AE186" s="14">
        <f ca="1">'Front-End @ LA'!AE890+'Back-End @ MOR'!AE795+'Rep @ NYC'!AE746</f>
        <v>0</v>
      </c>
      <c r="AF186" s="14">
        <f ca="1">'Front-End @ LA'!AF890+'Back-End @ MOR'!AF795+'Rep @ NYC'!AF746</f>
        <v>15311111.111111114</v>
      </c>
      <c r="AG186" s="14">
        <f ca="1">'Front-End @ LA'!AG890+'Back-End @ MOR'!AG795+'Rep @ NYC'!AG746</f>
        <v>0</v>
      </c>
      <c r="AH186" s="14">
        <f ca="1">'Front-End @ LA'!AH890+'Back-End @ MOR'!AH795+'Rep @ NYC'!AH746</f>
        <v>15311111.111111114</v>
      </c>
      <c r="AI186" s="14">
        <f ca="1">'Front-End @ LA'!AI890+'Back-End @ MOR'!AI795+'Rep @ NYC'!AI746</f>
        <v>5777777.777777778</v>
      </c>
      <c r="AJ186" s="14">
        <f ca="1">'Front-End @ LA'!AJ890+'Back-End @ MOR'!AJ795+'Rep @ NYC'!AJ746</f>
        <v>15311111.111111114</v>
      </c>
      <c r="AK186" s="14">
        <f ca="1">'Front-End @ LA'!AK890+'Back-End @ MOR'!AK795+'Rep @ NYC'!AK746</f>
        <v>16653703.703703709</v>
      </c>
      <c r="AL186" s="14">
        <f ca="1">'Front-End @ LA'!AL890+'Back-End @ MOR'!AL795+'Rep @ NYC'!AL746</f>
        <v>28379629.629629642</v>
      </c>
      <c r="AM186" s="14">
        <f ca="1">'Front-End @ LA'!AM890+'Back-End @ MOR'!AM795+'Rep @ NYC'!AM746</f>
        <v>40105555.555555567</v>
      </c>
    </row>
    <row r="187" spans="1:39" s="15" customFormat="1" hidden="1" outlineLevel="1" x14ac:dyDescent="0.3">
      <c r="A187" s="36"/>
      <c r="B187" s="144" t="s">
        <v>305</v>
      </c>
      <c r="C187" s="144"/>
      <c r="D187" s="144"/>
      <c r="E187" s="144"/>
      <c r="F187" s="144"/>
      <c r="G187" s="144"/>
      <c r="H187" s="144"/>
      <c r="I187" s="144"/>
      <c r="J187" s="154"/>
      <c r="K187" s="154">
        <f ca="1">'Front-End @ LA'!K891+'Back-End @ MOR'!K796+'Rep @ NYC'!K747</f>
        <v>1378716.3531666663</v>
      </c>
      <c r="L187" s="154">
        <f ca="1">'Front-End @ LA'!L891+'Back-End @ MOR'!L796+'Rep @ NYC'!L747</f>
        <v>866833.70633333339</v>
      </c>
      <c r="M187" s="154">
        <f ca="1">'Front-End @ LA'!M891+'Back-End @ MOR'!M796+'Rep @ NYC'!M747</f>
        <v>40309013.239500001</v>
      </c>
      <c r="N187" s="154">
        <f ca="1">'Front-End @ LA'!N891+'Back-End @ MOR'!N796+'Rep @ NYC'!N747</f>
        <v>39715553.066999994</v>
      </c>
      <c r="O187" s="154">
        <f ca="1">'Front-End @ LA'!O891+'Back-End @ MOR'!O796+'Rep @ NYC'!O747</f>
        <v>39110865.894499995</v>
      </c>
      <c r="P187" s="154">
        <f ca="1">'Front-End @ LA'!P891+'Back-End @ MOR'!P796+'Rep @ NYC'!P747</f>
        <v>38484216.805999994</v>
      </c>
      <c r="Q187" s="154">
        <f ca="1">'Front-End @ LA'!Q891+'Back-End @ MOR'!Q796+'Rep @ NYC'!Q747</f>
        <v>37836258.971999988</v>
      </c>
      <c r="R187" s="154">
        <f ca="1">'Front-End @ LA'!R891+'Back-End @ MOR'!R796+'Rep @ NYC'!R747</f>
        <v>37033862.657999992</v>
      </c>
      <c r="S187" s="154">
        <f ca="1">'Front-End @ LA'!S891+'Back-End @ MOR'!S796+'Rep @ NYC'!S747</f>
        <v>36241384.80399999</v>
      </c>
      <c r="T187" s="154">
        <f ca="1">'Front-End @ LA'!T891+'Back-End @ MOR'!T796+'Rep @ NYC'!T747</f>
        <v>39097206.858333327</v>
      </c>
      <c r="U187" s="154">
        <f ca="1">'Front-End @ LA'!U891+'Back-End @ MOR'!U796+'Rep @ NYC'!U747</f>
        <v>38126863.245999992</v>
      </c>
      <c r="V187" s="154">
        <f ca="1">'Front-End @ LA'!V891+'Back-End @ MOR'!V796+'Rep @ NYC'!V747</f>
        <v>40995007.300333329</v>
      </c>
      <c r="W187" s="154">
        <f ca="1">'Front-End @ LA'!W891+'Back-End @ MOR'!W796+'Rep @ NYC'!W747</f>
        <v>39506243.096999988</v>
      </c>
      <c r="X187" s="154">
        <f ca="1">'Front-End @ LA'!X891+'Back-End @ MOR'!X796+'Rep @ NYC'!X747</f>
        <v>42253492.560333326</v>
      </c>
      <c r="Y187" s="154">
        <f ca="1">'Front-End @ LA'!Y891+'Back-End @ MOR'!Y796+'Rep @ NYC'!Y747</f>
        <v>41162282.356999993</v>
      </c>
      <c r="Z187" s="154">
        <f ca="1">'Front-End @ LA'!Z891+'Back-End @ MOR'!Z796+'Rep @ NYC'!Z747</f>
        <v>43909545.820333332</v>
      </c>
      <c r="AA187" s="154">
        <f ca="1">'Front-End @ LA'!AA891+'Back-End @ MOR'!AA796+'Rep @ NYC'!AA747</f>
        <v>42818349.616999999</v>
      </c>
      <c r="AB187" s="154">
        <f ca="1">'Front-End @ LA'!AB891+'Back-End @ MOR'!AB796+'Rep @ NYC'!AB747</f>
        <v>45565627.08033333</v>
      </c>
      <c r="AC187" s="154">
        <f ca="1">'Front-End @ LA'!AC891+'Back-End @ MOR'!AC796+'Rep @ NYC'!AC747</f>
        <v>44474444.877000004</v>
      </c>
      <c r="AD187" s="154">
        <f ca="1">'Front-End @ LA'!AD891+'Back-End @ MOR'!AD796+'Rep @ NYC'!AD747</f>
        <v>50647226.340333335</v>
      </c>
      <c r="AE187" s="154">
        <f ca="1">'Front-End @ LA'!AE891+'Back-End @ MOR'!AE796+'Rep @ NYC'!AE747</f>
        <v>49394058.137000002</v>
      </c>
      <c r="AF187" s="154">
        <f ca="1">'Front-End @ LA'!AF891+'Back-End @ MOR'!AF796+'Rep @ NYC'!AF747</f>
        <v>58188833.60033334</v>
      </c>
      <c r="AG187" s="154">
        <f ca="1">'Front-End @ LA'!AG891+'Back-End @ MOR'!AG796+'Rep @ NYC'!AG747</f>
        <v>56811679.397</v>
      </c>
      <c r="AH187" s="154">
        <f ca="1">'Front-End @ LA'!AH891+'Back-End @ MOR'!AH796+'Rep @ NYC'!AH747</f>
        <v>65606468.860333338</v>
      </c>
      <c r="AI187" s="154">
        <f ca="1">'Front-End @ LA'!AI891+'Back-End @ MOR'!AI796+'Rep @ NYC'!AI747</f>
        <v>40995007.300333336</v>
      </c>
      <c r="AJ187" s="154">
        <f ca="1">'Front-End @ LA'!AJ891+'Back-End @ MOR'!AJ796+'Rep @ NYC'!AJ747</f>
        <v>65606468.860333338</v>
      </c>
      <c r="AK187" s="154">
        <f ca="1">'Front-End @ LA'!AK891+'Back-End @ MOR'!AK796+'Rep @ NYC'!AK747</f>
        <v>174965018.16851115</v>
      </c>
      <c r="AL187" s="154">
        <f ca="1">'Front-End @ LA'!AL891+'Back-End @ MOR'!AL796+'Rep @ NYC'!AL747</f>
        <v>369205882.74079311</v>
      </c>
      <c r="AM187" s="154">
        <f ca="1">'Front-End @ LA'!AM891+'Back-End @ MOR'!AM796+'Rep @ NYC'!AM747</f>
        <v>648028568.33221996</v>
      </c>
    </row>
    <row r="188" spans="1:39" s="15" customFormat="1" hidden="1" outlineLevel="1" x14ac:dyDescent="0.3">
      <c r="A188" s="36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</row>
    <row r="189" spans="1:39" hidden="1" outlineLevel="1" collapsed="1" x14ac:dyDescent="0.3">
      <c r="B189" t="s">
        <v>306</v>
      </c>
      <c r="J189" s="14"/>
      <c r="K189" s="14">
        <f ca="1">'Front-End @ LA'!K893+'Back-End @ MOR'!K798+'Rep @ NYC'!K749</f>
        <v>3169195.666666667</v>
      </c>
      <c r="L189" s="14">
        <f ca="1">'Front-End @ LA'!L893+'Back-End @ MOR'!L798+'Rep @ NYC'!L749</f>
        <v>3129011.333333333</v>
      </c>
      <c r="M189" s="14">
        <f ca="1">'Front-End @ LA'!M893+'Back-End @ MOR'!M798+'Rep @ NYC'!M749</f>
        <v>3100803.6666666665</v>
      </c>
      <c r="N189" s="14">
        <f ca="1">'Front-End @ LA'!N893+'Back-End @ MOR'!N798+'Rep @ NYC'!N749</f>
        <v>3072292.6666666665</v>
      </c>
      <c r="O189" s="14">
        <f ca="1">'Front-End @ LA'!O893+'Back-End @ MOR'!O798+'Rep @ NYC'!O749</f>
        <v>3042495</v>
      </c>
      <c r="P189" s="14">
        <f ca="1">'Front-End @ LA'!P893+'Back-End @ MOR'!P798+'Rep @ NYC'!P749</f>
        <v>3023404</v>
      </c>
      <c r="Q189" s="14">
        <f ca="1">'Front-End @ LA'!Q893+'Back-End @ MOR'!Q798+'Rep @ NYC'!Q749</f>
        <v>3030731.333333333</v>
      </c>
      <c r="R189" s="14">
        <f ca="1">'Front-End @ LA'!R893+'Back-End @ MOR'!R798+'Rep @ NYC'!R749</f>
        <v>3039815.333333333</v>
      </c>
      <c r="S189" s="14">
        <f ca="1">'Front-End @ LA'!S893+'Back-End @ MOR'!S798+'Rep @ NYC'!S749</f>
        <v>3013464.333333333</v>
      </c>
      <c r="T189" s="14">
        <f ca="1">'Front-End @ LA'!T893+'Back-End @ MOR'!T798+'Rep @ NYC'!T749</f>
        <v>2980670</v>
      </c>
      <c r="U189" s="14">
        <f ca="1">'Front-End @ LA'!U893+'Back-End @ MOR'!U798+'Rep @ NYC'!U749</f>
        <v>2935595.666666666</v>
      </c>
      <c r="V189" s="14">
        <f ca="1">'Front-End @ LA'!V893+'Back-End @ MOR'!V798+'Rep @ NYC'!V749</f>
        <v>2890521.3333333326</v>
      </c>
      <c r="W189" s="14">
        <f ca="1">'Front-End @ LA'!W893+'Back-End @ MOR'!W798+'Rep @ NYC'!W749</f>
        <v>3262101.9999999995</v>
      </c>
      <c r="X189" s="14">
        <f ca="1">'Front-End @ LA'!X893+'Back-End @ MOR'!X798+'Rep @ NYC'!X749</f>
        <v>3196142.666666666</v>
      </c>
      <c r="Y189" s="14">
        <f ca="1">'Front-End @ LA'!Y893+'Back-End @ MOR'!Y798+'Rep @ NYC'!Y749</f>
        <v>3130183.3333333326</v>
      </c>
      <c r="Z189" s="14">
        <f ca="1">'Front-End @ LA'!Z893+'Back-End @ MOR'!Z798+'Rep @ NYC'!Z749</f>
        <v>3064223.9999999991</v>
      </c>
      <c r="AA189" s="14">
        <f ca="1">'Front-End @ LA'!AA893+'Back-End @ MOR'!AA798+'Rep @ NYC'!AA749</f>
        <v>2998264.666666666</v>
      </c>
      <c r="AB189" s="14">
        <f ca="1">'Front-End @ LA'!AB893+'Back-End @ MOR'!AB798+'Rep @ NYC'!AB749</f>
        <v>2932305.333333333</v>
      </c>
      <c r="AC189" s="14">
        <f ca="1">'Front-End @ LA'!AC893+'Back-End @ MOR'!AC798+'Rep @ NYC'!AC749</f>
        <v>2866345.9999999991</v>
      </c>
      <c r="AD189" s="14">
        <f ca="1">'Front-End @ LA'!AD893+'Back-End @ MOR'!AD798+'Rep @ NYC'!AD749</f>
        <v>2800386.6666666656</v>
      </c>
      <c r="AE189" s="14">
        <f ca="1">'Front-End @ LA'!AE893+'Back-End @ MOR'!AE798+'Rep @ NYC'!AE749</f>
        <v>2734427.3333333326</v>
      </c>
      <c r="AF189" s="14">
        <f ca="1">'Front-End @ LA'!AF893+'Back-End @ MOR'!AF798+'Rep @ NYC'!AF749</f>
        <v>2668467.9999999991</v>
      </c>
      <c r="AG189" s="14">
        <f ca="1">'Front-End @ LA'!AG893+'Back-End @ MOR'!AG798+'Rep @ NYC'!AG749</f>
        <v>2602508.6666666656</v>
      </c>
      <c r="AH189" s="14">
        <f ca="1">'Front-End @ LA'!AH893+'Back-End @ MOR'!AH798+'Rep @ NYC'!AH749</f>
        <v>2536549.3333333321</v>
      </c>
      <c r="AI189" s="14">
        <f ca="1">'Front-End @ LA'!AI893+'Back-End @ MOR'!AI798+'Rep @ NYC'!AI749</f>
        <v>2890521.3333333335</v>
      </c>
      <c r="AJ189" s="14">
        <f ca="1">'Front-End @ LA'!AJ893+'Back-End @ MOR'!AJ798+'Rep @ NYC'!AJ749</f>
        <v>2536549.3333333335</v>
      </c>
      <c r="AK189" s="14">
        <f ca="1">'Front-End @ LA'!AK893+'Back-End @ MOR'!AK798+'Rep @ NYC'!AK749</f>
        <v>2092217.3333333333</v>
      </c>
      <c r="AL189" s="14">
        <f ca="1">'Front-End @ LA'!AL893+'Back-End @ MOR'!AL798+'Rep @ NYC'!AL749</f>
        <v>1896165.3333333333</v>
      </c>
      <c r="AM189" s="14">
        <f ca="1">'Front-End @ LA'!AM893+'Back-End @ MOR'!AM798+'Rep @ NYC'!AM749</f>
        <v>1931473.333333333</v>
      </c>
    </row>
    <row r="190" spans="1:39" hidden="1" outlineLevel="2" x14ac:dyDescent="0.3">
      <c r="B190" t="s">
        <v>322</v>
      </c>
      <c r="J190" s="14"/>
      <c r="K190" s="14">
        <f ca="1">'Front-End @ LA'!K894+'Back-End @ MOR'!K799+'Rep @ NYC'!K750</f>
        <v>3209380</v>
      </c>
      <c r="L190" s="14">
        <f ca="1">'Front-End @ LA'!L894+'Back-End @ MOR'!L799+'Rep @ NYC'!L750</f>
        <v>0</v>
      </c>
      <c r="M190" s="14">
        <f ca="1">'Front-End @ LA'!M894+'Back-End @ MOR'!M799+'Rep @ NYC'!M750</f>
        <v>12280</v>
      </c>
      <c r="N190" s="14">
        <f ca="1">'Front-End @ LA'!N894+'Back-End @ MOR'!N799+'Rep @ NYC'!N750</f>
        <v>12280</v>
      </c>
      <c r="O190" s="14">
        <f ca="1">'Front-End @ LA'!O894+'Back-End @ MOR'!O799+'Rep @ NYC'!O750</f>
        <v>11280</v>
      </c>
      <c r="P190" s="14">
        <f ca="1">'Front-End @ LA'!P894+'Back-End @ MOR'!P799+'Rep @ NYC'!P750</f>
        <v>22560</v>
      </c>
      <c r="Q190" s="14">
        <f ca="1">'Front-End @ LA'!Q894+'Back-End @ MOR'!Q799+'Rep @ NYC'!Q750</f>
        <v>50260</v>
      </c>
      <c r="R190" s="14">
        <f ca="1">'Front-End @ LA'!R894+'Back-End @ MOR'!R799+'Rep @ NYC'!R750</f>
        <v>53400</v>
      </c>
      <c r="S190" s="14">
        <f ca="1">'Front-End @ LA'!S894+'Back-End @ MOR'!S799+'Rep @ NYC'!S750</f>
        <v>18420</v>
      </c>
      <c r="T190" s="14">
        <f ca="1">'Front-End @ LA'!T894+'Back-End @ MOR'!T799+'Rep @ NYC'!T750</f>
        <v>12280</v>
      </c>
      <c r="U190" s="14">
        <f ca="1">'Front-End @ LA'!U894+'Back-End @ MOR'!U799+'Rep @ NYC'!U750</f>
        <v>0</v>
      </c>
      <c r="V190" s="14">
        <f ca="1">'Front-End @ LA'!V894+'Back-End @ MOR'!V799+'Rep @ NYC'!V750</f>
        <v>0</v>
      </c>
      <c r="W190" s="14">
        <f ca="1">'Front-End @ LA'!W894+'Back-End @ MOR'!W799+'Rep @ NYC'!W750</f>
        <v>437540</v>
      </c>
      <c r="X190" s="14">
        <f ca="1">'Front-End @ LA'!X894+'Back-End @ MOR'!X799+'Rep @ NYC'!X750</f>
        <v>0</v>
      </c>
      <c r="Y190" s="14">
        <f ca="1">'Front-End @ LA'!Y894+'Back-End @ MOR'!Y799+'Rep @ NYC'!Y750</f>
        <v>0</v>
      </c>
      <c r="Z190" s="14">
        <f ca="1">'Front-End @ LA'!Z894+'Back-End @ MOR'!Z799+'Rep @ NYC'!Z750</f>
        <v>0</v>
      </c>
      <c r="AA190" s="14">
        <f ca="1">'Front-End @ LA'!AA894+'Back-End @ MOR'!AA799+'Rep @ NYC'!AA750</f>
        <v>0</v>
      </c>
      <c r="AB190" s="14">
        <f ca="1">'Front-End @ LA'!AB894+'Back-End @ MOR'!AB799+'Rep @ NYC'!AB750</f>
        <v>0</v>
      </c>
      <c r="AC190" s="14">
        <f ca="1">'Front-End @ LA'!AC894+'Back-End @ MOR'!AC799+'Rep @ NYC'!AC750</f>
        <v>0</v>
      </c>
      <c r="AD190" s="14">
        <f ca="1">'Front-End @ LA'!AD894+'Back-End @ MOR'!AD799+'Rep @ NYC'!AD750</f>
        <v>0</v>
      </c>
      <c r="AE190" s="14">
        <f ca="1">'Front-End @ LA'!AE894+'Back-End @ MOR'!AE799+'Rep @ NYC'!AE750</f>
        <v>0</v>
      </c>
      <c r="AF190" s="14">
        <f ca="1">'Front-End @ LA'!AF894+'Back-End @ MOR'!AF799+'Rep @ NYC'!AF750</f>
        <v>0</v>
      </c>
      <c r="AG190" s="14">
        <f ca="1">'Front-End @ LA'!AG894+'Back-End @ MOR'!AG799+'Rep @ NYC'!AG750</f>
        <v>0</v>
      </c>
      <c r="AH190" s="14">
        <f ca="1">'Front-End @ LA'!AH894+'Back-End @ MOR'!AH799+'Rep @ NYC'!AH750</f>
        <v>0</v>
      </c>
      <c r="AI190" s="14">
        <f ca="1">'Front-End @ LA'!AI894+'Back-End @ MOR'!AI799+'Rep @ NYC'!AI750</f>
        <v>3402140</v>
      </c>
      <c r="AJ190" s="14">
        <f ca="1">'Front-End @ LA'!AJ894+'Back-End @ MOR'!AJ799+'Rep @ NYC'!AJ750</f>
        <v>437540</v>
      </c>
      <c r="AK190" s="14">
        <f ca="1">'Front-End @ LA'!AK894+'Back-End @ MOR'!AK799+'Rep @ NYC'!AK750</f>
        <v>272000</v>
      </c>
      <c r="AL190" s="14">
        <f ca="1">'Front-End @ LA'!AL894+'Back-End @ MOR'!AL799+'Rep @ NYC'!AL750</f>
        <v>586520</v>
      </c>
      <c r="AM190" s="14">
        <f ca="1">'Front-End @ LA'!AM894+'Back-End @ MOR'!AM799+'Rep @ NYC'!AM750</f>
        <v>874760</v>
      </c>
    </row>
    <row r="191" spans="1:39" hidden="1" outlineLevel="2" x14ac:dyDescent="0.3">
      <c r="B191" t="s">
        <v>323</v>
      </c>
      <c r="J191" s="14"/>
      <c r="K191" s="14">
        <f ca="1">'Front-End @ LA'!K895+'Back-End @ MOR'!K800+'Rep @ NYC'!K751</f>
        <v>-40184.333333333336</v>
      </c>
      <c r="L191" s="14">
        <f ca="1">'Front-End @ LA'!L895+'Back-End @ MOR'!L800+'Rep @ NYC'!L751</f>
        <v>-40184.333333333336</v>
      </c>
      <c r="M191" s="14">
        <f ca="1">'Front-End @ LA'!M895+'Back-End @ MOR'!M800+'Rep @ NYC'!M751</f>
        <v>-40487.666666666664</v>
      </c>
      <c r="N191" s="14">
        <f ca="1">'Front-End @ LA'!N895+'Back-End @ MOR'!N800+'Rep @ NYC'!N751</f>
        <v>-40791</v>
      </c>
      <c r="O191" s="14">
        <f ca="1">'Front-End @ LA'!O895+'Back-End @ MOR'!O800+'Rep @ NYC'!O751</f>
        <v>-41077.666666666664</v>
      </c>
      <c r="P191" s="14">
        <f ca="1">'Front-End @ LA'!P895+'Back-End @ MOR'!P800+'Rep @ NYC'!P751</f>
        <v>-41651</v>
      </c>
      <c r="Q191" s="14">
        <f ca="1">'Front-End @ LA'!Q895+'Back-End @ MOR'!Q800+'Rep @ NYC'!Q751</f>
        <v>-42932.666666666664</v>
      </c>
      <c r="R191" s="14">
        <f ca="1">'Front-End @ LA'!R895+'Back-End @ MOR'!R800+'Rep @ NYC'!R751</f>
        <v>-44316</v>
      </c>
      <c r="S191" s="14">
        <f ca="1">'Front-End @ LA'!S895+'Back-End @ MOR'!S800+'Rep @ NYC'!S751</f>
        <v>-44771</v>
      </c>
      <c r="T191" s="14">
        <f ca="1">'Front-End @ LA'!T895+'Back-End @ MOR'!T800+'Rep @ NYC'!T751</f>
        <v>-45074.333333333328</v>
      </c>
      <c r="U191" s="14">
        <f ca="1">'Front-End @ LA'!U895+'Back-End @ MOR'!U800+'Rep @ NYC'!U751</f>
        <v>-45074.333333333328</v>
      </c>
      <c r="V191" s="14">
        <f ca="1">'Front-End @ LA'!V895+'Back-End @ MOR'!V800+'Rep @ NYC'!V751</f>
        <v>-45074.333333333328</v>
      </c>
      <c r="W191" s="14">
        <f ca="1">'Front-End @ LA'!W895+'Back-End @ MOR'!W800+'Rep @ NYC'!W751</f>
        <v>-65959.333333333328</v>
      </c>
      <c r="X191" s="14">
        <f ca="1">'Front-End @ LA'!X895+'Back-End @ MOR'!X800+'Rep @ NYC'!X751</f>
        <v>-65959.333333333328</v>
      </c>
      <c r="Y191" s="14">
        <f ca="1">'Front-End @ LA'!Y895+'Back-End @ MOR'!Y800+'Rep @ NYC'!Y751</f>
        <v>-65959.333333333328</v>
      </c>
      <c r="Z191" s="14">
        <f ca="1">'Front-End @ LA'!Z895+'Back-End @ MOR'!Z800+'Rep @ NYC'!Z751</f>
        <v>-65959.333333333328</v>
      </c>
      <c r="AA191" s="14">
        <f ca="1">'Front-End @ LA'!AA895+'Back-End @ MOR'!AA800+'Rep @ NYC'!AA751</f>
        <v>-65959.333333333328</v>
      </c>
      <c r="AB191" s="14">
        <f ca="1">'Front-End @ LA'!AB895+'Back-End @ MOR'!AB800+'Rep @ NYC'!AB751</f>
        <v>-65959.333333333328</v>
      </c>
      <c r="AC191" s="14">
        <f ca="1">'Front-End @ LA'!AC895+'Back-End @ MOR'!AC800+'Rep @ NYC'!AC751</f>
        <v>-65959.333333333328</v>
      </c>
      <c r="AD191" s="14">
        <f ca="1">'Front-End @ LA'!AD895+'Back-End @ MOR'!AD800+'Rep @ NYC'!AD751</f>
        <v>-65959.333333333328</v>
      </c>
      <c r="AE191" s="14">
        <f ca="1">'Front-End @ LA'!AE895+'Back-End @ MOR'!AE800+'Rep @ NYC'!AE751</f>
        <v>-65959.333333333328</v>
      </c>
      <c r="AF191" s="14">
        <f ca="1">'Front-End @ LA'!AF895+'Back-End @ MOR'!AF800+'Rep @ NYC'!AF751</f>
        <v>-65959.333333333328</v>
      </c>
      <c r="AG191" s="14">
        <f ca="1">'Front-End @ LA'!AG895+'Back-End @ MOR'!AG800+'Rep @ NYC'!AG751</f>
        <v>-65959.333333333328</v>
      </c>
      <c r="AH191" s="14">
        <f ca="1">'Front-End @ LA'!AH895+'Back-End @ MOR'!AH800+'Rep @ NYC'!AH751</f>
        <v>-65959.333333333328</v>
      </c>
      <c r="AI191" s="14">
        <f ca="1">'Front-End @ LA'!AI895+'Back-End @ MOR'!AI800+'Rep @ NYC'!AI751</f>
        <v>-511618.66666666657</v>
      </c>
      <c r="AJ191" s="14">
        <f ca="1">'Front-End @ LA'!AJ895+'Back-End @ MOR'!AJ800+'Rep @ NYC'!AJ751</f>
        <v>-791512.00000000012</v>
      </c>
      <c r="AK191" s="14">
        <f ca="1">'Front-End @ LA'!AK895+'Back-End @ MOR'!AK800+'Rep @ NYC'!AK751</f>
        <v>-716332</v>
      </c>
      <c r="AL191" s="14">
        <f ca="1">'Front-End @ LA'!AL895+'Back-End @ MOR'!AL800+'Rep @ NYC'!AL751</f>
        <v>-782572</v>
      </c>
      <c r="AM191" s="14">
        <f ca="1">'Front-End @ LA'!AM895+'Back-End @ MOR'!AM800+'Rep @ NYC'!AM751</f>
        <v>-839452</v>
      </c>
    </row>
    <row r="192" spans="1:39" hidden="1" outlineLevel="1" collapsed="1" x14ac:dyDescent="0.3">
      <c r="B192" t="s">
        <v>325</v>
      </c>
      <c r="J192" s="14"/>
      <c r="K192" s="14">
        <f ca="1">'Front-End @ LA'!K896+'Back-End @ MOR'!K801+'Rep @ NYC'!K752</f>
        <v>17900</v>
      </c>
      <c r="L192" s="14">
        <f ca="1">'Front-End @ LA'!L896+'Back-End @ MOR'!L801+'Rep @ NYC'!L752</f>
        <v>35700</v>
      </c>
      <c r="M192" s="14">
        <f ca="1">'Front-End @ LA'!M896+'Back-End @ MOR'!M801+'Rep @ NYC'!M752</f>
        <v>5011733.333333333</v>
      </c>
      <c r="N192" s="14">
        <f ca="1">'Front-End @ LA'!N896+'Back-End @ MOR'!N801+'Rep @ NYC'!N752</f>
        <v>4987666.666666666</v>
      </c>
      <c r="O192" s="14">
        <f ca="1">'Front-End @ LA'!O896+'Back-End @ MOR'!O801+'Rep @ NYC'!O752</f>
        <v>4963500</v>
      </c>
      <c r="P192" s="14">
        <f ca="1">'Front-End @ LA'!P896+'Back-End @ MOR'!P801+'Rep @ NYC'!P752</f>
        <v>4939233.333333333</v>
      </c>
      <c r="Q192" s="14">
        <f ca="1">'Front-End @ LA'!Q896+'Back-End @ MOR'!Q801+'Rep @ NYC'!Q752</f>
        <v>4914866.666666666</v>
      </c>
      <c r="R192" s="14">
        <f ca="1">'Front-End @ LA'!R896+'Back-End @ MOR'!R801+'Rep @ NYC'!R752</f>
        <v>4890400</v>
      </c>
      <c r="S192" s="14">
        <f ca="1">'Front-End @ LA'!S896+'Back-End @ MOR'!S801+'Rep @ NYC'!S752</f>
        <v>4865833.333333333</v>
      </c>
      <c r="T192" s="14">
        <f ca="1">'Front-End @ LA'!T896+'Back-End @ MOR'!T801+'Rep @ NYC'!T752</f>
        <v>4841166.666666666</v>
      </c>
      <c r="U192" s="14">
        <f ca="1">'Front-End @ LA'!U896+'Back-End @ MOR'!U801+'Rep @ NYC'!U752</f>
        <v>4816400</v>
      </c>
      <c r="V192" s="14">
        <f ca="1">'Front-End @ LA'!V896+'Back-End @ MOR'!V801+'Rep @ NYC'!V752</f>
        <v>4791533.333333333</v>
      </c>
      <c r="W192" s="14">
        <f ca="1">'Front-End @ LA'!W896+'Back-End @ MOR'!W801+'Rep @ NYC'!W752</f>
        <v>4751633.333333333</v>
      </c>
      <c r="X192" s="14">
        <f ca="1">'Front-End @ LA'!X896+'Back-End @ MOR'!X801+'Rep @ NYC'!X752</f>
        <v>4711699.9999999991</v>
      </c>
      <c r="Y192" s="14">
        <f ca="1">'Front-End @ LA'!Y896+'Back-End @ MOR'!Y801+'Rep @ NYC'!Y752</f>
        <v>4671733.3333333321</v>
      </c>
      <c r="Z192" s="14">
        <f ca="1">'Front-End @ LA'!Z896+'Back-End @ MOR'!Z801+'Rep @ NYC'!Z752</f>
        <v>4631733.3333333321</v>
      </c>
      <c r="AA192" s="14">
        <f ca="1">'Front-End @ LA'!AA896+'Back-End @ MOR'!AA801+'Rep @ NYC'!AA752</f>
        <v>4591699.9999999981</v>
      </c>
      <c r="AB192" s="14">
        <f ca="1">'Front-End @ LA'!AB896+'Back-End @ MOR'!AB801+'Rep @ NYC'!AB752</f>
        <v>4551633.3333333312</v>
      </c>
      <c r="AC192" s="14">
        <f ca="1">'Front-End @ LA'!AC896+'Back-End @ MOR'!AC801+'Rep @ NYC'!AC752</f>
        <v>4511533.3333333312</v>
      </c>
      <c r="AD192" s="14">
        <f ca="1">'Front-End @ LA'!AD896+'Back-End @ MOR'!AD801+'Rep @ NYC'!AD752</f>
        <v>4471399.9999999972</v>
      </c>
      <c r="AE192" s="14">
        <f ca="1">'Front-End @ LA'!AE896+'Back-End @ MOR'!AE801+'Rep @ NYC'!AE752</f>
        <v>4431233.3333333302</v>
      </c>
      <c r="AF192" s="14">
        <f ca="1">'Front-End @ LA'!AF896+'Back-End @ MOR'!AF801+'Rep @ NYC'!AF752</f>
        <v>4391033.3333333302</v>
      </c>
      <c r="AG192" s="14">
        <f ca="1">'Front-End @ LA'!AG896+'Back-End @ MOR'!AG801+'Rep @ NYC'!AG752</f>
        <v>4350799.9999999963</v>
      </c>
      <c r="AH192" s="14">
        <f ca="1">'Front-End @ LA'!AH896+'Back-End @ MOR'!AH801+'Rep @ NYC'!AH752</f>
        <v>4310533.3333333293</v>
      </c>
      <c r="AI192" s="14">
        <f ca="1">'Front-End @ LA'!AI896+'Back-End @ MOR'!AI801+'Rep @ NYC'!AI752</f>
        <v>4791533.333333333</v>
      </c>
      <c r="AJ192" s="14">
        <f ca="1">'Front-End @ LA'!AJ896+'Back-End @ MOR'!AJ801+'Rep @ NYC'!AJ752</f>
        <v>4310533.333333333</v>
      </c>
      <c r="AK192" s="14">
        <f ca="1">'Front-End @ LA'!AK896+'Back-End @ MOR'!AK801+'Rep @ NYC'!AK752</f>
        <v>3827333.333333333</v>
      </c>
      <c r="AL192" s="14">
        <f ca="1">'Front-End @ LA'!AL896+'Back-End @ MOR'!AL801+'Rep @ NYC'!AL752</f>
        <v>3341733.333333333</v>
      </c>
      <c r="AM192" s="14">
        <f ca="1">'Front-End @ LA'!AM896+'Back-End @ MOR'!AM801+'Rep @ NYC'!AM752</f>
        <v>2853733.333333333</v>
      </c>
    </row>
    <row r="193" spans="1:39" hidden="1" outlineLevel="2" x14ac:dyDescent="0.3">
      <c r="B193" t="s">
        <v>322</v>
      </c>
      <c r="J193" s="14"/>
      <c r="K193" s="14">
        <f ca="1">'Front-End @ LA'!K897+'Back-End @ MOR'!K802+'Rep @ NYC'!K753</f>
        <v>18000</v>
      </c>
      <c r="L193" s="14">
        <f ca="1">'Front-End @ LA'!L897+'Back-End @ MOR'!L802+'Rep @ NYC'!L753</f>
        <v>18000</v>
      </c>
      <c r="M193" s="14">
        <f ca="1">'Front-End @ LA'!M897+'Back-End @ MOR'!M802+'Rep @ NYC'!M753</f>
        <v>5018000</v>
      </c>
      <c r="N193" s="14">
        <f ca="1">'Front-End @ LA'!N897+'Back-End @ MOR'!N802+'Rep @ NYC'!N753</f>
        <v>18000</v>
      </c>
      <c r="O193" s="14">
        <f ca="1">'Front-End @ LA'!O897+'Back-End @ MOR'!O802+'Rep @ NYC'!O753</f>
        <v>18000</v>
      </c>
      <c r="P193" s="14">
        <f ca="1">'Front-End @ LA'!P897+'Back-End @ MOR'!P802+'Rep @ NYC'!P753</f>
        <v>18000</v>
      </c>
      <c r="Q193" s="14">
        <f ca="1">'Front-End @ LA'!Q897+'Back-End @ MOR'!Q802+'Rep @ NYC'!Q753</f>
        <v>18000</v>
      </c>
      <c r="R193" s="14">
        <f ca="1">'Front-End @ LA'!R897+'Back-End @ MOR'!R802+'Rep @ NYC'!R753</f>
        <v>18000</v>
      </c>
      <c r="S193" s="14">
        <f ca="1">'Front-End @ LA'!S897+'Back-End @ MOR'!S802+'Rep @ NYC'!S753</f>
        <v>18000</v>
      </c>
      <c r="T193" s="14">
        <f ca="1">'Front-End @ LA'!T897+'Back-End @ MOR'!T802+'Rep @ NYC'!T753</f>
        <v>18000</v>
      </c>
      <c r="U193" s="14">
        <f ca="1">'Front-End @ LA'!U897+'Back-End @ MOR'!U802+'Rep @ NYC'!U753</f>
        <v>18000</v>
      </c>
      <c r="V193" s="14">
        <f ca="1">'Front-End @ LA'!V897+'Back-End @ MOR'!V802+'Rep @ NYC'!V753</f>
        <v>18000</v>
      </c>
      <c r="W193" s="14">
        <f ca="1">'Front-End @ LA'!W897+'Back-End @ MOR'!W802+'Rep @ NYC'!W753</f>
        <v>3000</v>
      </c>
      <c r="X193" s="14">
        <f ca="1">'Front-End @ LA'!X897+'Back-End @ MOR'!X802+'Rep @ NYC'!X753</f>
        <v>3000</v>
      </c>
      <c r="Y193" s="14">
        <f ca="1">'Front-End @ LA'!Y897+'Back-End @ MOR'!Y802+'Rep @ NYC'!Y753</f>
        <v>3000</v>
      </c>
      <c r="Z193" s="14">
        <f ca="1">'Front-End @ LA'!Z897+'Back-End @ MOR'!Z802+'Rep @ NYC'!Z753</f>
        <v>3000</v>
      </c>
      <c r="AA193" s="14">
        <f ca="1">'Front-End @ LA'!AA897+'Back-End @ MOR'!AA802+'Rep @ NYC'!AA753</f>
        <v>3000</v>
      </c>
      <c r="AB193" s="14">
        <f ca="1">'Front-End @ LA'!AB897+'Back-End @ MOR'!AB802+'Rep @ NYC'!AB753</f>
        <v>3000</v>
      </c>
      <c r="AC193" s="14">
        <f ca="1">'Front-End @ LA'!AC897+'Back-End @ MOR'!AC802+'Rep @ NYC'!AC753</f>
        <v>3000</v>
      </c>
      <c r="AD193" s="14">
        <f ca="1">'Front-End @ LA'!AD897+'Back-End @ MOR'!AD802+'Rep @ NYC'!AD753</f>
        <v>3000</v>
      </c>
      <c r="AE193" s="14">
        <f ca="1">'Front-End @ LA'!AE897+'Back-End @ MOR'!AE802+'Rep @ NYC'!AE753</f>
        <v>3000</v>
      </c>
      <c r="AF193" s="14">
        <f ca="1">'Front-End @ LA'!AF897+'Back-End @ MOR'!AF802+'Rep @ NYC'!AF753</f>
        <v>3000</v>
      </c>
      <c r="AG193" s="14">
        <f ca="1">'Front-End @ LA'!AG897+'Back-End @ MOR'!AG802+'Rep @ NYC'!AG753</f>
        <v>3000</v>
      </c>
      <c r="AH193" s="14">
        <f ca="1">'Front-End @ LA'!AH897+'Back-End @ MOR'!AH802+'Rep @ NYC'!AH753</f>
        <v>3000</v>
      </c>
      <c r="AI193" s="14">
        <f ca="1">'Front-End @ LA'!AI897+'Back-End @ MOR'!AI802+'Rep @ NYC'!AI753</f>
        <v>5216000</v>
      </c>
      <c r="AJ193" s="14">
        <f ca="1">'Front-End @ LA'!AJ897+'Back-End @ MOR'!AJ802+'Rep @ NYC'!AJ753</f>
        <v>36000</v>
      </c>
      <c r="AK193" s="14">
        <f ca="1">'Front-End @ LA'!AK897+'Back-End @ MOR'!AK802+'Rep @ NYC'!AK753</f>
        <v>36000</v>
      </c>
      <c r="AL193" s="14">
        <f ca="1">'Front-End @ LA'!AL897+'Back-End @ MOR'!AL802+'Rep @ NYC'!AL753</f>
        <v>36000</v>
      </c>
      <c r="AM193" s="14">
        <f ca="1">'Front-End @ LA'!AM897+'Back-End @ MOR'!AM802+'Rep @ NYC'!AM753</f>
        <v>36000</v>
      </c>
    </row>
    <row r="194" spans="1:39" hidden="1" outlineLevel="2" x14ac:dyDescent="0.3">
      <c r="B194" t="s">
        <v>324</v>
      </c>
      <c r="J194" s="14"/>
      <c r="K194" s="14">
        <f ca="1">'Front-End @ LA'!K898+'Back-End @ MOR'!K803+'Rep @ NYC'!K754</f>
        <v>-100</v>
      </c>
      <c r="L194" s="14">
        <f ca="1">'Front-End @ LA'!L898+'Back-End @ MOR'!L803+'Rep @ NYC'!L754</f>
        <v>-200</v>
      </c>
      <c r="M194" s="14">
        <f ca="1">'Front-End @ LA'!M898+'Back-End @ MOR'!M803+'Rep @ NYC'!M754</f>
        <v>-41966.666666666664</v>
      </c>
      <c r="N194" s="14">
        <f ca="1">'Front-End @ LA'!N898+'Back-End @ MOR'!N803+'Rep @ NYC'!N754</f>
        <v>-42066.666666666664</v>
      </c>
      <c r="O194" s="14">
        <f ca="1">'Front-End @ LA'!O898+'Back-End @ MOR'!O803+'Rep @ NYC'!O754</f>
        <v>-42166.666666666664</v>
      </c>
      <c r="P194" s="14">
        <f ca="1">'Front-End @ LA'!P898+'Back-End @ MOR'!P803+'Rep @ NYC'!P754</f>
        <v>-42266.666666666664</v>
      </c>
      <c r="Q194" s="14">
        <f ca="1">'Front-End @ LA'!Q898+'Back-End @ MOR'!Q803+'Rep @ NYC'!Q754</f>
        <v>-42366.666666666664</v>
      </c>
      <c r="R194" s="14">
        <f ca="1">'Front-End @ LA'!R898+'Back-End @ MOR'!R803+'Rep @ NYC'!R754</f>
        <v>-42466.666666666664</v>
      </c>
      <c r="S194" s="14">
        <f ca="1">'Front-End @ LA'!S898+'Back-End @ MOR'!S803+'Rep @ NYC'!S754</f>
        <v>-42566.666666666664</v>
      </c>
      <c r="T194" s="14">
        <f ca="1">'Front-End @ LA'!T898+'Back-End @ MOR'!T803+'Rep @ NYC'!T754</f>
        <v>-42666.666666666664</v>
      </c>
      <c r="U194" s="14">
        <f ca="1">'Front-End @ LA'!U898+'Back-End @ MOR'!U803+'Rep @ NYC'!U754</f>
        <v>-42766.666666666664</v>
      </c>
      <c r="V194" s="14">
        <f ca="1">'Front-End @ LA'!V898+'Back-End @ MOR'!V803+'Rep @ NYC'!V754</f>
        <v>-42866.666666666664</v>
      </c>
      <c r="W194" s="14">
        <f ca="1">'Front-End @ LA'!W898+'Back-End @ MOR'!W803+'Rep @ NYC'!W754</f>
        <v>-42900</v>
      </c>
      <c r="X194" s="14">
        <f ca="1">'Front-End @ LA'!X898+'Back-End @ MOR'!X803+'Rep @ NYC'!X754</f>
        <v>-42933.333333333328</v>
      </c>
      <c r="Y194" s="14">
        <f ca="1">'Front-End @ LA'!Y898+'Back-End @ MOR'!Y803+'Rep @ NYC'!Y754</f>
        <v>-42966.666666666664</v>
      </c>
      <c r="Z194" s="14">
        <f ca="1">'Front-End @ LA'!Z898+'Back-End @ MOR'!Z803+'Rep @ NYC'!Z754</f>
        <v>-43000</v>
      </c>
      <c r="AA194" s="14">
        <f ca="1">'Front-End @ LA'!AA898+'Back-End @ MOR'!AA803+'Rep @ NYC'!AA754</f>
        <v>-43033.333333333328</v>
      </c>
      <c r="AB194" s="14">
        <f ca="1">'Front-End @ LA'!AB898+'Back-End @ MOR'!AB803+'Rep @ NYC'!AB754</f>
        <v>-43066.666666666664</v>
      </c>
      <c r="AC194" s="14">
        <f ca="1">'Front-End @ LA'!AC898+'Back-End @ MOR'!AC803+'Rep @ NYC'!AC754</f>
        <v>-43100</v>
      </c>
      <c r="AD194" s="14">
        <f ca="1">'Front-End @ LA'!AD898+'Back-End @ MOR'!AD803+'Rep @ NYC'!AD754</f>
        <v>-43133.333333333328</v>
      </c>
      <c r="AE194" s="14">
        <f ca="1">'Front-End @ LA'!AE898+'Back-End @ MOR'!AE803+'Rep @ NYC'!AE754</f>
        <v>-43166.666666666664</v>
      </c>
      <c r="AF194" s="14">
        <f ca="1">'Front-End @ LA'!AF898+'Back-End @ MOR'!AF803+'Rep @ NYC'!AF754</f>
        <v>-43200</v>
      </c>
      <c r="AG194" s="14">
        <f ca="1">'Front-End @ LA'!AG898+'Back-End @ MOR'!AG803+'Rep @ NYC'!AG754</f>
        <v>-43233.333333333328</v>
      </c>
      <c r="AH194" s="14">
        <f ca="1">'Front-End @ LA'!AH898+'Back-End @ MOR'!AH803+'Rep @ NYC'!AH754</f>
        <v>-43266.666666666664</v>
      </c>
      <c r="AI194" s="14">
        <f ca="1">'Front-End @ LA'!AI898+'Back-End @ MOR'!AI803+'Rep @ NYC'!AI754</f>
        <v>-424466.66666666669</v>
      </c>
      <c r="AJ194" s="14">
        <f ca="1">'Front-End @ LA'!AJ898+'Back-End @ MOR'!AJ803+'Rep @ NYC'!AJ754</f>
        <v>-517000.00000000006</v>
      </c>
      <c r="AK194" s="14">
        <f ca="1">'Front-End @ LA'!AK898+'Back-End @ MOR'!AK803+'Rep @ NYC'!AK754</f>
        <v>-519200</v>
      </c>
      <c r="AL194" s="14">
        <f ca="1">'Front-End @ LA'!AL898+'Back-End @ MOR'!AL803+'Rep @ NYC'!AL754</f>
        <v>-521600</v>
      </c>
      <c r="AM194" s="14">
        <f ca="1">'Front-End @ LA'!AM898+'Back-End @ MOR'!AM803+'Rep @ NYC'!AM754</f>
        <v>-524000</v>
      </c>
    </row>
    <row r="195" spans="1:39" hidden="1" outlineLevel="1" x14ac:dyDescent="0.3">
      <c r="B195" t="s">
        <v>307</v>
      </c>
      <c r="J195" s="14"/>
      <c r="K195" s="14">
        <f>'Front-End @ LA'!K899+'Back-End @ MOR'!K804+'Rep @ NYC'!K755</f>
        <v>0</v>
      </c>
      <c r="L195" s="14">
        <f>'Front-End @ LA'!L899+'Back-End @ MOR'!L804+'Rep @ NYC'!L755</f>
        <v>0</v>
      </c>
      <c r="M195" s="14">
        <f>'Front-End @ LA'!M899+'Back-End @ MOR'!M804+'Rep @ NYC'!M755</f>
        <v>0</v>
      </c>
      <c r="N195" s="14">
        <f>'Front-End @ LA'!N899+'Back-End @ MOR'!N804+'Rep @ NYC'!N755</f>
        <v>0</v>
      </c>
      <c r="O195" s="14">
        <f>'Front-End @ LA'!O899+'Back-End @ MOR'!O804+'Rep @ NYC'!O755</f>
        <v>0</v>
      </c>
      <c r="P195" s="14">
        <f>'Front-End @ LA'!P899+'Back-End @ MOR'!P804+'Rep @ NYC'!P755</f>
        <v>0</v>
      </c>
      <c r="Q195" s="14">
        <f>'Front-End @ LA'!Q899+'Back-End @ MOR'!Q804+'Rep @ NYC'!Q755</f>
        <v>0</v>
      </c>
      <c r="R195" s="14">
        <f>'Front-End @ LA'!R899+'Back-End @ MOR'!R804+'Rep @ NYC'!R755</f>
        <v>0</v>
      </c>
      <c r="S195" s="14">
        <f>'Front-End @ LA'!S899+'Back-End @ MOR'!S804+'Rep @ NYC'!S755</f>
        <v>0</v>
      </c>
      <c r="T195" s="14">
        <f>'Front-End @ LA'!T899+'Back-End @ MOR'!T804+'Rep @ NYC'!T755</f>
        <v>0</v>
      </c>
      <c r="U195" s="14">
        <f>'Front-End @ LA'!U899+'Back-End @ MOR'!U804+'Rep @ NYC'!U755</f>
        <v>0</v>
      </c>
      <c r="V195" s="14">
        <f>'Front-End @ LA'!V899+'Back-End @ MOR'!V804+'Rep @ NYC'!V755</f>
        <v>0</v>
      </c>
      <c r="W195" s="14">
        <f>'Front-End @ LA'!W899+'Back-End @ MOR'!W804+'Rep @ NYC'!W755</f>
        <v>0</v>
      </c>
      <c r="X195" s="14">
        <f>'Front-End @ LA'!X899+'Back-End @ MOR'!X804+'Rep @ NYC'!X755</f>
        <v>0</v>
      </c>
      <c r="Y195" s="14">
        <f>'Front-End @ LA'!Y899+'Back-End @ MOR'!Y804+'Rep @ NYC'!Y755</f>
        <v>0</v>
      </c>
      <c r="Z195" s="14">
        <f>'Front-End @ LA'!Z899+'Back-End @ MOR'!Z804+'Rep @ NYC'!Z755</f>
        <v>0</v>
      </c>
      <c r="AA195" s="14">
        <f>'Front-End @ LA'!AA899+'Back-End @ MOR'!AA804+'Rep @ NYC'!AA755</f>
        <v>0</v>
      </c>
      <c r="AB195" s="14">
        <f>'Front-End @ LA'!AB899+'Back-End @ MOR'!AB804+'Rep @ NYC'!AB755</f>
        <v>0</v>
      </c>
      <c r="AC195" s="14">
        <f>'Front-End @ LA'!AC899+'Back-End @ MOR'!AC804+'Rep @ NYC'!AC755</f>
        <v>0</v>
      </c>
      <c r="AD195" s="14">
        <f>'Front-End @ LA'!AD899+'Back-End @ MOR'!AD804+'Rep @ NYC'!AD755</f>
        <v>0</v>
      </c>
      <c r="AE195" s="14">
        <f>'Front-End @ LA'!AE899+'Back-End @ MOR'!AE804+'Rep @ NYC'!AE755</f>
        <v>0</v>
      </c>
      <c r="AF195" s="14">
        <f>'Front-End @ LA'!AF899+'Back-End @ MOR'!AF804+'Rep @ NYC'!AF755</f>
        <v>0</v>
      </c>
      <c r="AG195" s="14">
        <f>'Front-End @ LA'!AG899+'Back-End @ MOR'!AG804+'Rep @ NYC'!AG755</f>
        <v>0</v>
      </c>
      <c r="AH195" s="14">
        <f>'Front-End @ LA'!AH899+'Back-End @ MOR'!AH804+'Rep @ NYC'!AH755</f>
        <v>0</v>
      </c>
      <c r="AI195" s="14">
        <f>'Front-End @ LA'!AI899+'Back-End @ MOR'!AI804+'Rep @ NYC'!AI755</f>
        <v>0</v>
      </c>
      <c r="AJ195" s="14">
        <f>'Front-End @ LA'!AJ899+'Back-End @ MOR'!AJ804+'Rep @ NYC'!AJ755</f>
        <v>0</v>
      </c>
      <c r="AK195" s="14">
        <f>'Front-End @ LA'!AK899+'Back-End @ MOR'!AK804+'Rep @ NYC'!AK755</f>
        <v>0</v>
      </c>
      <c r="AL195" s="14">
        <f>'Front-End @ LA'!AL899+'Back-End @ MOR'!AL804+'Rep @ NYC'!AL755</f>
        <v>0</v>
      </c>
      <c r="AM195" s="14">
        <f>'Front-End @ LA'!AM899+'Back-End @ MOR'!AM804+'Rep @ NYC'!AM755</f>
        <v>0</v>
      </c>
    </row>
    <row r="196" spans="1:39" hidden="1" outlineLevel="1" x14ac:dyDescent="0.3">
      <c r="B196" t="s">
        <v>309</v>
      </c>
      <c r="J196" s="14"/>
      <c r="K196" s="14">
        <f>'Front-End @ LA'!K900+'Back-End @ MOR'!K805+'Rep @ NYC'!K756</f>
        <v>0</v>
      </c>
      <c r="L196" s="14">
        <f>'Front-End @ LA'!L900+'Back-End @ MOR'!L805+'Rep @ NYC'!L756</f>
        <v>0</v>
      </c>
      <c r="M196" s="14">
        <f>'Front-End @ LA'!M900+'Back-End @ MOR'!M805+'Rep @ NYC'!M756</f>
        <v>0</v>
      </c>
      <c r="N196" s="14">
        <f>'Front-End @ LA'!N900+'Back-End @ MOR'!N805+'Rep @ NYC'!N756</f>
        <v>0</v>
      </c>
      <c r="O196" s="14">
        <f>'Front-End @ LA'!O900+'Back-End @ MOR'!O805+'Rep @ NYC'!O756</f>
        <v>0</v>
      </c>
      <c r="P196" s="14">
        <f>'Front-End @ LA'!P900+'Back-End @ MOR'!P805+'Rep @ NYC'!P756</f>
        <v>0</v>
      </c>
      <c r="Q196" s="14">
        <f>'Front-End @ LA'!Q900+'Back-End @ MOR'!Q805+'Rep @ NYC'!Q756</f>
        <v>0</v>
      </c>
      <c r="R196" s="14">
        <f>'Front-End @ LA'!R900+'Back-End @ MOR'!R805+'Rep @ NYC'!R756</f>
        <v>0</v>
      </c>
      <c r="S196" s="14">
        <f>'Front-End @ LA'!S900+'Back-End @ MOR'!S805+'Rep @ NYC'!S756</f>
        <v>0</v>
      </c>
      <c r="T196" s="14">
        <f>'Front-End @ LA'!T900+'Back-End @ MOR'!T805+'Rep @ NYC'!T756</f>
        <v>0</v>
      </c>
      <c r="U196" s="14">
        <f>'Front-End @ LA'!U900+'Back-End @ MOR'!U805+'Rep @ NYC'!U756</f>
        <v>0</v>
      </c>
      <c r="V196" s="14">
        <f>'Front-End @ LA'!V900+'Back-End @ MOR'!V805+'Rep @ NYC'!V756</f>
        <v>0</v>
      </c>
      <c r="W196" s="14">
        <f>'Front-End @ LA'!W900+'Back-End @ MOR'!W805+'Rep @ NYC'!W756</f>
        <v>0</v>
      </c>
      <c r="X196" s="14">
        <f>'Front-End @ LA'!X900+'Back-End @ MOR'!X805+'Rep @ NYC'!X756</f>
        <v>0</v>
      </c>
      <c r="Y196" s="14">
        <f>'Front-End @ LA'!Y900+'Back-End @ MOR'!Y805+'Rep @ NYC'!Y756</f>
        <v>0</v>
      </c>
      <c r="Z196" s="14">
        <f>'Front-End @ LA'!Z900+'Back-End @ MOR'!Z805+'Rep @ NYC'!Z756</f>
        <v>0</v>
      </c>
      <c r="AA196" s="14">
        <f>'Front-End @ LA'!AA900+'Back-End @ MOR'!AA805+'Rep @ NYC'!AA756</f>
        <v>0</v>
      </c>
      <c r="AB196" s="14">
        <f>'Front-End @ LA'!AB900+'Back-End @ MOR'!AB805+'Rep @ NYC'!AB756</f>
        <v>0</v>
      </c>
      <c r="AC196" s="14">
        <f>'Front-End @ LA'!AC900+'Back-End @ MOR'!AC805+'Rep @ NYC'!AC756</f>
        <v>0</v>
      </c>
      <c r="AD196" s="14">
        <f>'Front-End @ LA'!AD900+'Back-End @ MOR'!AD805+'Rep @ NYC'!AD756</f>
        <v>0</v>
      </c>
      <c r="AE196" s="14">
        <f>'Front-End @ LA'!AE900+'Back-End @ MOR'!AE805+'Rep @ NYC'!AE756</f>
        <v>0</v>
      </c>
      <c r="AF196" s="14">
        <f>'Front-End @ LA'!AF900+'Back-End @ MOR'!AF805+'Rep @ NYC'!AF756</f>
        <v>0</v>
      </c>
      <c r="AG196" s="14">
        <f>'Front-End @ LA'!AG900+'Back-End @ MOR'!AG805+'Rep @ NYC'!AG756</f>
        <v>0</v>
      </c>
      <c r="AH196" s="14">
        <f>'Front-End @ LA'!AH900+'Back-End @ MOR'!AH805+'Rep @ NYC'!AH756</f>
        <v>0</v>
      </c>
      <c r="AI196" s="14">
        <f>'Front-End @ LA'!AI900+'Back-End @ MOR'!AI805+'Rep @ NYC'!AI756</f>
        <v>0</v>
      </c>
      <c r="AJ196" s="14">
        <f>'Front-End @ LA'!AJ900+'Back-End @ MOR'!AJ805+'Rep @ NYC'!AJ756</f>
        <v>0</v>
      </c>
      <c r="AK196" s="14">
        <f>'Front-End @ LA'!AK900+'Back-End @ MOR'!AK805+'Rep @ NYC'!AK756</f>
        <v>0</v>
      </c>
      <c r="AL196" s="14">
        <f>'Front-End @ LA'!AL900+'Back-End @ MOR'!AL805+'Rep @ NYC'!AL756</f>
        <v>0</v>
      </c>
      <c r="AM196" s="14">
        <f>'Front-End @ LA'!AM900+'Back-End @ MOR'!AM805+'Rep @ NYC'!AM756</f>
        <v>0</v>
      </c>
    </row>
    <row r="197" spans="1:39" s="15" customFormat="1" hidden="1" outlineLevel="1" x14ac:dyDescent="0.3">
      <c r="A197" s="36"/>
      <c r="B197" s="144" t="s">
        <v>308</v>
      </c>
      <c r="C197" s="144"/>
      <c r="D197" s="144"/>
      <c r="E197" s="144"/>
      <c r="F197" s="144"/>
      <c r="G197" s="144"/>
      <c r="H197" s="144"/>
      <c r="I197" s="144"/>
      <c r="J197" s="154"/>
      <c r="K197" s="154">
        <f ca="1">'Front-End @ LA'!K901+'Back-End @ MOR'!K806+'Rep @ NYC'!K757</f>
        <v>3187095.666666667</v>
      </c>
      <c r="L197" s="154">
        <f ca="1">'Front-End @ LA'!L901+'Back-End @ MOR'!L806+'Rep @ NYC'!L757</f>
        <v>3164711.333333333</v>
      </c>
      <c r="M197" s="154">
        <f ca="1">'Front-End @ LA'!M901+'Back-End @ MOR'!M806+'Rep @ NYC'!M757</f>
        <v>8112537</v>
      </c>
      <c r="N197" s="154">
        <f ca="1">'Front-End @ LA'!N901+'Back-End @ MOR'!N806+'Rep @ NYC'!N757</f>
        <v>8059959.3333333321</v>
      </c>
      <c r="O197" s="154">
        <f ca="1">'Front-End @ LA'!O901+'Back-End @ MOR'!O806+'Rep @ NYC'!O757</f>
        <v>8005995</v>
      </c>
      <c r="P197" s="154">
        <f ca="1">'Front-End @ LA'!P901+'Back-End @ MOR'!P806+'Rep @ NYC'!P757</f>
        <v>7962637.333333333</v>
      </c>
      <c r="Q197" s="154">
        <f ca="1">'Front-End @ LA'!Q901+'Back-End @ MOR'!Q806+'Rep @ NYC'!Q757</f>
        <v>7945597.9999999991</v>
      </c>
      <c r="R197" s="154">
        <f ca="1">'Front-End @ LA'!R901+'Back-End @ MOR'!R806+'Rep @ NYC'!R757</f>
        <v>7930215.333333333</v>
      </c>
      <c r="S197" s="154">
        <f ca="1">'Front-End @ LA'!S901+'Back-End @ MOR'!S806+'Rep @ NYC'!S757</f>
        <v>7879297.666666666</v>
      </c>
      <c r="T197" s="154">
        <f ca="1">'Front-End @ LA'!T901+'Back-End @ MOR'!T806+'Rep @ NYC'!T757</f>
        <v>7821836.666666666</v>
      </c>
      <c r="U197" s="154">
        <f ca="1">'Front-End @ LA'!U901+'Back-End @ MOR'!U806+'Rep @ NYC'!U757</f>
        <v>7751995.666666666</v>
      </c>
      <c r="V197" s="154">
        <f ca="1">'Front-End @ LA'!V901+'Back-End @ MOR'!V806+'Rep @ NYC'!V757</f>
        <v>7682054.666666666</v>
      </c>
      <c r="W197" s="154">
        <f ca="1">'Front-End @ LA'!W901+'Back-End @ MOR'!W806+'Rep @ NYC'!W757</f>
        <v>8013735.3333333321</v>
      </c>
      <c r="X197" s="154">
        <f ca="1">'Front-End @ LA'!X901+'Back-End @ MOR'!X806+'Rep @ NYC'!X757</f>
        <v>7907842.6666666651</v>
      </c>
      <c r="Y197" s="154">
        <f ca="1">'Front-End @ LA'!Y901+'Back-End @ MOR'!Y806+'Rep @ NYC'!Y757</f>
        <v>7801916.6666666651</v>
      </c>
      <c r="Z197" s="154">
        <f ca="1">'Front-End @ LA'!Z901+'Back-End @ MOR'!Z806+'Rep @ NYC'!Z757</f>
        <v>7695957.3333333312</v>
      </c>
      <c r="AA197" s="154">
        <f ca="1">'Front-End @ LA'!AA901+'Back-End @ MOR'!AA806+'Rep @ NYC'!AA757</f>
        <v>7589964.6666666642</v>
      </c>
      <c r="AB197" s="154">
        <f ca="1">'Front-End @ LA'!AB901+'Back-End @ MOR'!AB806+'Rep @ NYC'!AB757</f>
        <v>7483938.6666666642</v>
      </c>
      <c r="AC197" s="154">
        <f ca="1">'Front-End @ LA'!AC901+'Back-End @ MOR'!AC806+'Rep @ NYC'!AC757</f>
        <v>7377879.3333333302</v>
      </c>
      <c r="AD197" s="154">
        <f ca="1">'Front-End @ LA'!AD901+'Back-End @ MOR'!AD806+'Rep @ NYC'!AD757</f>
        <v>7271786.6666666623</v>
      </c>
      <c r="AE197" s="154">
        <f ca="1">'Front-End @ LA'!AE901+'Back-End @ MOR'!AE806+'Rep @ NYC'!AE757</f>
        <v>7165660.6666666623</v>
      </c>
      <c r="AF197" s="154">
        <f ca="1">'Front-End @ LA'!AF901+'Back-End @ MOR'!AF806+'Rep @ NYC'!AF757</f>
        <v>7059501.3333333293</v>
      </c>
      <c r="AG197" s="154">
        <f ca="1">'Front-End @ LA'!AG901+'Back-End @ MOR'!AG806+'Rep @ NYC'!AG757</f>
        <v>6953308.6666666623</v>
      </c>
      <c r="AH197" s="154">
        <f ca="1">'Front-End @ LA'!AH901+'Back-End @ MOR'!AH806+'Rep @ NYC'!AH757</f>
        <v>6847082.6666666614</v>
      </c>
      <c r="AI197" s="154">
        <f ca="1">'Front-End @ LA'!AI901+'Back-End @ MOR'!AI806+'Rep @ NYC'!AI757</f>
        <v>7682054.666666667</v>
      </c>
      <c r="AJ197" s="154">
        <f ca="1">'Front-End @ LA'!AJ901+'Back-End @ MOR'!AJ806+'Rep @ NYC'!AJ757</f>
        <v>6847082.666666666</v>
      </c>
      <c r="AK197" s="154">
        <f ca="1">'Front-End @ LA'!AK901+'Back-End @ MOR'!AK806+'Rep @ NYC'!AK757</f>
        <v>5919550.666666666</v>
      </c>
      <c r="AL197" s="154">
        <f ca="1">'Front-End @ LA'!AL901+'Back-End @ MOR'!AL806+'Rep @ NYC'!AL757</f>
        <v>5237898.666666667</v>
      </c>
      <c r="AM197" s="154">
        <f ca="1">'Front-End @ LA'!AM901+'Back-End @ MOR'!AM806+'Rep @ NYC'!AM757</f>
        <v>4785206.666666666</v>
      </c>
    </row>
    <row r="198" spans="1:39" hidden="1" outlineLevel="1" x14ac:dyDescent="0.3">
      <c r="B198" s="62"/>
      <c r="C198" s="62"/>
      <c r="D198" s="62"/>
      <c r="E198" s="62"/>
      <c r="F198" s="62"/>
      <c r="G198" s="62"/>
      <c r="H198" s="62"/>
      <c r="I198" s="62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</row>
    <row r="199" spans="1:39" s="15" customFormat="1" ht="13.5" hidden="1" outlineLevel="1" thickBot="1" x14ac:dyDescent="0.35">
      <c r="A199" s="36"/>
      <c r="B199" s="145" t="s">
        <v>310</v>
      </c>
      <c r="C199" s="145"/>
      <c r="D199" s="145"/>
      <c r="E199" s="145"/>
      <c r="F199" s="145"/>
      <c r="G199" s="145"/>
      <c r="H199" s="145"/>
      <c r="I199" s="145"/>
      <c r="J199" s="92"/>
      <c r="K199" s="92">
        <f ca="1">'Front-End @ LA'!K903+'Back-End @ MOR'!K808+'Rep @ NYC'!K759</f>
        <v>4565812.0198333338</v>
      </c>
      <c r="L199" s="92">
        <f ca="1">'Front-End @ LA'!L903+'Back-End @ MOR'!L808+'Rep @ NYC'!L759</f>
        <v>4031545.0396666666</v>
      </c>
      <c r="M199" s="92">
        <f ca="1">'Front-End @ LA'!M903+'Back-End @ MOR'!M808+'Rep @ NYC'!M759</f>
        <v>48421550.239500001</v>
      </c>
      <c r="N199" s="92">
        <f ca="1">'Front-End @ LA'!N903+'Back-End @ MOR'!N808+'Rep @ NYC'!N759</f>
        <v>47775512.400333323</v>
      </c>
      <c r="O199" s="92">
        <f ca="1">'Front-End @ LA'!O903+'Back-End @ MOR'!O808+'Rep @ NYC'!O759</f>
        <v>47116860.894499995</v>
      </c>
      <c r="P199" s="92">
        <f ca="1">'Front-End @ LA'!P903+'Back-End @ MOR'!P808+'Rep @ NYC'!P759</f>
        <v>46446854.139333323</v>
      </c>
      <c r="Q199" s="92">
        <f ca="1">'Front-End @ LA'!Q903+'Back-End @ MOR'!Q808+'Rep @ NYC'!Q759</f>
        <v>45781856.971999988</v>
      </c>
      <c r="R199" s="92">
        <f ca="1">'Front-End @ LA'!R903+'Back-End @ MOR'!R808+'Rep @ NYC'!R759</f>
        <v>44964077.991333328</v>
      </c>
      <c r="S199" s="92">
        <f ca="1">'Front-End @ LA'!S903+'Back-End @ MOR'!S808+'Rep @ NYC'!S759</f>
        <v>44120682.470666654</v>
      </c>
      <c r="T199" s="92">
        <f ca="1">'Front-End @ LA'!T903+'Back-End @ MOR'!T808+'Rep @ NYC'!T759</f>
        <v>46919043.524999991</v>
      </c>
      <c r="U199" s="92">
        <f ca="1">'Front-End @ LA'!U903+'Back-End @ MOR'!U808+'Rep @ NYC'!U759</f>
        <v>45878858.912666656</v>
      </c>
      <c r="V199" s="92">
        <f ca="1">'Front-End @ LA'!V903+'Back-End @ MOR'!V808+'Rep @ NYC'!V759</f>
        <v>48677061.966999993</v>
      </c>
      <c r="W199" s="92">
        <f ca="1">'Front-End @ LA'!W903+'Back-End @ MOR'!W808+'Rep @ NYC'!W759</f>
        <v>47519978.430333331</v>
      </c>
      <c r="X199" s="92">
        <f ca="1">'Front-End @ LA'!X903+'Back-End @ MOR'!X808+'Rep @ NYC'!X759</f>
        <v>50161335.226999998</v>
      </c>
      <c r="Y199" s="92">
        <f ca="1">'Front-End @ LA'!Y903+'Back-End @ MOR'!Y808+'Rep @ NYC'!Y759</f>
        <v>48964199.023666665</v>
      </c>
      <c r="Z199" s="92">
        <f ca="1">'Front-End @ LA'!Z903+'Back-End @ MOR'!Z808+'Rep @ NYC'!Z759</f>
        <v>51605503.153666653</v>
      </c>
      <c r="AA199" s="92">
        <f ca="1">'Front-End @ LA'!AA903+'Back-End @ MOR'!AA808+'Rep @ NYC'!AA759</f>
        <v>50408314.283666663</v>
      </c>
      <c r="AB199" s="92">
        <f ca="1">'Front-End @ LA'!AB903+'Back-End @ MOR'!AB808+'Rep @ NYC'!AB759</f>
        <v>53049565.746999994</v>
      </c>
      <c r="AC199" s="92">
        <f ca="1">'Front-End @ LA'!AC903+'Back-End @ MOR'!AC808+'Rep @ NYC'!AC759</f>
        <v>51852324.210333332</v>
      </c>
      <c r="AD199" s="92">
        <f ca="1">'Front-End @ LA'!AD903+'Back-End @ MOR'!AD808+'Rep @ NYC'!AD759</f>
        <v>57919013.006999999</v>
      </c>
      <c r="AE199" s="92">
        <f ca="1">'Front-End @ LA'!AE903+'Back-End @ MOR'!AE808+'Rep @ NYC'!AE759</f>
        <v>56559718.803666666</v>
      </c>
      <c r="AF199" s="92">
        <f ca="1">'Front-End @ LA'!AF903+'Back-End @ MOR'!AF808+'Rep @ NYC'!AF759</f>
        <v>65248334.933666654</v>
      </c>
      <c r="AG199" s="92">
        <f ca="1">'Front-End @ LA'!AG903+'Back-End @ MOR'!AG808+'Rep @ NYC'!AG759</f>
        <v>63764988.063666664</v>
      </c>
      <c r="AH199" s="92">
        <f ca="1">'Front-End @ LA'!AH903+'Back-End @ MOR'!AH808+'Rep @ NYC'!AH759</f>
        <v>72453551.526999995</v>
      </c>
      <c r="AI199" s="92">
        <f ca="1">'Front-End @ LA'!AI903+'Back-End @ MOR'!AI808+'Rep @ NYC'!AI759</f>
        <v>48677061.967</v>
      </c>
      <c r="AJ199" s="92">
        <f ca="1">'Front-End @ LA'!AJ903+'Back-End @ MOR'!AJ808+'Rep @ NYC'!AJ759</f>
        <v>72453551.526999995</v>
      </c>
      <c r="AK199" s="92">
        <f ca="1">'Front-End @ LA'!AK903+'Back-End @ MOR'!AK808+'Rep @ NYC'!AK759</f>
        <v>180884568.83517781</v>
      </c>
      <c r="AL199" s="92">
        <f ca="1">'Front-End @ LA'!AL903+'Back-End @ MOR'!AL808+'Rep @ NYC'!AL759</f>
        <v>374443781.40745974</v>
      </c>
      <c r="AM199" s="92">
        <f ca="1">'Front-End @ LA'!AM903+'Back-End @ MOR'!AM808+'Rep @ NYC'!AM759</f>
        <v>652813774.99888659</v>
      </c>
    </row>
    <row r="200" spans="1:39" ht="13.5" hidden="1" outlineLevel="1" thickTop="1" x14ac:dyDescent="0.3"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</row>
    <row r="201" spans="1:39" hidden="1" outlineLevel="1" x14ac:dyDescent="0.3"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</row>
    <row r="202" spans="1:39" s="15" customFormat="1" hidden="1" outlineLevel="1" x14ac:dyDescent="0.3">
      <c r="A202" s="36"/>
      <c r="B202" s="18" t="s">
        <v>311</v>
      </c>
      <c r="C202"/>
      <c r="D202"/>
      <c r="E202"/>
      <c r="F202"/>
      <c r="G202"/>
      <c r="H202"/>
      <c r="I202"/>
      <c r="J20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idden="1" outlineLevel="1" x14ac:dyDescent="0.3">
      <c r="B203" t="s">
        <v>240</v>
      </c>
      <c r="J203" s="14"/>
      <c r="K203" s="14">
        <f ca="1">'Front-End @ LA'!K907+'Back-End @ MOR'!K812+'Rep @ NYC'!K763</f>
        <v>100000</v>
      </c>
      <c r="L203" s="14">
        <f ca="1">'Front-End @ LA'!L907+'Back-End @ MOR'!L812+'Rep @ NYC'!L763</f>
        <v>100000</v>
      </c>
      <c r="M203" s="14">
        <f ca="1">'Front-End @ LA'!M907+'Back-End @ MOR'!M812+'Rep @ NYC'!M763</f>
        <v>100000</v>
      </c>
      <c r="N203" s="14">
        <f ca="1">'Front-End @ LA'!N907+'Back-End @ MOR'!N812+'Rep @ NYC'!N763</f>
        <v>100000</v>
      </c>
      <c r="O203" s="14">
        <f ca="1">'Front-End @ LA'!O907+'Back-End @ MOR'!O812+'Rep @ NYC'!O763</f>
        <v>100000</v>
      </c>
      <c r="P203" s="14">
        <f ca="1">'Front-End @ LA'!P907+'Back-End @ MOR'!P812+'Rep @ NYC'!P763</f>
        <v>100000</v>
      </c>
      <c r="Q203" s="14">
        <f ca="1">'Front-End @ LA'!Q907+'Back-End @ MOR'!Q812+'Rep @ NYC'!Q763</f>
        <v>160000</v>
      </c>
      <c r="R203" s="14">
        <f ca="1">'Front-End @ LA'!R907+'Back-End @ MOR'!R812+'Rep @ NYC'!R763</f>
        <v>160000</v>
      </c>
      <c r="S203" s="14">
        <f ca="1">'Front-End @ LA'!S907+'Back-End @ MOR'!S812+'Rep @ NYC'!S763</f>
        <v>160000</v>
      </c>
      <c r="T203" s="14">
        <f ca="1">'Front-End @ LA'!T907+'Back-End @ MOR'!T812+'Rep @ NYC'!T763</f>
        <v>333333.33333333337</v>
      </c>
      <c r="U203" s="14">
        <f ca="1">'Front-End @ LA'!U907+'Back-End @ MOR'!U812+'Rep @ NYC'!U763</f>
        <v>160000</v>
      </c>
      <c r="V203" s="14">
        <f ca="1">'Front-End @ LA'!V907+'Back-End @ MOR'!V812+'Rep @ NYC'!V763</f>
        <v>333333.33333333337</v>
      </c>
      <c r="W203" s="14">
        <f ca="1">'Front-End @ LA'!W907+'Back-End @ MOR'!W812+'Rep @ NYC'!W763</f>
        <v>200000</v>
      </c>
      <c r="X203" s="14">
        <f ca="1">'Front-End @ LA'!X907+'Back-End @ MOR'!X812+'Rep @ NYC'!X763</f>
        <v>373333.33333333337</v>
      </c>
      <c r="Y203" s="14">
        <f ca="1">'Front-End @ LA'!Y907+'Back-End @ MOR'!Y812+'Rep @ NYC'!Y763</f>
        <v>200000</v>
      </c>
      <c r="Z203" s="14">
        <f ca="1">'Front-End @ LA'!Z907+'Back-End @ MOR'!Z812+'Rep @ NYC'!Z763</f>
        <v>373333.33333333337</v>
      </c>
      <c r="AA203" s="14">
        <f ca="1">'Front-End @ LA'!AA907+'Back-End @ MOR'!AA812+'Rep @ NYC'!AA763</f>
        <v>200000</v>
      </c>
      <c r="AB203" s="14">
        <f ca="1">'Front-End @ LA'!AB907+'Back-End @ MOR'!AB812+'Rep @ NYC'!AB763</f>
        <v>373333.33333333337</v>
      </c>
      <c r="AC203" s="14">
        <f ca="1">'Front-End @ LA'!AC907+'Back-End @ MOR'!AC812+'Rep @ NYC'!AC763</f>
        <v>200000</v>
      </c>
      <c r="AD203" s="14">
        <f ca="1">'Front-End @ LA'!AD907+'Back-End @ MOR'!AD812+'Rep @ NYC'!AD763</f>
        <v>535333.33333333337</v>
      </c>
      <c r="AE203" s="14">
        <f ca="1">'Front-End @ LA'!AE907+'Back-End @ MOR'!AE812+'Rep @ NYC'!AE763</f>
        <v>200000</v>
      </c>
      <c r="AF203" s="14">
        <f ca="1">'Front-End @ LA'!AF907+'Back-End @ MOR'!AF812+'Rep @ NYC'!AF763</f>
        <v>659333.33333333337</v>
      </c>
      <c r="AG203" s="14">
        <f ca="1">'Front-End @ LA'!AG907+'Back-End @ MOR'!AG812+'Rep @ NYC'!AG763</f>
        <v>200000</v>
      </c>
      <c r="AH203" s="14">
        <f ca="1">'Front-End @ LA'!AH907+'Back-End @ MOR'!AH812+'Rep @ NYC'!AH763</f>
        <v>659333.33333333337</v>
      </c>
      <c r="AI203" s="14">
        <f ca="1">'Front-End @ LA'!AI907+'Back-End @ MOR'!AI812+'Rep @ NYC'!AI763</f>
        <v>333333.33333333337</v>
      </c>
      <c r="AJ203" s="14">
        <f ca="1">'Front-End @ LA'!AJ907+'Back-End @ MOR'!AJ812+'Rep @ NYC'!AJ763</f>
        <v>659333.33333333337</v>
      </c>
      <c r="AK203" s="14">
        <f ca="1">'Front-End @ LA'!AK907+'Back-End @ MOR'!AK812+'Rep @ NYC'!AK763</f>
        <v>699611.11111111112</v>
      </c>
      <c r="AL203" s="14">
        <f ca="1">'Front-End @ LA'!AL907+'Back-End @ MOR'!AL812+'Rep @ NYC'!AL763</f>
        <v>1051388.8888888892</v>
      </c>
      <c r="AM203" s="14">
        <f ca="1">'Front-End @ LA'!AM907+'Back-End @ MOR'!AM812+'Rep @ NYC'!AM763</f>
        <v>1403166.666666667</v>
      </c>
    </row>
    <row r="204" spans="1:39" hidden="1" outlineLevel="1" x14ac:dyDescent="0.3">
      <c r="B204" t="s">
        <v>239</v>
      </c>
      <c r="J204" s="14"/>
      <c r="K204" s="14">
        <f>'Front-End @ LA'!K908+'Back-End @ MOR'!K813+'Rep @ NYC'!K764</f>
        <v>0</v>
      </c>
      <c r="L204" s="14">
        <f>'Front-End @ LA'!L908+'Back-End @ MOR'!L813+'Rep @ NYC'!L764</f>
        <v>0</v>
      </c>
      <c r="M204" s="14">
        <f>'Front-End @ LA'!M908+'Back-End @ MOR'!M813+'Rep @ NYC'!M764</f>
        <v>0</v>
      </c>
      <c r="N204" s="14">
        <f>'Front-End @ LA'!N908+'Back-End @ MOR'!N813+'Rep @ NYC'!N764</f>
        <v>0</v>
      </c>
      <c r="O204" s="14">
        <f>'Front-End @ LA'!O908+'Back-End @ MOR'!O813+'Rep @ NYC'!O764</f>
        <v>0</v>
      </c>
      <c r="P204" s="14">
        <f>'Front-End @ LA'!P908+'Back-End @ MOR'!P813+'Rep @ NYC'!P764</f>
        <v>0</v>
      </c>
      <c r="Q204" s="14">
        <f>'Front-End @ LA'!Q908+'Back-End @ MOR'!Q813+'Rep @ NYC'!Q764</f>
        <v>0</v>
      </c>
      <c r="R204" s="14">
        <f>'Front-End @ LA'!R908+'Back-End @ MOR'!R813+'Rep @ NYC'!R764</f>
        <v>0</v>
      </c>
      <c r="S204" s="14">
        <f>'Front-End @ LA'!S908+'Back-End @ MOR'!S813+'Rep @ NYC'!S764</f>
        <v>0</v>
      </c>
      <c r="T204" s="14">
        <f>'Front-End @ LA'!T908+'Back-End @ MOR'!T813+'Rep @ NYC'!T764</f>
        <v>0</v>
      </c>
      <c r="U204" s="14">
        <f>'Front-End @ LA'!U908+'Back-End @ MOR'!U813+'Rep @ NYC'!U764</f>
        <v>0</v>
      </c>
      <c r="V204" s="14">
        <f>'Front-End @ LA'!V908+'Back-End @ MOR'!V813+'Rep @ NYC'!V764</f>
        <v>0</v>
      </c>
      <c r="W204" s="14">
        <f>'Front-End @ LA'!W908+'Back-End @ MOR'!W813+'Rep @ NYC'!W764</f>
        <v>0</v>
      </c>
      <c r="X204" s="14">
        <f>'Front-End @ LA'!X908+'Back-End @ MOR'!X813+'Rep @ NYC'!X764</f>
        <v>0</v>
      </c>
      <c r="Y204" s="14">
        <f>'Front-End @ LA'!Y908+'Back-End @ MOR'!Y813+'Rep @ NYC'!Y764</f>
        <v>0</v>
      </c>
      <c r="Z204" s="14">
        <f>'Front-End @ LA'!Z908+'Back-End @ MOR'!Z813+'Rep @ NYC'!Z764</f>
        <v>0</v>
      </c>
      <c r="AA204" s="14">
        <f>'Front-End @ LA'!AA908+'Back-End @ MOR'!AA813+'Rep @ NYC'!AA764</f>
        <v>0</v>
      </c>
      <c r="AB204" s="14">
        <f>'Front-End @ LA'!AB908+'Back-End @ MOR'!AB813+'Rep @ NYC'!AB764</f>
        <v>0</v>
      </c>
      <c r="AC204" s="14">
        <f>'Front-End @ LA'!AC908+'Back-End @ MOR'!AC813+'Rep @ NYC'!AC764</f>
        <v>0</v>
      </c>
      <c r="AD204" s="14">
        <f>'Front-End @ LA'!AD908+'Back-End @ MOR'!AD813+'Rep @ NYC'!AD764</f>
        <v>0</v>
      </c>
      <c r="AE204" s="14">
        <f>'Front-End @ LA'!AE908+'Back-End @ MOR'!AE813+'Rep @ NYC'!AE764</f>
        <v>0</v>
      </c>
      <c r="AF204" s="14">
        <f>'Front-End @ LA'!AF908+'Back-End @ MOR'!AF813+'Rep @ NYC'!AF764</f>
        <v>0</v>
      </c>
      <c r="AG204" s="14">
        <f>'Front-End @ LA'!AG908+'Back-End @ MOR'!AG813+'Rep @ NYC'!AG764</f>
        <v>0</v>
      </c>
      <c r="AH204" s="14">
        <f>'Front-End @ LA'!AH908+'Back-End @ MOR'!AH813+'Rep @ NYC'!AH764</f>
        <v>0</v>
      </c>
      <c r="AI204" s="14">
        <f>'Front-End @ LA'!AI908+'Back-End @ MOR'!AI813+'Rep @ NYC'!AI764</f>
        <v>0</v>
      </c>
      <c r="AJ204" s="14">
        <f>'Front-End @ LA'!AJ908+'Back-End @ MOR'!AJ813+'Rep @ NYC'!AJ764</f>
        <v>0</v>
      </c>
      <c r="AK204" s="14">
        <f>'Front-End @ LA'!AK908+'Back-End @ MOR'!AK813+'Rep @ NYC'!AK764</f>
        <v>0</v>
      </c>
      <c r="AL204" s="14">
        <f>'Front-End @ LA'!AL908+'Back-End @ MOR'!AL813+'Rep @ NYC'!AL764</f>
        <v>0</v>
      </c>
      <c r="AM204" s="14">
        <f>'Front-End @ LA'!AM908+'Back-End @ MOR'!AM813+'Rep @ NYC'!AM764</f>
        <v>0</v>
      </c>
    </row>
    <row r="205" spans="1:39" hidden="1" outlineLevel="1" x14ac:dyDescent="0.3">
      <c r="B205" t="s">
        <v>241</v>
      </c>
      <c r="J205" s="14"/>
      <c r="K205" s="14">
        <f>'Front-End @ LA'!K909+'Back-End @ MOR'!K814+'Rep @ NYC'!K765</f>
        <v>0</v>
      </c>
      <c r="L205" s="14">
        <f>'Front-End @ LA'!L909+'Back-End @ MOR'!L814+'Rep @ NYC'!L765</f>
        <v>0</v>
      </c>
      <c r="M205" s="14">
        <f>'Front-End @ LA'!M909+'Back-End @ MOR'!M814+'Rep @ NYC'!M765</f>
        <v>0</v>
      </c>
      <c r="N205" s="14">
        <f>'Front-End @ LA'!N909+'Back-End @ MOR'!N814+'Rep @ NYC'!N765</f>
        <v>0</v>
      </c>
      <c r="O205" s="14">
        <f>'Front-End @ LA'!O909+'Back-End @ MOR'!O814+'Rep @ NYC'!O765</f>
        <v>0</v>
      </c>
      <c r="P205" s="14">
        <f>'Front-End @ LA'!P909+'Back-End @ MOR'!P814+'Rep @ NYC'!P765</f>
        <v>0</v>
      </c>
      <c r="Q205" s="14">
        <f>'Front-End @ LA'!Q909+'Back-End @ MOR'!Q814+'Rep @ NYC'!Q765</f>
        <v>0</v>
      </c>
      <c r="R205" s="14">
        <f>'Front-End @ LA'!R909+'Back-End @ MOR'!R814+'Rep @ NYC'!R765</f>
        <v>0</v>
      </c>
      <c r="S205" s="14">
        <f>'Front-End @ LA'!S909+'Back-End @ MOR'!S814+'Rep @ NYC'!S765</f>
        <v>0</v>
      </c>
      <c r="T205" s="14">
        <f>'Front-End @ LA'!T909+'Back-End @ MOR'!T814+'Rep @ NYC'!T765</f>
        <v>0</v>
      </c>
      <c r="U205" s="14">
        <f>'Front-End @ LA'!U909+'Back-End @ MOR'!U814+'Rep @ NYC'!U765</f>
        <v>0</v>
      </c>
      <c r="V205" s="14">
        <f>'Front-End @ LA'!V909+'Back-End @ MOR'!V814+'Rep @ NYC'!V765</f>
        <v>0</v>
      </c>
      <c r="W205" s="14">
        <f>'Front-End @ LA'!W909+'Back-End @ MOR'!W814+'Rep @ NYC'!W765</f>
        <v>0</v>
      </c>
      <c r="X205" s="14">
        <f>'Front-End @ LA'!X909+'Back-End @ MOR'!X814+'Rep @ NYC'!X765</f>
        <v>0</v>
      </c>
      <c r="Y205" s="14">
        <f>'Front-End @ LA'!Y909+'Back-End @ MOR'!Y814+'Rep @ NYC'!Y765</f>
        <v>0</v>
      </c>
      <c r="Z205" s="14">
        <f>'Front-End @ LA'!Z909+'Back-End @ MOR'!Z814+'Rep @ NYC'!Z765</f>
        <v>0</v>
      </c>
      <c r="AA205" s="14">
        <f>'Front-End @ LA'!AA909+'Back-End @ MOR'!AA814+'Rep @ NYC'!AA765</f>
        <v>0</v>
      </c>
      <c r="AB205" s="14">
        <f>'Front-End @ LA'!AB909+'Back-End @ MOR'!AB814+'Rep @ NYC'!AB765</f>
        <v>0</v>
      </c>
      <c r="AC205" s="14">
        <f>'Front-End @ LA'!AC909+'Back-End @ MOR'!AC814+'Rep @ NYC'!AC765</f>
        <v>0</v>
      </c>
      <c r="AD205" s="14">
        <f>'Front-End @ LA'!AD909+'Back-End @ MOR'!AD814+'Rep @ NYC'!AD765</f>
        <v>0</v>
      </c>
      <c r="AE205" s="14">
        <f>'Front-End @ LA'!AE909+'Back-End @ MOR'!AE814+'Rep @ NYC'!AE765</f>
        <v>0</v>
      </c>
      <c r="AF205" s="14">
        <f>'Front-End @ LA'!AF909+'Back-End @ MOR'!AF814+'Rep @ NYC'!AF765</f>
        <v>0</v>
      </c>
      <c r="AG205" s="14">
        <f>'Front-End @ LA'!AG909+'Back-End @ MOR'!AG814+'Rep @ NYC'!AG765</f>
        <v>0</v>
      </c>
      <c r="AH205" s="14">
        <f>'Front-End @ LA'!AH909+'Back-End @ MOR'!AH814+'Rep @ NYC'!AH765</f>
        <v>0</v>
      </c>
      <c r="AI205" s="14">
        <f>'Front-End @ LA'!AI909+'Back-End @ MOR'!AI814+'Rep @ NYC'!AI765</f>
        <v>0</v>
      </c>
      <c r="AJ205" s="14">
        <f>'Front-End @ LA'!AJ909+'Back-End @ MOR'!AJ814+'Rep @ NYC'!AJ765</f>
        <v>0</v>
      </c>
      <c r="AK205" s="14">
        <f>'Front-End @ LA'!AK909+'Back-End @ MOR'!AK814+'Rep @ NYC'!AK765</f>
        <v>0</v>
      </c>
      <c r="AL205" s="14">
        <f>'Front-End @ LA'!AL909+'Back-End @ MOR'!AL814+'Rep @ NYC'!AL765</f>
        <v>0</v>
      </c>
      <c r="AM205" s="14">
        <f>'Front-End @ LA'!AM909+'Back-End @ MOR'!AM814+'Rep @ NYC'!AM765</f>
        <v>0</v>
      </c>
    </row>
    <row r="206" spans="1:39" hidden="1" outlineLevel="1" x14ac:dyDescent="0.3">
      <c r="B206" t="s">
        <v>313</v>
      </c>
      <c r="J206" s="14"/>
      <c r="K206" s="14">
        <f>'Front-End @ LA'!K910+'Back-End @ MOR'!K815+'Rep @ NYC'!K766</f>
        <v>0</v>
      </c>
      <c r="L206" s="14">
        <f>'Front-End @ LA'!L910+'Back-End @ MOR'!L815+'Rep @ NYC'!L766</f>
        <v>0</v>
      </c>
      <c r="M206" s="14">
        <f>'Front-End @ LA'!M910+'Back-End @ MOR'!M815+'Rep @ NYC'!M766</f>
        <v>0</v>
      </c>
      <c r="N206" s="14">
        <f>'Front-End @ LA'!N910+'Back-End @ MOR'!N815+'Rep @ NYC'!N766</f>
        <v>0</v>
      </c>
      <c r="O206" s="14">
        <f>'Front-End @ LA'!O910+'Back-End @ MOR'!O815+'Rep @ NYC'!O766</f>
        <v>0</v>
      </c>
      <c r="P206" s="14">
        <f>'Front-End @ LA'!P910+'Back-End @ MOR'!P815+'Rep @ NYC'!P766</f>
        <v>0</v>
      </c>
      <c r="Q206" s="14">
        <f>'Front-End @ LA'!Q910+'Back-End @ MOR'!Q815+'Rep @ NYC'!Q766</f>
        <v>0</v>
      </c>
      <c r="R206" s="14">
        <f>'Front-End @ LA'!R910+'Back-End @ MOR'!R815+'Rep @ NYC'!R766</f>
        <v>0</v>
      </c>
      <c r="S206" s="14">
        <f>'Front-End @ LA'!S910+'Back-End @ MOR'!S815+'Rep @ NYC'!S766</f>
        <v>0</v>
      </c>
      <c r="T206" s="14">
        <f>'Front-End @ LA'!T910+'Back-End @ MOR'!T815+'Rep @ NYC'!T766</f>
        <v>0</v>
      </c>
      <c r="U206" s="14">
        <f>'Front-End @ LA'!U910+'Back-End @ MOR'!U815+'Rep @ NYC'!U766</f>
        <v>0</v>
      </c>
      <c r="V206" s="14">
        <f>'Front-End @ LA'!V910+'Back-End @ MOR'!V815+'Rep @ NYC'!V766</f>
        <v>0</v>
      </c>
      <c r="W206" s="14">
        <f>'Front-End @ LA'!W910+'Back-End @ MOR'!W815+'Rep @ NYC'!W766</f>
        <v>0</v>
      </c>
      <c r="X206" s="14">
        <f>'Front-End @ LA'!X910+'Back-End @ MOR'!X815+'Rep @ NYC'!X766</f>
        <v>0</v>
      </c>
      <c r="Y206" s="14">
        <f>'Front-End @ LA'!Y910+'Back-End @ MOR'!Y815+'Rep @ NYC'!Y766</f>
        <v>0</v>
      </c>
      <c r="Z206" s="14">
        <f>'Front-End @ LA'!Z910+'Back-End @ MOR'!Z815+'Rep @ NYC'!Z766</f>
        <v>0</v>
      </c>
      <c r="AA206" s="14">
        <f>'Front-End @ LA'!AA910+'Back-End @ MOR'!AA815+'Rep @ NYC'!AA766</f>
        <v>0</v>
      </c>
      <c r="AB206" s="14">
        <f>'Front-End @ LA'!AB910+'Back-End @ MOR'!AB815+'Rep @ NYC'!AB766</f>
        <v>0</v>
      </c>
      <c r="AC206" s="14">
        <f>'Front-End @ LA'!AC910+'Back-End @ MOR'!AC815+'Rep @ NYC'!AC766</f>
        <v>0</v>
      </c>
      <c r="AD206" s="14">
        <f>'Front-End @ LA'!AD910+'Back-End @ MOR'!AD815+'Rep @ NYC'!AD766</f>
        <v>0</v>
      </c>
      <c r="AE206" s="14">
        <f>'Front-End @ LA'!AE910+'Back-End @ MOR'!AE815+'Rep @ NYC'!AE766</f>
        <v>0</v>
      </c>
      <c r="AF206" s="14">
        <f>'Front-End @ LA'!AF910+'Back-End @ MOR'!AF815+'Rep @ NYC'!AF766</f>
        <v>0</v>
      </c>
      <c r="AG206" s="14">
        <f>'Front-End @ LA'!AG910+'Back-End @ MOR'!AG815+'Rep @ NYC'!AG766</f>
        <v>0</v>
      </c>
      <c r="AH206" s="14">
        <f>'Front-End @ LA'!AH910+'Back-End @ MOR'!AH815+'Rep @ NYC'!AH766</f>
        <v>0</v>
      </c>
      <c r="AI206" s="14">
        <f>'Front-End @ LA'!AI910+'Back-End @ MOR'!AI815+'Rep @ NYC'!AI766</f>
        <v>0</v>
      </c>
      <c r="AJ206" s="14">
        <f>'Front-End @ LA'!AJ910+'Back-End @ MOR'!AJ815+'Rep @ NYC'!AJ766</f>
        <v>0</v>
      </c>
      <c r="AK206" s="14">
        <f>'Front-End @ LA'!AK910+'Back-End @ MOR'!AK815+'Rep @ NYC'!AK766</f>
        <v>0</v>
      </c>
      <c r="AL206" s="14">
        <f>'Front-End @ LA'!AL910+'Back-End @ MOR'!AL815+'Rep @ NYC'!AL766</f>
        <v>0</v>
      </c>
      <c r="AM206" s="14">
        <f>'Front-End @ LA'!AM910+'Back-End @ MOR'!AM815+'Rep @ NYC'!AM766</f>
        <v>0</v>
      </c>
    </row>
    <row r="207" spans="1:39" s="15" customFormat="1" hidden="1" outlineLevel="1" x14ac:dyDescent="0.3">
      <c r="A207" s="36"/>
      <c r="B207" s="144" t="s">
        <v>312</v>
      </c>
      <c r="C207" s="144"/>
      <c r="D207" s="144"/>
      <c r="E207" s="144"/>
      <c r="F207" s="144"/>
      <c r="G207" s="144"/>
      <c r="H207" s="144"/>
      <c r="I207" s="144"/>
      <c r="J207" s="154"/>
      <c r="K207" s="154">
        <f ca="1">'Front-End @ LA'!K911+'Back-End @ MOR'!K816+'Rep @ NYC'!K767</f>
        <v>100000</v>
      </c>
      <c r="L207" s="154">
        <f ca="1">'Front-End @ LA'!L911+'Back-End @ MOR'!L816+'Rep @ NYC'!L767</f>
        <v>100000</v>
      </c>
      <c r="M207" s="154">
        <f ca="1">'Front-End @ LA'!M911+'Back-End @ MOR'!M816+'Rep @ NYC'!M767</f>
        <v>100000</v>
      </c>
      <c r="N207" s="154">
        <f ca="1">'Front-End @ LA'!N911+'Back-End @ MOR'!N816+'Rep @ NYC'!N767</f>
        <v>100000</v>
      </c>
      <c r="O207" s="154">
        <f ca="1">'Front-End @ LA'!O911+'Back-End @ MOR'!O816+'Rep @ NYC'!O767</f>
        <v>100000</v>
      </c>
      <c r="P207" s="154">
        <f ca="1">'Front-End @ LA'!P911+'Back-End @ MOR'!P816+'Rep @ NYC'!P767</f>
        <v>100000</v>
      </c>
      <c r="Q207" s="154">
        <f ca="1">'Front-End @ LA'!Q911+'Back-End @ MOR'!Q816+'Rep @ NYC'!Q767</f>
        <v>160000</v>
      </c>
      <c r="R207" s="154">
        <f ca="1">'Front-End @ LA'!R911+'Back-End @ MOR'!R816+'Rep @ NYC'!R767</f>
        <v>160000</v>
      </c>
      <c r="S207" s="154">
        <f ca="1">'Front-End @ LA'!S911+'Back-End @ MOR'!S816+'Rep @ NYC'!S767</f>
        <v>160000</v>
      </c>
      <c r="T207" s="154">
        <f ca="1">'Front-End @ LA'!T911+'Back-End @ MOR'!T816+'Rep @ NYC'!T767</f>
        <v>333333.33333333337</v>
      </c>
      <c r="U207" s="154">
        <f ca="1">'Front-End @ LA'!U911+'Back-End @ MOR'!U816+'Rep @ NYC'!U767</f>
        <v>160000</v>
      </c>
      <c r="V207" s="154">
        <f ca="1">'Front-End @ LA'!V911+'Back-End @ MOR'!V816+'Rep @ NYC'!V767</f>
        <v>333333.33333333337</v>
      </c>
      <c r="W207" s="154">
        <f ca="1">'Front-End @ LA'!W911+'Back-End @ MOR'!W816+'Rep @ NYC'!W767</f>
        <v>200000</v>
      </c>
      <c r="X207" s="154">
        <f ca="1">'Front-End @ LA'!X911+'Back-End @ MOR'!X816+'Rep @ NYC'!X767</f>
        <v>373333.33333333337</v>
      </c>
      <c r="Y207" s="154">
        <f ca="1">'Front-End @ LA'!Y911+'Back-End @ MOR'!Y816+'Rep @ NYC'!Y767</f>
        <v>200000</v>
      </c>
      <c r="Z207" s="154">
        <f ca="1">'Front-End @ LA'!Z911+'Back-End @ MOR'!Z816+'Rep @ NYC'!Z767</f>
        <v>373333.33333333337</v>
      </c>
      <c r="AA207" s="154">
        <f ca="1">'Front-End @ LA'!AA911+'Back-End @ MOR'!AA816+'Rep @ NYC'!AA767</f>
        <v>200000</v>
      </c>
      <c r="AB207" s="154">
        <f ca="1">'Front-End @ LA'!AB911+'Back-End @ MOR'!AB816+'Rep @ NYC'!AB767</f>
        <v>373333.33333333337</v>
      </c>
      <c r="AC207" s="154">
        <f ca="1">'Front-End @ LA'!AC911+'Back-End @ MOR'!AC816+'Rep @ NYC'!AC767</f>
        <v>200000</v>
      </c>
      <c r="AD207" s="154">
        <f ca="1">'Front-End @ LA'!AD911+'Back-End @ MOR'!AD816+'Rep @ NYC'!AD767</f>
        <v>535333.33333333337</v>
      </c>
      <c r="AE207" s="154">
        <f ca="1">'Front-End @ LA'!AE911+'Back-End @ MOR'!AE816+'Rep @ NYC'!AE767</f>
        <v>200000</v>
      </c>
      <c r="AF207" s="154">
        <f ca="1">'Front-End @ LA'!AF911+'Back-End @ MOR'!AF816+'Rep @ NYC'!AF767</f>
        <v>659333.33333333337</v>
      </c>
      <c r="AG207" s="154">
        <f ca="1">'Front-End @ LA'!AG911+'Back-End @ MOR'!AG816+'Rep @ NYC'!AG767</f>
        <v>200000</v>
      </c>
      <c r="AH207" s="154">
        <f ca="1">'Front-End @ LA'!AH911+'Back-End @ MOR'!AH816+'Rep @ NYC'!AH767</f>
        <v>659333.33333333337</v>
      </c>
      <c r="AI207" s="154">
        <f ca="1">'Front-End @ LA'!AI911+'Back-End @ MOR'!AI816+'Rep @ NYC'!AI767</f>
        <v>333333.33333333337</v>
      </c>
      <c r="AJ207" s="154">
        <f ca="1">'Front-End @ LA'!AJ911+'Back-End @ MOR'!AJ816+'Rep @ NYC'!AJ767</f>
        <v>659333.33333333337</v>
      </c>
      <c r="AK207" s="154">
        <f ca="1">'Front-End @ LA'!AK911+'Back-End @ MOR'!AK816+'Rep @ NYC'!AK767</f>
        <v>699611.11111111112</v>
      </c>
      <c r="AL207" s="154">
        <f ca="1">'Front-End @ LA'!AL911+'Back-End @ MOR'!AL816+'Rep @ NYC'!AL767</f>
        <v>1051388.8888888892</v>
      </c>
      <c r="AM207" s="154">
        <f ca="1">'Front-End @ LA'!AM911+'Back-End @ MOR'!AM816+'Rep @ NYC'!AM767</f>
        <v>1403166.666666667</v>
      </c>
    </row>
    <row r="208" spans="1:39" hidden="1" outlineLevel="1" x14ac:dyDescent="0.3">
      <c r="J208" s="14"/>
      <c r="K208" s="14">
        <f>'Front-End @ LA'!K912+'Back-End @ MOR'!K817+'Rep @ NYC'!K768</f>
        <v>0</v>
      </c>
      <c r="L208" s="14">
        <f>'Front-End @ LA'!L912+'Back-End @ MOR'!L817+'Rep @ NYC'!L768</f>
        <v>0</v>
      </c>
      <c r="M208" s="14">
        <f>'Front-End @ LA'!M912+'Back-End @ MOR'!M817+'Rep @ NYC'!M768</f>
        <v>0</v>
      </c>
      <c r="N208" s="14">
        <f>'Front-End @ LA'!N912+'Back-End @ MOR'!N817+'Rep @ NYC'!N768</f>
        <v>0</v>
      </c>
      <c r="O208" s="14">
        <f>'Front-End @ LA'!O912+'Back-End @ MOR'!O817+'Rep @ NYC'!O768</f>
        <v>0</v>
      </c>
      <c r="P208" s="14">
        <f>'Front-End @ LA'!P912+'Back-End @ MOR'!P817+'Rep @ NYC'!P768</f>
        <v>0</v>
      </c>
      <c r="Q208" s="14">
        <f>'Front-End @ LA'!Q912+'Back-End @ MOR'!Q817+'Rep @ NYC'!Q768</f>
        <v>0</v>
      </c>
      <c r="R208" s="14">
        <f>'Front-End @ LA'!R912+'Back-End @ MOR'!R817+'Rep @ NYC'!R768</f>
        <v>0</v>
      </c>
      <c r="S208" s="14">
        <f>'Front-End @ LA'!S912+'Back-End @ MOR'!S817+'Rep @ NYC'!S768</f>
        <v>0</v>
      </c>
      <c r="T208" s="14">
        <f>'Front-End @ LA'!T912+'Back-End @ MOR'!T817+'Rep @ NYC'!T768</f>
        <v>0</v>
      </c>
      <c r="U208" s="14">
        <f>'Front-End @ LA'!U912+'Back-End @ MOR'!U817+'Rep @ NYC'!U768</f>
        <v>0</v>
      </c>
      <c r="V208" s="14">
        <f>'Front-End @ LA'!V912+'Back-End @ MOR'!V817+'Rep @ NYC'!V768</f>
        <v>0</v>
      </c>
      <c r="W208" s="14">
        <f>'Front-End @ LA'!W912+'Back-End @ MOR'!W817+'Rep @ NYC'!W768</f>
        <v>0</v>
      </c>
      <c r="X208" s="14">
        <f>'Front-End @ LA'!X912+'Back-End @ MOR'!X817+'Rep @ NYC'!X768</f>
        <v>0</v>
      </c>
      <c r="Y208" s="14">
        <f>'Front-End @ LA'!Y912+'Back-End @ MOR'!Y817+'Rep @ NYC'!Y768</f>
        <v>0</v>
      </c>
      <c r="Z208" s="14">
        <f>'Front-End @ LA'!Z912+'Back-End @ MOR'!Z817+'Rep @ NYC'!Z768</f>
        <v>0</v>
      </c>
      <c r="AA208" s="14">
        <f>'Front-End @ LA'!AA912+'Back-End @ MOR'!AA817+'Rep @ NYC'!AA768</f>
        <v>0</v>
      </c>
      <c r="AB208" s="14">
        <f>'Front-End @ LA'!AB912+'Back-End @ MOR'!AB817+'Rep @ NYC'!AB768</f>
        <v>0</v>
      </c>
      <c r="AC208" s="14">
        <f>'Front-End @ LA'!AC912+'Back-End @ MOR'!AC817+'Rep @ NYC'!AC768</f>
        <v>0</v>
      </c>
      <c r="AD208" s="14">
        <f>'Front-End @ LA'!AD912+'Back-End @ MOR'!AD817+'Rep @ NYC'!AD768</f>
        <v>0</v>
      </c>
      <c r="AE208" s="14">
        <f>'Front-End @ LA'!AE912+'Back-End @ MOR'!AE817+'Rep @ NYC'!AE768</f>
        <v>0</v>
      </c>
      <c r="AF208" s="14">
        <f>'Front-End @ LA'!AF912+'Back-End @ MOR'!AF817+'Rep @ NYC'!AF768</f>
        <v>0</v>
      </c>
      <c r="AG208" s="14">
        <f>'Front-End @ LA'!AG912+'Back-End @ MOR'!AG817+'Rep @ NYC'!AG768</f>
        <v>0</v>
      </c>
      <c r="AH208" s="14">
        <f>'Front-End @ LA'!AH912+'Back-End @ MOR'!AH817+'Rep @ NYC'!AH768</f>
        <v>0</v>
      </c>
      <c r="AI208" s="14">
        <f>'Front-End @ LA'!AI912+'Back-End @ MOR'!AI817+'Rep @ NYC'!AI768</f>
        <v>0</v>
      </c>
      <c r="AJ208" s="14">
        <f>'Front-End @ LA'!AJ912+'Back-End @ MOR'!AJ817+'Rep @ NYC'!AJ768</f>
        <v>0</v>
      </c>
      <c r="AK208" s="14">
        <f>'Front-End @ LA'!AK912+'Back-End @ MOR'!AK817+'Rep @ NYC'!AK768</f>
        <v>0</v>
      </c>
      <c r="AL208" s="14">
        <f>'Front-End @ LA'!AL912+'Back-End @ MOR'!AL817+'Rep @ NYC'!AL768</f>
        <v>0</v>
      </c>
      <c r="AM208" s="14">
        <f>'Front-End @ LA'!AM912+'Back-End @ MOR'!AM817+'Rep @ NYC'!AM768</f>
        <v>0</v>
      </c>
    </row>
    <row r="209" spans="1:39" hidden="1" outlineLevel="1" x14ac:dyDescent="0.3">
      <c r="B209" t="s">
        <v>314</v>
      </c>
      <c r="J209" s="14"/>
      <c r="K209" s="14">
        <f>'Front-End @ LA'!K913+'Back-End @ MOR'!K818+'Rep @ NYC'!K769</f>
        <v>0</v>
      </c>
      <c r="L209" s="14">
        <f>'Front-End @ LA'!L913+'Back-End @ MOR'!L818+'Rep @ NYC'!L769</f>
        <v>0</v>
      </c>
      <c r="M209" s="14">
        <f>'Front-End @ LA'!M913+'Back-End @ MOR'!M818+'Rep @ NYC'!M769</f>
        <v>0</v>
      </c>
      <c r="N209" s="14">
        <f>'Front-End @ LA'!N913+'Back-End @ MOR'!N818+'Rep @ NYC'!N769</f>
        <v>0</v>
      </c>
      <c r="O209" s="14">
        <f>'Front-End @ LA'!O913+'Back-End @ MOR'!O818+'Rep @ NYC'!O769</f>
        <v>0</v>
      </c>
      <c r="P209" s="14">
        <f>'Front-End @ LA'!P913+'Back-End @ MOR'!P818+'Rep @ NYC'!P769</f>
        <v>0</v>
      </c>
      <c r="Q209" s="14">
        <f>'Front-End @ LA'!Q913+'Back-End @ MOR'!Q818+'Rep @ NYC'!Q769</f>
        <v>0</v>
      </c>
      <c r="R209" s="14">
        <f>'Front-End @ LA'!R913+'Back-End @ MOR'!R818+'Rep @ NYC'!R769</f>
        <v>0</v>
      </c>
      <c r="S209" s="14">
        <f>'Front-End @ LA'!S913+'Back-End @ MOR'!S818+'Rep @ NYC'!S769</f>
        <v>0</v>
      </c>
      <c r="T209" s="14">
        <f>'Front-End @ LA'!T913+'Back-End @ MOR'!T818+'Rep @ NYC'!T769</f>
        <v>0</v>
      </c>
      <c r="U209" s="14">
        <f>'Front-End @ LA'!U913+'Back-End @ MOR'!U818+'Rep @ NYC'!U769</f>
        <v>0</v>
      </c>
      <c r="V209" s="14">
        <f>'Front-End @ LA'!V913+'Back-End @ MOR'!V818+'Rep @ NYC'!V769</f>
        <v>0</v>
      </c>
      <c r="W209" s="14">
        <f>'Front-End @ LA'!W913+'Back-End @ MOR'!W818+'Rep @ NYC'!W769</f>
        <v>0</v>
      </c>
      <c r="X209" s="14">
        <f>'Front-End @ LA'!X913+'Back-End @ MOR'!X818+'Rep @ NYC'!X769</f>
        <v>0</v>
      </c>
      <c r="Y209" s="14">
        <f>'Front-End @ LA'!Y913+'Back-End @ MOR'!Y818+'Rep @ NYC'!Y769</f>
        <v>0</v>
      </c>
      <c r="Z209" s="14">
        <f>'Front-End @ LA'!Z913+'Back-End @ MOR'!Z818+'Rep @ NYC'!Z769</f>
        <v>0</v>
      </c>
      <c r="AA209" s="14">
        <f>'Front-End @ LA'!AA913+'Back-End @ MOR'!AA818+'Rep @ NYC'!AA769</f>
        <v>0</v>
      </c>
      <c r="AB209" s="14">
        <f>'Front-End @ LA'!AB913+'Back-End @ MOR'!AB818+'Rep @ NYC'!AB769</f>
        <v>0</v>
      </c>
      <c r="AC209" s="14">
        <f>'Front-End @ LA'!AC913+'Back-End @ MOR'!AC818+'Rep @ NYC'!AC769</f>
        <v>0</v>
      </c>
      <c r="AD209" s="14">
        <f>'Front-End @ LA'!AD913+'Back-End @ MOR'!AD818+'Rep @ NYC'!AD769</f>
        <v>0</v>
      </c>
      <c r="AE209" s="14">
        <f>'Front-End @ LA'!AE913+'Back-End @ MOR'!AE818+'Rep @ NYC'!AE769</f>
        <v>0</v>
      </c>
      <c r="AF209" s="14">
        <f>'Front-End @ LA'!AF913+'Back-End @ MOR'!AF818+'Rep @ NYC'!AF769</f>
        <v>0</v>
      </c>
      <c r="AG209" s="14">
        <f>'Front-End @ LA'!AG913+'Back-End @ MOR'!AG818+'Rep @ NYC'!AG769</f>
        <v>0</v>
      </c>
      <c r="AH209" s="14">
        <f>'Front-End @ LA'!AH913+'Back-End @ MOR'!AH818+'Rep @ NYC'!AH769</f>
        <v>0</v>
      </c>
      <c r="AI209" s="14">
        <f>'Front-End @ LA'!AI913+'Back-End @ MOR'!AI818+'Rep @ NYC'!AI769</f>
        <v>0</v>
      </c>
      <c r="AJ209" s="14">
        <f>'Front-End @ LA'!AJ913+'Back-End @ MOR'!AJ818+'Rep @ NYC'!AJ769</f>
        <v>0</v>
      </c>
      <c r="AK209" s="14">
        <f>'Front-End @ LA'!AK913+'Back-End @ MOR'!AK818+'Rep @ NYC'!AK769</f>
        <v>0</v>
      </c>
      <c r="AL209" s="14">
        <f>'Front-End @ LA'!AL913+'Back-End @ MOR'!AL818+'Rep @ NYC'!AL769</f>
        <v>0</v>
      </c>
      <c r="AM209" s="14">
        <f>'Front-End @ LA'!AM913+'Back-End @ MOR'!AM818+'Rep @ NYC'!AM769</f>
        <v>0</v>
      </c>
    </row>
    <row r="210" spans="1:39" hidden="1" outlineLevel="1" x14ac:dyDescent="0.3">
      <c r="B210" t="s">
        <v>315</v>
      </c>
      <c r="J210" s="14"/>
      <c r="K210" s="14">
        <f>'Front-End @ LA'!K914+'Back-End @ MOR'!K819+'Rep @ NYC'!K770</f>
        <v>0</v>
      </c>
      <c r="L210" s="14">
        <f>'Front-End @ LA'!L914+'Back-End @ MOR'!L819+'Rep @ NYC'!L770</f>
        <v>0</v>
      </c>
      <c r="M210" s="14">
        <f>'Front-End @ LA'!M914+'Back-End @ MOR'!M819+'Rep @ NYC'!M770</f>
        <v>0</v>
      </c>
      <c r="N210" s="14">
        <f>'Front-End @ LA'!N914+'Back-End @ MOR'!N819+'Rep @ NYC'!N770</f>
        <v>0</v>
      </c>
      <c r="O210" s="14">
        <f>'Front-End @ LA'!O914+'Back-End @ MOR'!O819+'Rep @ NYC'!O770</f>
        <v>0</v>
      </c>
      <c r="P210" s="14">
        <f>'Front-End @ LA'!P914+'Back-End @ MOR'!P819+'Rep @ NYC'!P770</f>
        <v>0</v>
      </c>
      <c r="Q210" s="14">
        <f>'Front-End @ LA'!Q914+'Back-End @ MOR'!Q819+'Rep @ NYC'!Q770</f>
        <v>0</v>
      </c>
      <c r="R210" s="14">
        <f>'Front-End @ LA'!R914+'Back-End @ MOR'!R819+'Rep @ NYC'!R770</f>
        <v>0</v>
      </c>
      <c r="S210" s="14">
        <f>'Front-End @ LA'!S914+'Back-End @ MOR'!S819+'Rep @ NYC'!S770</f>
        <v>0</v>
      </c>
      <c r="T210" s="14">
        <f>'Front-End @ LA'!T914+'Back-End @ MOR'!T819+'Rep @ NYC'!T770</f>
        <v>0</v>
      </c>
      <c r="U210" s="14">
        <f>'Front-End @ LA'!U914+'Back-End @ MOR'!U819+'Rep @ NYC'!U770</f>
        <v>0</v>
      </c>
      <c r="V210" s="14">
        <f>'Front-End @ LA'!V914+'Back-End @ MOR'!V819+'Rep @ NYC'!V770</f>
        <v>0</v>
      </c>
      <c r="W210" s="14">
        <f>'Front-End @ LA'!W914+'Back-End @ MOR'!W819+'Rep @ NYC'!W770</f>
        <v>0</v>
      </c>
      <c r="X210" s="14">
        <f>'Front-End @ LA'!X914+'Back-End @ MOR'!X819+'Rep @ NYC'!X770</f>
        <v>0</v>
      </c>
      <c r="Y210" s="14">
        <f>'Front-End @ LA'!Y914+'Back-End @ MOR'!Y819+'Rep @ NYC'!Y770</f>
        <v>0</v>
      </c>
      <c r="Z210" s="14">
        <f>'Front-End @ LA'!Z914+'Back-End @ MOR'!Z819+'Rep @ NYC'!Z770</f>
        <v>0</v>
      </c>
      <c r="AA210" s="14">
        <f>'Front-End @ LA'!AA914+'Back-End @ MOR'!AA819+'Rep @ NYC'!AA770</f>
        <v>0</v>
      </c>
      <c r="AB210" s="14">
        <f>'Front-End @ LA'!AB914+'Back-End @ MOR'!AB819+'Rep @ NYC'!AB770</f>
        <v>0</v>
      </c>
      <c r="AC210" s="14">
        <f>'Front-End @ LA'!AC914+'Back-End @ MOR'!AC819+'Rep @ NYC'!AC770</f>
        <v>0</v>
      </c>
      <c r="AD210" s="14">
        <f>'Front-End @ LA'!AD914+'Back-End @ MOR'!AD819+'Rep @ NYC'!AD770</f>
        <v>0</v>
      </c>
      <c r="AE210" s="14">
        <f>'Front-End @ LA'!AE914+'Back-End @ MOR'!AE819+'Rep @ NYC'!AE770</f>
        <v>0</v>
      </c>
      <c r="AF210" s="14">
        <f>'Front-End @ LA'!AF914+'Back-End @ MOR'!AF819+'Rep @ NYC'!AF770</f>
        <v>0</v>
      </c>
      <c r="AG210" s="14">
        <f>'Front-End @ LA'!AG914+'Back-End @ MOR'!AG819+'Rep @ NYC'!AG770</f>
        <v>0</v>
      </c>
      <c r="AH210" s="14">
        <f>'Front-End @ LA'!AH914+'Back-End @ MOR'!AH819+'Rep @ NYC'!AH770</f>
        <v>0</v>
      </c>
      <c r="AI210" s="14">
        <f>'Front-End @ LA'!AI914+'Back-End @ MOR'!AI819+'Rep @ NYC'!AI770</f>
        <v>0</v>
      </c>
      <c r="AJ210" s="14">
        <f>'Front-End @ LA'!AJ914+'Back-End @ MOR'!AJ819+'Rep @ NYC'!AJ770</f>
        <v>0</v>
      </c>
      <c r="AK210" s="14">
        <f>'Front-End @ LA'!AK914+'Back-End @ MOR'!AK819+'Rep @ NYC'!AK770</f>
        <v>0</v>
      </c>
      <c r="AL210" s="14">
        <f>'Front-End @ LA'!AL914+'Back-End @ MOR'!AL819+'Rep @ NYC'!AL770</f>
        <v>0</v>
      </c>
      <c r="AM210" s="14">
        <f>'Front-End @ LA'!AM914+'Back-End @ MOR'!AM819+'Rep @ NYC'!AM770</f>
        <v>0</v>
      </c>
    </row>
    <row r="211" spans="1:39" s="15" customFormat="1" hidden="1" outlineLevel="1" x14ac:dyDescent="0.3">
      <c r="A211" s="36"/>
      <c r="B211" s="144" t="s">
        <v>316</v>
      </c>
      <c r="C211" s="144"/>
      <c r="D211" s="144"/>
      <c r="E211" s="144"/>
      <c r="F211" s="144"/>
      <c r="G211" s="144"/>
      <c r="H211" s="144"/>
      <c r="I211" s="144"/>
      <c r="J211" s="154"/>
      <c r="K211" s="154">
        <f>'Front-End @ LA'!K915+'Back-End @ MOR'!K820+'Rep @ NYC'!K771</f>
        <v>0</v>
      </c>
      <c r="L211" s="154">
        <f>'Front-End @ LA'!L915+'Back-End @ MOR'!L820+'Rep @ NYC'!L771</f>
        <v>0</v>
      </c>
      <c r="M211" s="154">
        <f>'Front-End @ LA'!M915+'Back-End @ MOR'!M820+'Rep @ NYC'!M771</f>
        <v>0</v>
      </c>
      <c r="N211" s="154">
        <f>'Front-End @ LA'!N915+'Back-End @ MOR'!N820+'Rep @ NYC'!N771</f>
        <v>0</v>
      </c>
      <c r="O211" s="154">
        <f>'Front-End @ LA'!O915+'Back-End @ MOR'!O820+'Rep @ NYC'!O771</f>
        <v>0</v>
      </c>
      <c r="P211" s="154">
        <f>'Front-End @ LA'!P915+'Back-End @ MOR'!P820+'Rep @ NYC'!P771</f>
        <v>0</v>
      </c>
      <c r="Q211" s="154">
        <f>'Front-End @ LA'!Q915+'Back-End @ MOR'!Q820+'Rep @ NYC'!Q771</f>
        <v>0</v>
      </c>
      <c r="R211" s="154">
        <f>'Front-End @ LA'!R915+'Back-End @ MOR'!R820+'Rep @ NYC'!R771</f>
        <v>0</v>
      </c>
      <c r="S211" s="154">
        <f>'Front-End @ LA'!S915+'Back-End @ MOR'!S820+'Rep @ NYC'!S771</f>
        <v>0</v>
      </c>
      <c r="T211" s="154">
        <f>'Front-End @ LA'!T915+'Back-End @ MOR'!T820+'Rep @ NYC'!T771</f>
        <v>0</v>
      </c>
      <c r="U211" s="154">
        <f>'Front-End @ LA'!U915+'Back-End @ MOR'!U820+'Rep @ NYC'!U771</f>
        <v>0</v>
      </c>
      <c r="V211" s="154">
        <f>'Front-End @ LA'!V915+'Back-End @ MOR'!V820+'Rep @ NYC'!V771</f>
        <v>0</v>
      </c>
      <c r="W211" s="154">
        <f>'Front-End @ LA'!W915+'Back-End @ MOR'!W820+'Rep @ NYC'!W771</f>
        <v>0</v>
      </c>
      <c r="X211" s="154">
        <f>'Front-End @ LA'!X915+'Back-End @ MOR'!X820+'Rep @ NYC'!X771</f>
        <v>0</v>
      </c>
      <c r="Y211" s="154">
        <f>'Front-End @ LA'!Y915+'Back-End @ MOR'!Y820+'Rep @ NYC'!Y771</f>
        <v>0</v>
      </c>
      <c r="Z211" s="154">
        <f>'Front-End @ LA'!Z915+'Back-End @ MOR'!Z820+'Rep @ NYC'!Z771</f>
        <v>0</v>
      </c>
      <c r="AA211" s="154">
        <f>'Front-End @ LA'!AA915+'Back-End @ MOR'!AA820+'Rep @ NYC'!AA771</f>
        <v>0</v>
      </c>
      <c r="AB211" s="154">
        <f>'Front-End @ LA'!AB915+'Back-End @ MOR'!AB820+'Rep @ NYC'!AB771</f>
        <v>0</v>
      </c>
      <c r="AC211" s="154">
        <f>'Front-End @ LA'!AC915+'Back-End @ MOR'!AC820+'Rep @ NYC'!AC771</f>
        <v>0</v>
      </c>
      <c r="AD211" s="154">
        <f>'Front-End @ LA'!AD915+'Back-End @ MOR'!AD820+'Rep @ NYC'!AD771</f>
        <v>0</v>
      </c>
      <c r="AE211" s="154">
        <f>'Front-End @ LA'!AE915+'Back-End @ MOR'!AE820+'Rep @ NYC'!AE771</f>
        <v>0</v>
      </c>
      <c r="AF211" s="154">
        <f>'Front-End @ LA'!AF915+'Back-End @ MOR'!AF820+'Rep @ NYC'!AF771</f>
        <v>0</v>
      </c>
      <c r="AG211" s="154">
        <f>'Front-End @ LA'!AG915+'Back-End @ MOR'!AG820+'Rep @ NYC'!AG771</f>
        <v>0</v>
      </c>
      <c r="AH211" s="154">
        <f>'Front-End @ LA'!AH915+'Back-End @ MOR'!AH820+'Rep @ NYC'!AH771</f>
        <v>0</v>
      </c>
      <c r="AI211" s="154">
        <f>'Front-End @ LA'!AI915+'Back-End @ MOR'!AI820+'Rep @ NYC'!AI771</f>
        <v>0</v>
      </c>
      <c r="AJ211" s="154">
        <f>'Front-End @ LA'!AJ915+'Back-End @ MOR'!AJ820+'Rep @ NYC'!AJ771</f>
        <v>0</v>
      </c>
      <c r="AK211" s="154">
        <f>'Front-End @ LA'!AK915+'Back-End @ MOR'!AK820+'Rep @ NYC'!AK771</f>
        <v>0</v>
      </c>
      <c r="AL211" s="154">
        <f>'Front-End @ LA'!AL915+'Back-End @ MOR'!AL820+'Rep @ NYC'!AL771</f>
        <v>0</v>
      </c>
      <c r="AM211" s="154">
        <f>'Front-End @ LA'!AM915+'Back-End @ MOR'!AM820+'Rep @ NYC'!AM771</f>
        <v>0</v>
      </c>
    </row>
    <row r="212" spans="1:39" hidden="1" outlineLevel="1" x14ac:dyDescent="0.3"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</row>
    <row r="213" spans="1:39" s="15" customFormat="1" hidden="1" outlineLevel="1" x14ac:dyDescent="0.3">
      <c r="A213" s="36"/>
      <c r="B213" s="144" t="s">
        <v>317</v>
      </c>
      <c r="C213" s="144"/>
      <c r="D213" s="144"/>
      <c r="E213" s="144"/>
      <c r="F213" s="144"/>
      <c r="G213" s="144"/>
      <c r="H213" s="144"/>
      <c r="I213" s="144"/>
      <c r="J213" s="154"/>
      <c r="K213" s="154">
        <f ca="1">'Front-End @ LA'!K917+'Back-End @ MOR'!K822+'Rep @ NYC'!K773</f>
        <v>100000</v>
      </c>
      <c r="L213" s="154">
        <f ca="1">'Front-End @ LA'!L917+'Back-End @ MOR'!L822+'Rep @ NYC'!L773</f>
        <v>100000</v>
      </c>
      <c r="M213" s="154">
        <f ca="1">'Front-End @ LA'!M917+'Back-End @ MOR'!M822+'Rep @ NYC'!M773</f>
        <v>100000</v>
      </c>
      <c r="N213" s="154">
        <f ca="1">'Front-End @ LA'!N917+'Back-End @ MOR'!N822+'Rep @ NYC'!N773</f>
        <v>100000</v>
      </c>
      <c r="O213" s="154">
        <f ca="1">'Front-End @ LA'!O917+'Back-End @ MOR'!O822+'Rep @ NYC'!O773</f>
        <v>100000</v>
      </c>
      <c r="P213" s="154">
        <f ca="1">'Front-End @ LA'!P917+'Back-End @ MOR'!P822+'Rep @ NYC'!P773</f>
        <v>100000</v>
      </c>
      <c r="Q213" s="154">
        <f ca="1">'Front-End @ LA'!Q917+'Back-End @ MOR'!Q822+'Rep @ NYC'!Q773</f>
        <v>160000</v>
      </c>
      <c r="R213" s="154">
        <f ca="1">'Front-End @ LA'!R917+'Back-End @ MOR'!R822+'Rep @ NYC'!R773</f>
        <v>160000</v>
      </c>
      <c r="S213" s="154">
        <f ca="1">'Front-End @ LA'!S917+'Back-End @ MOR'!S822+'Rep @ NYC'!S773</f>
        <v>160000</v>
      </c>
      <c r="T213" s="154">
        <f ca="1">'Front-End @ LA'!T917+'Back-End @ MOR'!T822+'Rep @ NYC'!T773</f>
        <v>333333.33333333337</v>
      </c>
      <c r="U213" s="154">
        <f ca="1">'Front-End @ LA'!U917+'Back-End @ MOR'!U822+'Rep @ NYC'!U773</f>
        <v>160000</v>
      </c>
      <c r="V213" s="154">
        <f ca="1">'Front-End @ LA'!V917+'Back-End @ MOR'!V822+'Rep @ NYC'!V773</f>
        <v>333333.33333333337</v>
      </c>
      <c r="W213" s="154">
        <f ca="1">'Front-End @ LA'!W917+'Back-End @ MOR'!W822+'Rep @ NYC'!W773</f>
        <v>200000</v>
      </c>
      <c r="X213" s="154">
        <f ca="1">'Front-End @ LA'!X917+'Back-End @ MOR'!X822+'Rep @ NYC'!X773</f>
        <v>373333.33333333337</v>
      </c>
      <c r="Y213" s="154">
        <f ca="1">'Front-End @ LA'!Y917+'Back-End @ MOR'!Y822+'Rep @ NYC'!Y773</f>
        <v>200000</v>
      </c>
      <c r="Z213" s="154">
        <f ca="1">'Front-End @ LA'!Z917+'Back-End @ MOR'!Z822+'Rep @ NYC'!Z773</f>
        <v>373333.33333333337</v>
      </c>
      <c r="AA213" s="154">
        <f ca="1">'Front-End @ LA'!AA917+'Back-End @ MOR'!AA822+'Rep @ NYC'!AA773</f>
        <v>200000</v>
      </c>
      <c r="AB213" s="154">
        <f ca="1">'Front-End @ LA'!AB917+'Back-End @ MOR'!AB822+'Rep @ NYC'!AB773</f>
        <v>373333.33333333337</v>
      </c>
      <c r="AC213" s="154">
        <f ca="1">'Front-End @ LA'!AC917+'Back-End @ MOR'!AC822+'Rep @ NYC'!AC773</f>
        <v>200000</v>
      </c>
      <c r="AD213" s="154">
        <f ca="1">'Front-End @ LA'!AD917+'Back-End @ MOR'!AD822+'Rep @ NYC'!AD773</f>
        <v>535333.33333333337</v>
      </c>
      <c r="AE213" s="154">
        <f ca="1">'Front-End @ LA'!AE917+'Back-End @ MOR'!AE822+'Rep @ NYC'!AE773</f>
        <v>200000</v>
      </c>
      <c r="AF213" s="154">
        <f ca="1">'Front-End @ LA'!AF917+'Back-End @ MOR'!AF822+'Rep @ NYC'!AF773</f>
        <v>659333.33333333337</v>
      </c>
      <c r="AG213" s="154">
        <f ca="1">'Front-End @ LA'!AG917+'Back-End @ MOR'!AG822+'Rep @ NYC'!AG773</f>
        <v>200000</v>
      </c>
      <c r="AH213" s="154">
        <f ca="1">'Front-End @ LA'!AH917+'Back-End @ MOR'!AH822+'Rep @ NYC'!AH773</f>
        <v>659333.33333333337</v>
      </c>
      <c r="AI213" s="154">
        <f ca="1">'Front-End @ LA'!AI917+'Back-End @ MOR'!AI822+'Rep @ NYC'!AI773</f>
        <v>333333.33333333337</v>
      </c>
      <c r="AJ213" s="154">
        <f ca="1">'Front-End @ LA'!AJ917+'Back-End @ MOR'!AJ822+'Rep @ NYC'!AJ773</f>
        <v>659333.33333333337</v>
      </c>
      <c r="AK213" s="154">
        <f ca="1">'Front-End @ LA'!AK917+'Back-End @ MOR'!AK822+'Rep @ NYC'!AK773</f>
        <v>699611.11111111112</v>
      </c>
      <c r="AL213" s="154">
        <f ca="1">'Front-End @ LA'!AL917+'Back-End @ MOR'!AL822+'Rep @ NYC'!AL773</f>
        <v>1051388.8888888892</v>
      </c>
      <c r="AM213" s="154">
        <f ca="1">'Front-End @ LA'!AM917+'Back-End @ MOR'!AM822+'Rep @ NYC'!AM773</f>
        <v>1403166.666666667</v>
      </c>
    </row>
    <row r="214" spans="1:39" hidden="1" outlineLevel="1" x14ac:dyDescent="0.3">
      <c r="J214" s="14"/>
      <c r="K214" s="14">
        <f>'Front-End @ LA'!K918+'Back-End @ MOR'!K823+'Rep @ NYC'!K774</f>
        <v>0</v>
      </c>
      <c r="L214" s="14">
        <f>'Front-End @ LA'!L918+'Back-End @ MOR'!L823+'Rep @ NYC'!L774</f>
        <v>0</v>
      </c>
      <c r="M214" s="14">
        <f>'Front-End @ LA'!M918+'Back-End @ MOR'!M823+'Rep @ NYC'!M774</f>
        <v>0</v>
      </c>
      <c r="N214" s="14">
        <f>'Front-End @ LA'!N918+'Back-End @ MOR'!N823+'Rep @ NYC'!N774</f>
        <v>0</v>
      </c>
      <c r="O214" s="14">
        <f>'Front-End @ LA'!O918+'Back-End @ MOR'!O823+'Rep @ NYC'!O774</f>
        <v>0</v>
      </c>
      <c r="P214" s="14">
        <f>'Front-End @ LA'!P918+'Back-End @ MOR'!P823+'Rep @ NYC'!P774</f>
        <v>0</v>
      </c>
      <c r="Q214" s="14">
        <f>'Front-End @ LA'!Q918+'Back-End @ MOR'!Q823+'Rep @ NYC'!Q774</f>
        <v>0</v>
      </c>
      <c r="R214" s="14">
        <f>'Front-End @ LA'!R918+'Back-End @ MOR'!R823+'Rep @ NYC'!R774</f>
        <v>0</v>
      </c>
      <c r="S214" s="14">
        <f>'Front-End @ LA'!S918+'Back-End @ MOR'!S823+'Rep @ NYC'!S774</f>
        <v>0</v>
      </c>
      <c r="T214" s="14">
        <f>'Front-End @ LA'!T918+'Back-End @ MOR'!T823+'Rep @ NYC'!T774</f>
        <v>0</v>
      </c>
      <c r="U214" s="14">
        <f>'Front-End @ LA'!U918+'Back-End @ MOR'!U823+'Rep @ NYC'!U774</f>
        <v>0</v>
      </c>
      <c r="V214" s="14">
        <f>'Front-End @ LA'!V918+'Back-End @ MOR'!V823+'Rep @ NYC'!V774</f>
        <v>0</v>
      </c>
      <c r="W214" s="14">
        <f>'Front-End @ LA'!W918+'Back-End @ MOR'!W823+'Rep @ NYC'!W774</f>
        <v>0</v>
      </c>
      <c r="X214" s="14">
        <f>'Front-End @ LA'!X918+'Back-End @ MOR'!X823+'Rep @ NYC'!X774</f>
        <v>0</v>
      </c>
      <c r="Y214" s="14">
        <f>'Front-End @ LA'!Y918+'Back-End @ MOR'!Y823+'Rep @ NYC'!Y774</f>
        <v>0</v>
      </c>
      <c r="Z214" s="14">
        <f>'Front-End @ LA'!Z918+'Back-End @ MOR'!Z823+'Rep @ NYC'!Z774</f>
        <v>0</v>
      </c>
      <c r="AA214" s="14">
        <f>'Front-End @ LA'!AA918+'Back-End @ MOR'!AA823+'Rep @ NYC'!AA774</f>
        <v>0</v>
      </c>
      <c r="AB214" s="14">
        <f>'Front-End @ LA'!AB918+'Back-End @ MOR'!AB823+'Rep @ NYC'!AB774</f>
        <v>0</v>
      </c>
      <c r="AC214" s="14">
        <f>'Front-End @ LA'!AC918+'Back-End @ MOR'!AC823+'Rep @ NYC'!AC774</f>
        <v>0</v>
      </c>
      <c r="AD214" s="14">
        <f>'Front-End @ LA'!AD918+'Back-End @ MOR'!AD823+'Rep @ NYC'!AD774</f>
        <v>0</v>
      </c>
      <c r="AE214" s="14">
        <f>'Front-End @ LA'!AE918+'Back-End @ MOR'!AE823+'Rep @ NYC'!AE774</f>
        <v>0</v>
      </c>
      <c r="AF214" s="14">
        <f>'Front-End @ LA'!AF918+'Back-End @ MOR'!AF823+'Rep @ NYC'!AF774</f>
        <v>0</v>
      </c>
      <c r="AG214" s="14">
        <f>'Front-End @ LA'!AG918+'Back-End @ MOR'!AG823+'Rep @ NYC'!AG774</f>
        <v>0</v>
      </c>
      <c r="AH214" s="14">
        <f>'Front-End @ LA'!AH918+'Back-End @ MOR'!AH823+'Rep @ NYC'!AH774</f>
        <v>0</v>
      </c>
      <c r="AI214" s="14">
        <f>'Front-End @ LA'!AI918+'Back-End @ MOR'!AI823+'Rep @ NYC'!AI774</f>
        <v>0</v>
      </c>
      <c r="AJ214" s="14">
        <f>'Front-End @ LA'!AJ918+'Back-End @ MOR'!AJ823+'Rep @ NYC'!AJ774</f>
        <v>0</v>
      </c>
      <c r="AK214" s="14">
        <f>'Front-End @ LA'!AK918+'Back-End @ MOR'!AK823+'Rep @ NYC'!AK774</f>
        <v>0</v>
      </c>
      <c r="AL214" s="14">
        <f>'Front-End @ LA'!AL918+'Back-End @ MOR'!AL823+'Rep @ NYC'!AL774</f>
        <v>0</v>
      </c>
      <c r="AM214" s="14">
        <f>'Front-End @ LA'!AM918+'Back-End @ MOR'!AM823+'Rep @ NYC'!AM774</f>
        <v>0</v>
      </c>
    </row>
    <row r="215" spans="1:39" hidden="1" outlineLevel="1" x14ac:dyDescent="0.3">
      <c r="B215" t="s">
        <v>318</v>
      </c>
      <c r="J215" s="14"/>
      <c r="K215" s="14">
        <f ca="1">'Front-End @ LA'!K919+'Back-End @ MOR'!K824+'Rep @ NYC'!K775</f>
        <v>5700000</v>
      </c>
      <c r="L215" s="14">
        <f ca="1">'Front-End @ LA'!L919+'Back-End @ MOR'!L824+'Rep @ NYC'!L775</f>
        <v>5700000</v>
      </c>
      <c r="M215" s="14">
        <f ca="1">'Front-End @ LA'!M919+'Back-End @ MOR'!M824+'Rep @ NYC'!M775</f>
        <v>50700000</v>
      </c>
      <c r="N215" s="14">
        <f ca="1">'Front-End @ LA'!N919+'Back-End @ MOR'!N824+'Rep @ NYC'!N775</f>
        <v>50700000</v>
      </c>
      <c r="O215" s="14">
        <f ca="1">'Front-End @ LA'!O919+'Back-End @ MOR'!O824+'Rep @ NYC'!O775</f>
        <v>50700000</v>
      </c>
      <c r="P215" s="14">
        <f ca="1">'Front-End @ LA'!P919+'Back-End @ MOR'!P824+'Rep @ NYC'!P775</f>
        <v>50700000</v>
      </c>
      <c r="Q215" s="14">
        <f ca="1">'Front-End @ LA'!Q919+'Back-End @ MOR'!Q824+'Rep @ NYC'!Q775</f>
        <v>50700000</v>
      </c>
      <c r="R215" s="14">
        <f ca="1">'Front-End @ LA'!R919+'Back-End @ MOR'!R824+'Rep @ NYC'!R775</f>
        <v>50700000</v>
      </c>
      <c r="S215" s="14">
        <f ca="1">'Front-End @ LA'!S919+'Back-End @ MOR'!S824+'Rep @ NYC'!S775</f>
        <v>50700000</v>
      </c>
      <c r="T215" s="14">
        <f ca="1">'Front-End @ LA'!T919+'Back-End @ MOR'!T824+'Rep @ NYC'!T775</f>
        <v>50700000</v>
      </c>
      <c r="U215" s="14">
        <f ca="1">'Front-End @ LA'!U919+'Back-End @ MOR'!U824+'Rep @ NYC'!U775</f>
        <v>50700000</v>
      </c>
      <c r="V215" s="14">
        <f ca="1">'Front-End @ LA'!V919+'Back-End @ MOR'!V824+'Rep @ NYC'!V775</f>
        <v>50700000</v>
      </c>
      <c r="W215" s="14">
        <f ca="1">'Front-End @ LA'!W919+'Back-End @ MOR'!W824+'Rep @ NYC'!W775</f>
        <v>50700000</v>
      </c>
      <c r="X215" s="14">
        <f ca="1">'Front-End @ LA'!X919+'Back-End @ MOR'!X824+'Rep @ NYC'!X775</f>
        <v>50700000</v>
      </c>
      <c r="Y215" s="14">
        <f ca="1">'Front-End @ LA'!Y919+'Back-End @ MOR'!Y824+'Rep @ NYC'!Y775</f>
        <v>50700000</v>
      </c>
      <c r="Z215" s="14">
        <f ca="1">'Front-End @ LA'!Z919+'Back-End @ MOR'!Z824+'Rep @ NYC'!Z775</f>
        <v>50700000</v>
      </c>
      <c r="AA215" s="14">
        <f ca="1">'Front-End @ LA'!AA919+'Back-End @ MOR'!AA824+'Rep @ NYC'!AA775</f>
        <v>50700000</v>
      </c>
      <c r="AB215" s="14">
        <f ca="1">'Front-End @ LA'!AB919+'Back-End @ MOR'!AB824+'Rep @ NYC'!AB775</f>
        <v>50700000</v>
      </c>
      <c r="AC215" s="14">
        <f ca="1">'Front-End @ LA'!AC919+'Back-End @ MOR'!AC824+'Rep @ NYC'!AC775</f>
        <v>50700000</v>
      </c>
      <c r="AD215" s="14">
        <f ca="1">'Front-End @ LA'!AD919+'Back-End @ MOR'!AD824+'Rep @ NYC'!AD775</f>
        <v>50700000</v>
      </c>
      <c r="AE215" s="14">
        <f ca="1">'Front-End @ LA'!AE919+'Back-End @ MOR'!AE824+'Rep @ NYC'!AE775</f>
        <v>50700000</v>
      </c>
      <c r="AF215" s="14">
        <f ca="1">'Front-End @ LA'!AF919+'Back-End @ MOR'!AF824+'Rep @ NYC'!AF775</f>
        <v>50700000</v>
      </c>
      <c r="AG215" s="14">
        <f ca="1">'Front-End @ LA'!AG919+'Back-End @ MOR'!AG824+'Rep @ NYC'!AG775</f>
        <v>50700000</v>
      </c>
      <c r="AH215" s="14">
        <f ca="1">'Front-End @ LA'!AH919+'Back-End @ MOR'!AH824+'Rep @ NYC'!AH775</f>
        <v>50700000</v>
      </c>
      <c r="AI215" s="14">
        <f ca="1">'Front-End @ LA'!AI919+'Back-End @ MOR'!AI824+'Rep @ NYC'!AI775</f>
        <v>50700000</v>
      </c>
      <c r="AJ215" s="14">
        <f ca="1">'Front-End @ LA'!AJ919+'Back-End @ MOR'!AJ824+'Rep @ NYC'!AJ775</f>
        <v>50700000</v>
      </c>
      <c r="AK215" s="14">
        <f ca="1">'Front-End @ LA'!AK919+'Back-End @ MOR'!AK824+'Rep @ NYC'!AK775</f>
        <v>50700000</v>
      </c>
      <c r="AL215" s="14">
        <f ca="1">'Front-End @ LA'!AL919+'Back-End @ MOR'!AL824+'Rep @ NYC'!AL775</f>
        <v>50700000</v>
      </c>
      <c r="AM215" s="14">
        <f ca="1">'Front-End @ LA'!AM919+'Back-End @ MOR'!AM824+'Rep @ NYC'!AM775</f>
        <v>50700000</v>
      </c>
    </row>
    <row r="216" spans="1:39" hidden="1" outlineLevel="1" x14ac:dyDescent="0.3">
      <c r="B216" t="s">
        <v>209</v>
      </c>
      <c r="J216" s="14"/>
      <c r="K216" s="14">
        <f ca="1">'Front-End @ LA'!K920+'Back-End @ MOR'!K825+'Rep @ NYC'!K776</f>
        <v>-534187.98016666668</v>
      </c>
      <c r="L216" s="14">
        <f ca="1">'Front-End @ LA'!L920+'Back-End @ MOR'!L825+'Rep @ NYC'!L776</f>
        <v>-534266.98016666668</v>
      </c>
      <c r="M216" s="14">
        <f ca="1">'Front-End @ LA'!M920+'Back-End @ MOR'!M825+'Rep @ NYC'!M776</f>
        <v>-609994.80016666662</v>
      </c>
      <c r="N216" s="14">
        <f ca="1">'Front-End @ LA'!N920+'Back-End @ MOR'!N825+'Rep @ NYC'!N776</f>
        <v>-646037.83916666673</v>
      </c>
      <c r="O216" s="14">
        <f ca="1">'Front-End @ LA'!O920+'Back-End @ MOR'!O825+'Rep @ NYC'!O776</f>
        <v>-658651.50583333347</v>
      </c>
      <c r="P216" s="14">
        <f ca="1">'Front-End @ LA'!P920+'Back-End @ MOR'!P825+'Rep @ NYC'!P776</f>
        <v>-670006.7551666667</v>
      </c>
      <c r="Q216" s="14">
        <f ca="1">'Front-End @ LA'!Q920+'Back-End @ MOR'!Q825+'Rep @ NYC'!Q776</f>
        <v>-724997.1673333334</v>
      </c>
      <c r="R216" s="14">
        <f ca="1">'Front-End @ LA'!R920+'Back-End @ MOR'!R825+'Rep @ NYC'!R776</f>
        <v>-817778.98066666676</v>
      </c>
      <c r="S216" s="14">
        <f ca="1">'Front-End @ LA'!S920+'Back-End @ MOR'!S825+'Rep @ NYC'!S776</f>
        <v>-843395.52066666679</v>
      </c>
      <c r="T216" s="14">
        <f ca="1">'Front-End @ LA'!T920+'Back-End @ MOR'!T825+'Rep @ NYC'!T776</f>
        <v>2625027.7209999999</v>
      </c>
      <c r="U216" s="14">
        <f ca="1">'Front-End @ LA'!U920+'Back-End @ MOR'!U825+'Rep @ NYC'!U776</f>
        <v>-866851.2790000001</v>
      </c>
      <c r="V216" s="14">
        <f ca="1">'Front-End @ LA'!V920+'Back-End @ MOR'!V825+'Rep @ NYC'!V776</f>
        <v>2624869.7209999994</v>
      </c>
      <c r="W216" s="14">
        <f ca="1">'Front-End @ LA'!W920+'Back-End @ MOR'!W825+'Rep @ NYC'!W776</f>
        <v>-1023750.2033333334</v>
      </c>
      <c r="X216" s="14">
        <f ca="1">'Front-End @ LA'!X920+'Back-End @ MOR'!X825+'Rep @ NYC'!X776</f>
        <v>2468023.4633333329</v>
      </c>
      <c r="Y216" s="14">
        <f ca="1">'Front-End @ LA'!Y920+'Back-End @ MOR'!Y825+'Rep @ NYC'!Y776</f>
        <v>-1023802.87</v>
      </c>
      <c r="Z216" s="14">
        <f ca="1">'Front-End @ LA'!Z920+'Back-End @ MOR'!Z825+'Rep @ NYC'!Z776</f>
        <v>2467970.7966666664</v>
      </c>
      <c r="AA216" s="14">
        <f ca="1">'Front-End @ LA'!AA920+'Back-End @ MOR'!AA825+'Rep @ NYC'!AA776</f>
        <v>-1023855.5366666666</v>
      </c>
      <c r="AB216" s="14">
        <f ca="1">'Front-End @ LA'!AB920+'Back-End @ MOR'!AB825+'Rep @ NYC'!AB776</f>
        <v>2467918.1299999994</v>
      </c>
      <c r="AC216" s="14">
        <f ca="1">'Front-End @ LA'!AC920+'Back-End @ MOR'!AC825+'Rep @ NYC'!AC776</f>
        <v>-1023908.2033333334</v>
      </c>
      <c r="AD216" s="14">
        <f ca="1">'Front-End @ LA'!AD920+'Back-End @ MOR'!AD825+'Rep @ NYC'!AD776</f>
        <v>5731355.4633333338</v>
      </c>
      <c r="AE216" s="14">
        <f ca="1">'Front-End @ LA'!AE920+'Back-End @ MOR'!AE825+'Rep @ NYC'!AE776</f>
        <v>-1023960.87</v>
      </c>
      <c r="AF216" s="14">
        <f ca="1">'Front-End @ LA'!AF920+'Back-End @ MOR'!AF825+'Rep @ NYC'!AF776</f>
        <v>8229282.7966666687</v>
      </c>
      <c r="AG216" s="14">
        <f ca="1">'Front-End @ LA'!AG920+'Back-End @ MOR'!AG825+'Rep @ NYC'!AG776</f>
        <v>-1024013.5366666666</v>
      </c>
      <c r="AH216" s="14">
        <f ca="1">'Front-End @ LA'!AH920+'Back-End @ MOR'!AH825+'Rep @ NYC'!AH776</f>
        <v>8229230.1300000008</v>
      </c>
      <c r="AI216" s="14">
        <f ca="1">'Front-End @ LA'!AI920+'Back-End @ MOR'!AI825+'Rep @ NYC'!AI776</f>
        <v>-1656271.366333334</v>
      </c>
      <c r="AJ216" s="14">
        <f ca="1">'Front-End @ LA'!AJ920+'Back-End @ MOR'!AJ825+'Rep @ NYC'!AJ776</f>
        <v>23450489.560000002</v>
      </c>
      <c r="AK216" s="14">
        <f ca="1">'Front-End @ LA'!AK920+'Back-End @ MOR'!AK825+'Rep @ NYC'!AK776</f>
        <v>108390739.53040002</v>
      </c>
      <c r="AL216" s="14">
        <f ca="1">'Front-End @ LA'!AL920+'Back-End @ MOR'!AL825+'Rep @ NYC'!AL776</f>
        <v>193207434.79450411</v>
      </c>
      <c r="AM216" s="14">
        <f ca="1">'Front-End @ LA'!AM920+'Back-End @ MOR'!AM825+'Rep @ NYC'!AM776</f>
        <v>278018215.81364906</v>
      </c>
    </row>
    <row r="217" spans="1:39" hidden="1" outlineLevel="1" x14ac:dyDescent="0.3">
      <c r="B217" t="s">
        <v>218</v>
      </c>
      <c r="J217" s="14"/>
      <c r="K217" s="14">
        <f ca="1">'Front-End @ LA'!K921+'Back-End @ MOR'!K826+'Rep @ NYC'!K777</f>
        <v>0</v>
      </c>
      <c r="L217" s="14">
        <f ca="1">'Front-End @ LA'!L921+'Back-End @ MOR'!L826+'Rep @ NYC'!L777</f>
        <v>0</v>
      </c>
      <c r="M217" s="14">
        <f ca="1">'Front-End @ LA'!M921+'Back-End @ MOR'!M826+'Rep @ NYC'!M777</f>
        <v>0</v>
      </c>
      <c r="N217" s="14">
        <f ca="1">'Front-End @ LA'!N921+'Back-End @ MOR'!N826+'Rep @ NYC'!N777</f>
        <v>0</v>
      </c>
      <c r="O217" s="14">
        <f ca="1">'Front-End @ LA'!O921+'Back-End @ MOR'!O826+'Rep @ NYC'!O777</f>
        <v>0</v>
      </c>
      <c r="P217" s="14">
        <f ca="1">'Front-End @ LA'!P921+'Back-End @ MOR'!P826+'Rep @ NYC'!P777</f>
        <v>0</v>
      </c>
      <c r="Q217" s="14">
        <f ca="1">'Front-End @ LA'!Q921+'Back-End @ MOR'!Q826+'Rep @ NYC'!Q777</f>
        <v>0</v>
      </c>
      <c r="R217" s="14">
        <f ca="1">'Front-End @ LA'!R921+'Back-End @ MOR'!R826+'Rep @ NYC'!R777</f>
        <v>0</v>
      </c>
      <c r="S217" s="14">
        <f ca="1">'Front-End @ LA'!S921+'Back-End @ MOR'!S826+'Rep @ NYC'!S777</f>
        <v>0</v>
      </c>
      <c r="T217" s="14">
        <f ca="1">'Front-End @ LA'!T921+'Back-End @ MOR'!T826+'Rep @ NYC'!T777</f>
        <v>0</v>
      </c>
      <c r="U217" s="14">
        <f ca="1">'Front-End @ LA'!U921+'Back-End @ MOR'!U826+'Rep @ NYC'!U777</f>
        <v>0</v>
      </c>
      <c r="V217" s="14">
        <f ca="1">'Front-End @ LA'!V921+'Back-End @ MOR'!V826+'Rep @ NYC'!V777</f>
        <v>0</v>
      </c>
      <c r="W217" s="14">
        <f ca="1">'Front-End @ LA'!W921+'Back-End @ MOR'!W826+'Rep @ NYC'!W777</f>
        <v>0</v>
      </c>
      <c r="X217" s="14">
        <f ca="1">'Front-End @ LA'!X921+'Back-End @ MOR'!X826+'Rep @ NYC'!X777</f>
        <v>0</v>
      </c>
      <c r="Y217" s="14">
        <f ca="1">'Front-End @ LA'!Y921+'Back-End @ MOR'!Y826+'Rep @ NYC'!Y777</f>
        <v>0</v>
      </c>
      <c r="Z217" s="14">
        <f ca="1">'Front-End @ LA'!Z921+'Back-End @ MOR'!Z826+'Rep @ NYC'!Z777</f>
        <v>0</v>
      </c>
      <c r="AA217" s="14">
        <f ca="1">'Front-End @ LA'!AA921+'Back-End @ MOR'!AA826+'Rep @ NYC'!AA777</f>
        <v>0</v>
      </c>
      <c r="AB217" s="14">
        <f ca="1">'Front-End @ LA'!AB921+'Back-End @ MOR'!AB826+'Rep @ NYC'!AB777</f>
        <v>0</v>
      </c>
      <c r="AC217" s="14">
        <f ca="1">'Front-End @ LA'!AC921+'Back-End @ MOR'!AC826+'Rep @ NYC'!AC777</f>
        <v>0</v>
      </c>
      <c r="AD217" s="14">
        <f ca="1">'Front-End @ LA'!AD921+'Back-End @ MOR'!AD826+'Rep @ NYC'!AD777</f>
        <v>0</v>
      </c>
      <c r="AE217" s="14">
        <f ca="1">'Front-End @ LA'!AE921+'Back-End @ MOR'!AE826+'Rep @ NYC'!AE777</f>
        <v>0</v>
      </c>
      <c r="AF217" s="14">
        <f ca="1">'Front-End @ LA'!AF921+'Back-End @ MOR'!AF826+'Rep @ NYC'!AF777</f>
        <v>0</v>
      </c>
      <c r="AG217" s="14">
        <f ca="1">'Front-End @ LA'!AG921+'Back-End @ MOR'!AG826+'Rep @ NYC'!AG777</f>
        <v>0</v>
      </c>
      <c r="AH217" s="14">
        <f ca="1">'Front-End @ LA'!AH921+'Back-End @ MOR'!AH826+'Rep @ NYC'!AH777</f>
        <v>0</v>
      </c>
      <c r="AI217" s="14">
        <f ca="1">'Front-End @ LA'!AI921+'Back-End @ MOR'!AI826+'Rep @ NYC'!AI777</f>
        <v>0</v>
      </c>
      <c r="AJ217" s="14">
        <f ca="1">'Front-End @ LA'!AJ921+'Back-End @ MOR'!AJ826+'Rep @ NYC'!AJ777</f>
        <v>0</v>
      </c>
      <c r="AK217" s="14">
        <f ca="1">'Front-End @ LA'!AK921+'Back-End @ MOR'!AK826+'Rep @ NYC'!AK777</f>
        <v>0</v>
      </c>
      <c r="AL217" s="14">
        <f ca="1">'Front-End @ LA'!AL921+'Back-End @ MOR'!AL826+'Rep @ NYC'!AL777</f>
        <v>0</v>
      </c>
      <c r="AM217" s="14">
        <f ca="1">'Front-End @ LA'!AM921+'Back-End @ MOR'!AM826+'Rep @ NYC'!AM777</f>
        <v>0</v>
      </c>
    </row>
    <row r="218" spans="1:39" hidden="1" outlineLevel="1" x14ac:dyDescent="0.3">
      <c r="B218" t="s">
        <v>319</v>
      </c>
      <c r="J218" s="14"/>
      <c r="K218" s="14">
        <f>'Front-End @ LA'!K922+'Back-End @ MOR'!K827+'Rep @ NYC'!K778</f>
        <v>-700000</v>
      </c>
      <c r="L218" s="14">
        <f ca="1">'Front-End @ LA'!L922+'Back-End @ MOR'!L827+'Rep @ NYC'!L778</f>
        <v>-1234187.9801666667</v>
      </c>
      <c r="M218" s="14">
        <f ca="1">'Front-End @ LA'!M922+'Back-End @ MOR'!M827+'Rep @ NYC'!M778</f>
        <v>-1768454.9603333334</v>
      </c>
      <c r="N218" s="14">
        <f ca="1">'Front-End @ LA'!N922+'Back-End @ MOR'!N827+'Rep @ NYC'!N778</f>
        <v>-2378449.7604999999</v>
      </c>
      <c r="O218" s="14">
        <f ca="1">'Front-End @ LA'!O922+'Back-End @ MOR'!O827+'Rep @ NYC'!O778</f>
        <v>-3024487.5996666667</v>
      </c>
      <c r="P218" s="14">
        <f ca="1">'Front-End @ LA'!P922+'Back-End @ MOR'!P827+'Rep @ NYC'!P778</f>
        <v>-3683139.1054999996</v>
      </c>
      <c r="Q218" s="14">
        <f ca="1">'Front-End @ LA'!Q922+'Back-End @ MOR'!Q827+'Rep @ NYC'!Q778</f>
        <v>-4353145.8606666662</v>
      </c>
      <c r="R218" s="14">
        <f ca="1">'Front-End @ LA'!R922+'Back-End @ MOR'!R827+'Rep @ NYC'!R778</f>
        <v>-5078143.0279999999</v>
      </c>
      <c r="S218" s="14">
        <f ca="1">'Front-End @ LA'!S922+'Back-End @ MOR'!S827+'Rep @ NYC'!S778</f>
        <v>-5895922.0086666662</v>
      </c>
      <c r="T218" s="14">
        <f ca="1">'Front-End @ LA'!T922+'Back-End @ MOR'!T827+'Rep @ NYC'!T778</f>
        <v>-6739317.5293333326</v>
      </c>
      <c r="U218" s="14">
        <f ca="1">'Front-End @ LA'!U922+'Back-End @ MOR'!U827+'Rep @ NYC'!U778</f>
        <v>-4114289.8083333331</v>
      </c>
      <c r="V218" s="14">
        <f ca="1">'Front-End @ LA'!V922+'Back-End @ MOR'!V827+'Rep @ NYC'!V778</f>
        <v>-4981141.0873333327</v>
      </c>
      <c r="W218" s="14">
        <f ca="1">'Front-End @ LA'!W922+'Back-End @ MOR'!W827+'Rep @ NYC'!W778</f>
        <v>-2356271.3663333333</v>
      </c>
      <c r="X218" s="14">
        <f ca="1">'Front-End @ LA'!X922+'Back-End @ MOR'!X827+'Rep @ NYC'!X778</f>
        <v>-3380021.5696666664</v>
      </c>
      <c r="Y218" s="14">
        <f ca="1">'Front-End @ LA'!Y922+'Back-End @ MOR'!Y827+'Rep @ NYC'!Y778</f>
        <v>-911998.10633333353</v>
      </c>
      <c r="Z218" s="14">
        <f ca="1">'Front-End @ LA'!Z922+'Back-End @ MOR'!Z827+'Rep @ NYC'!Z778</f>
        <v>-1935800.9763333334</v>
      </c>
      <c r="AA218" s="14">
        <f ca="1">'Front-End @ LA'!AA922+'Back-End @ MOR'!AA827+'Rep @ NYC'!AA778</f>
        <v>532169.82033333229</v>
      </c>
      <c r="AB218" s="14">
        <f ca="1">'Front-End @ LA'!AB922+'Back-End @ MOR'!AB827+'Rep @ NYC'!AB778</f>
        <v>-491685.71633333433</v>
      </c>
      <c r="AC218" s="14">
        <f ca="1">'Front-End @ LA'!AC922+'Back-End @ MOR'!AC827+'Rep @ NYC'!AC778</f>
        <v>1976232.413666666</v>
      </c>
      <c r="AD218" s="14">
        <f ca="1">'Front-End @ LA'!AD922+'Back-End @ MOR'!AD827+'Rep @ NYC'!AD778</f>
        <v>952324.21033333289</v>
      </c>
      <c r="AE218" s="14">
        <f ca="1">'Front-End @ LA'!AE922+'Back-End @ MOR'!AE827+'Rep @ NYC'!AE778</f>
        <v>6683679.6736666691</v>
      </c>
      <c r="AF218" s="14">
        <f ca="1">'Front-End @ LA'!AF922+'Back-End @ MOR'!AF827+'Rep @ NYC'!AF778</f>
        <v>5659718.803666668</v>
      </c>
      <c r="AG218" s="14">
        <f ca="1">'Front-End @ LA'!AG922+'Back-End @ MOR'!AG827+'Rep @ NYC'!AG778</f>
        <v>13889001.600333335</v>
      </c>
      <c r="AH218" s="14">
        <f ca="1">'Front-End @ LA'!AH922+'Back-End @ MOR'!AH827+'Rep @ NYC'!AH778</f>
        <v>12864988.063666668</v>
      </c>
      <c r="AI218" s="14">
        <f>'Front-End @ LA'!AI922+'Back-End @ MOR'!AI827+'Rep @ NYC'!AI778</f>
        <v>-700000</v>
      </c>
      <c r="AJ218" s="14">
        <f ca="1">'Front-End @ LA'!AJ922+'Back-End @ MOR'!AJ827+'Rep @ NYC'!AJ778</f>
        <v>-2356271.3663333338</v>
      </c>
      <c r="AK218" s="14">
        <f ca="1">'Front-End @ LA'!AK922+'Back-End @ MOR'!AK827+'Rep @ NYC'!AK778</f>
        <v>21094218.193666674</v>
      </c>
      <c r="AL218" s="14">
        <f ca="1">'Front-End @ LA'!AL922+'Back-End @ MOR'!AL827+'Rep @ NYC'!AL778</f>
        <v>129484957.7240667</v>
      </c>
      <c r="AM218" s="14">
        <f ca="1">'Front-End @ LA'!AM922+'Back-End @ MOR'!AM827+'Rep @ NYC'!AM778</f>
        <v>322692392.51857078</v>
      </c>
    </row>
    <row r="219" spans="1:39" s="15" customFormat="1" hidden="1" outlineLevel="1" x14ac:dyDescent="0.3">
      <c r="A219" s="36"/>
      <c r="B219" s="144" t="s">
        <v>320</v>
      </c>
      <c r="C219" s="144"/>
      <c r="D219" s="144"/>
      <c r="E219" s="144"/>
      <c r="F219" s="144"/>
      <c r="G219" s="144"/>
      <c r="H219" s="144"/>
      <c r="I219" s="144"/>
      <c r="J219" s="154"/>
      <c r="K219" s="154">
        <f ca="1">'Front-End @ LA'!K923+'Back-End @ MOR'!K828+'Rep @ NYC'!K779</f>
        <v>4465812.0198333329</v>
      </c>
      <c r="L219" s="154">
        <f ca="1">'Front-End @ LA'!L923+'Back-End @ MOR'!L828+'Rep @ NYC'!L779</f>
        <v>3931545.0396666662</v>
      </c>
      <c r="M219" s="154">
        <f ca="1">'Front-End @ LA'!M923+'Back-End @ MOR'!M828+'Rep @ NYC'!M779</f>
        <v>48321550.239500001</v>
      </c>
      <c r="N219" s="154">
        <f ca="1">'Front-End @ LA'!N923+'Back-End @ MOR'!N828+'Rep @ NYC'!N779</f>
        <v>47675512.40033333</v>
      </c>
      <c r="O219" s="154">
        <f ca="1">'Front-End @ LA'!O923+'Back-End @ MOR'!O828+'Rep @ NYC'!O779</f>
        <v>47016860.894499995</v>
      </c>
      <c r="P219" s="154">
        <f ca="1">'Front-End @ LA'!P923+'Back-End @ MOR'!P828+'Rep @ NYC'!P779</f>
        <v>46346854.139333338</v>
      </c>
      <c r="Q219" s="154">
        <f ca="1">'Front-End @ LA'!Q923+'Back-End @ MOR'!Q828+'Rep @ NYC'!Q779</f>
        <v>45621856.972000003</v>
      </c>
      <c r="R219" s="154">
        <f ca="1">'Front-End @ LA'!R923+'Back-End @ MOR'!R828+'Rep @ NYC'!R779</f>
        <v>44804077.991333336</v>
      </c>
      <c r="S219" s="154">
        <f ca="1">'Front-End @ LA'!S923+'Back-End @ MOR'!S828+'Rep @ NYC'!S779</f>
        <v>43960682.470666662</v>
      </c>
      <c r="T219" s="154">
        <f ca="1">'Front-End @ LA'!T923+'Back-End @ MOR'!T828+'Rep @ NYC'!T779</f>
        <v>46585710.19166667</v>
      </c>
      <c r="U219" s="154">
        <f ca="1">'Front-End @ LA'!U923+'Back-End @ MOR'!U828+'Rep @ NYC'!U779</f>
        <v>45718858.912666664</v>
      </c>
      <c r="V219" s="154">
        <f ca="1">'Front-End @ LA'!V923+'Back-End @ MOR'!V828+'Rep @ NYC'!V779</f>
        <v>48343728.633666664</v>
      </c>
      <c r="W219" s="154">
        <f ca="1">'Front-End @ LA'!W923+'Back-End @ MOR'!W828+'Rep @ NYC'!W779</f>
        <v>47319978.430333331</v>
      </c>
      <c r="X219" s="154">
        <f ca="1">'Front-End @ LA'!X923+'Back-End @ MOR'!X828+'Rep @ NYC'!X779</f>
        <v>49788001.89366667</v>
      </c>
      <c r="Y219" s="154">
        <f ca="1">'Front-End @ LA'!Y923+'Back-End @ MOR'!Y828+'Rep @ NYC'!Y779</f>
        <v>48764199.023666665</v>
      </c>
      <c r="Z219" s="154">
        <f ca="1">'Front-End @ LA'!Z923+'Back-End @ MOR'!Z828+'Rep @ NYC'!Z779</f>
        <v>51232169.820333324</v>
      </c>
      <c r="AA219" s="154">
        <f ca="1">'Front-End @ LA'!AA923+'Back-End @ MOR'!AA828+'Rep @ NYC'!AA779</f>
        <v>50208314.283666663</v>
      </c>
      <c r="AB219" s="154">
        <f ca="1">'Front-End @ LA'!AB923+'Back-End @ MOR'!AB828+'Rep @ NYC'!AB779</f>
        <v>52676232.413666658</v>
      </c>
      <c r="AC219" s="154">
        <f ca="1">'Front-End @ LA'!AC923+'Back-End @ MOR'!AC828+'Rep @ NYC'!AC779</f>
        <v>51652324.210333332</v>
      </c>
      <c r="AD219" s="154">
        <f ca="1">'Front-End @ LA'!AD923+'Back-End @ MOR'!AD828+'Rep @ NYC'!AD779</f>
        <v>57383679.673666663</v>
      </c>
      <c r="AE219" s="154">
        <f ca="1">'Front-End @ LA'!AE923+'Back-End @ MOR'!AE828+'Rep @ NYC'!AE779</f>
        <v>56359718.803666666</v>
      </c>
      <c r="AF219" s="154">
        <f ca="1">'Front-End @ LA'!AF923+'Back-End @ MOR'!AF828+'Rep @ NYC'!AF779</f>
        <v>64589001.600333326</v>
      </c>
      <c r="AG219" s="154">
        <f ca="1">'Front-End @ LA'!AG923+'Back-End @ MOR'!AG828+'Rep @ NYC'!AG779</f>
        <v>63564988.063666664</v>
      </c>
      <c r="AH219" s="154">
        <f ca="1">'Front-End @ LA'!AH923+'Back-End @ MOR'!AH828+'Rep @ NYC'!AH779</f>
        <v>71794218.193666652</v>
      </c>
      <c r="AI219" s="154">
        <f ca="1">'Front-End @ LA'!AI923+'Back-End @ MOR'!AI828+'Rep @ NYC'!AI779</f>
        <v>48343728.633666664</v>
      </c>
      <c r="AJ219" s="154">
        <f ca="1">'Front-End @ LA'!AJ923+'Back-End @ MOR'!AJ828+'Rep @ NYC'!AJ779</f>
        <v>71794218.193666667</v>
      </c>
      <c r="AK219" s="154">
        <f ca="1">'Front-End @ LA'!AK923+'Back-End @ MOR'!AK828+'Rep @ NYC'!AK779</f>
        <v>180184957.72406667</v>
      </c>
      <c r="AL219" s="154">
        <f ca="1">'Front-End @ LA'!AL923+'Back-End @ MOR'!AL828+'Rep @ NYC'!AL779</f>
        <v>373392392.51857078</v>
      </c>
      <c r="AM219" s="154">
        <f ca="1">'Front-End @ LA'!AM923+'Back-End @ MOR'!AM828+'Rep @ NYC'!AM779</f>
        <v>651410608.33221984</v>
      </c>
    </row>
    <row r="220" spans="1:39" hidden="1" outlineLevel="1" x14ac:dyDescent="0.3"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</row>
    <row r="221" spans="1:39" s="15" customFormat="1" ht="13.5" hidden="1" outlineLevel="1" thickBot="1" x14ac:dyDescent="0.35">
      <c r="A221" s="36"/>
      <c r="B221" s="145" t="s">
        <v>321</v>
      </c>
      <c r="C221" s="145"/>
      <c r="D221" s="145"/>
      <c r="E221" s="145"/>
      <c r="F221" s="145"/>
      <c r="G221" s="145"/>
      <c r="H221" s="145"/>
      <c r="I221" s="145"/>
      <c r="J221" s="92"/>
      <c r="K221" s="92">
        <f ca="1">'Front-End @ LA'!K925+'Back-End @ MOR'!K830+'Rep @ NYC'!K781</f>
        <v>4565812.0198333329</v>
      </c>
      <c r="L221" s="92">
        <f ca="1">'Front-End @ LA'!L925+'Back-End @ MOR'!L830+'Rep @ NYC'!L781</f>
        <v>4031545.0396666662</v>
      </c>
      <c r="M221" s="92">
        <f ca="1">'Front-End @ LA'!M925+'Back-End @ MOR'!M830+'Rep @ NYC'!M781</f>
        <v>48421550.239500001</v>
      </c>
      <c r="N221" s="92">
        <f ca="1">'Front-End @ LA'!N925+'Back-End @ MOR'!N830+'Rep @ NYC'!N781</f>
        <v>47775512.40033333</v>
      </c>
      <c r="O221" s="92">
        <f ca="1">'Front-End @ LA'!O925+'Back-End @ MOR'!O830+'Rep @ NYC'!O781</f>
        <v>47116860.894499995</v>
      </c>
      <c r="P221" s="92">
        <f ca="1">'Front-End @ LA'!P925+'Back-End @ MOR'!P830+'Rep @ NYC'!P781</f>
        <v>46446854.139333338</v>
      </c>
      <c r="Q221" s="92">
        <f ca="1">'Front-End @ LA'!Q925+'Back-End @ MOR'!Q830+'Rep @ NYC'!Q781</f>
        <v>45781856.972000003</v>
      </c>
      <c r="R221" s="92">
        <f ca="1">'Front-End @ LA'!R925+'Back-End @ MOR'!R830+'Rep @ NYC'!R781</f>
        <v>44964077.991333336</v>
      </c>
      <c r="S221" s="92">
        <f ca="1">'Front-End @ LA'!S925+'Back-End @ MOR'!S830+'Rep @ NYC'!S781</f>
        <v>44120682.470666662</v>
      </c>
      <c r="T221" s="92">
        <f ca="1">'Front-End @ LA'!T925+'Back-End @ MOR'!T830+'Rep @ NYC'!T781</f>
        <v>46919043.525000006</v>
      </c>
      <c r="U221" s="92">
        <f ca="1">'Front-End @ LA'!U925+'Back-End @ MOR'!U830+'Rep @ NYC'!U781</f>
        <v>45878858.912666664</v>
      </c>
      <c r="V221" s="92">
        <f ca="1">'Front-End @ LA'!V925+'Back-End @ MOR'!V830+'Rep @ NYC'!V781</f>
        <v>48677061.967</v>
      </c>
      <c r="W221" s="92">
        <f ca="1">'Front-End @ LA'!W925+'Back-End @ MOR'!W830+'Rep @ NYC'!W781</f>
        <v>47519978.430333331</v>
      </c>
      <c r="X221" s="92">
        <f ca="1">'Front-End @ LA'!X925+'Back-End @ MOR'!X830+'Rep @ NYC'!X781</f>
        <v>50161335.227000006</v>
      </c>
      <c r="Y221" s="92">
        <f ca="1">'Front-End @ LA'!Y925+'Back-End @ MOR'!Y830+'Rep @ NYC'!Y781</f>
        <v>48964199.023666665</v>
      </c>
      <c r="Z221" s="92">
        <f ca="1">'Front-End @ LA'!Z925+'Back-End @ MOR'!Z830+'Rep @ NYC'!Z781</f>
        <v>51605503.15366666</v>
      </c>
      <c r="AA221" s="92">
        <f ca="1">'Front-End @ LA'!AA925+'Back-End @ MOR'!AA830+'Rep @ NYC'!AA781</f>
        <v>50408314.283666663</v>
      </c>
      <c r="AB221" s="92">
        <f ca="1">'Front-End @ LA'!AB925+'Back-End @ MOR'!AB830+'Rep @ NYC'!AB781</f>
        <v>53049565.746999994</v>
      </c>
      <c r="AC221" s="92">
        <f ca="1">'Front-End @ LA'!AC925+'Back-End @ MOR'!AC830+'Rep @ NYC'!AC781</f>
        <v>51852324.210333332</v>
      </c>
      <c r="AD221" s="92">
        <f ca="1">'Front-End @ LA'!AD925+'Back-End @ MOR'!AD830+'Rep @ NYC'!AD781</f>
        <v>57919013.006999999</v>
      </c>
      <c r="AE221" s="92">
        <f ca="1">'Front-End @ LA'!AE925+'Back-End @ MOR'!AE830+'Rep @ NYC'!AE781</f>
        <v>56559718.803666666</v>
      </c>
      <c r="AF221" s="92">
        <f ca="1">'Front-End @ LA'!AF925+'Back-End @ MOR'!AF830+'Rep @ NYC'!AF781</f>
        <v>65248334.933666654</v>
      </c>
      <c r="AG221" s="92">
        <f ca="1">'Front-End @ LA'!AG925+'Back-End @ MOR'!AG830+'Rep @ NYC'!AG781</f>
        <v>63764988.063666664</v>
      </c>
      <c r="AH221" s="92">
        <f ca="1">'Front-End @ LA'!AH925+'Back-End @ MOR'!AH830+'Rep @ NYC'!AH781</f>
        <v>72453551.52699998</v>
      </c>
      <c r="AI221" s="92">
        <f ca="1">'Front-End @ LA'!AI925+'Back-End @ MOR'!AI830+'Rep @ NYC'!AI781</f>
        <v>48677061.967</v>
      </c>
      <c r="AJ221" s="92">
        <f ca="1">'Front-End @ LA'!AJ925+'Back-End @ MOR'!AJ830+'Rep @ NYC'!AJ781</f>
        <v>72453551.526999995</v>
      </c>
      <c r="AK221" s="92">
        <f ca="1">'Front-End @ LA'!AK925+'Back-End @ MOR'!AK830+'Rep @ NYC'!AK781</f>
        <v>180884568.83517778</v>
      </c>
      <c r="AL221" s="92">
        <f ca="1">'Front-End @ LA'!AL925+'Back-End @ MOR'!AL830+'Rep @ NYC'!AL781</f>
        <v>374443781.40745968</v>
      </c>
      <c r="AM221" s="92">
        <f ca="1">'Front-End @ LA'!AM925+'Back-End @ MOR'!AM830+'Rep @ NYC'!AM781</f>
        <v>652813774.99888647</v>
      </c>
    </row>
    <row r="222" spans="1:39" ht="13.5" hidden="1" outlineLevel="1" thickTop="1" x14ac:dyDescent="0.3"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</row>
    <row r="223" spans="1:39" ht="13.5" hidden="1" outlineLevel="1" thickBot="1" x14ac:dyDescent="0.35"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</row>
    <row r="224" spans="1:39" s="150" customFormat="1" ht="13.5" hidden="1" outlineLevel="1" thickBot="1" x14ac:dyDescent="0.3">
      <c r="A224" s="29"/>
      <c r="B224" s="164" t="s">
        <v>326</v>
      </c>
      <c r="C224" s="165"/>
      <c r="D224" s="165"/>
      <c r="E224" s="165"/>
      <c r="F224" s="165"/>
      <c r="G224" s="165"/>
      <c r="H224" s="165"/>
      <c r="I224" s="165"/>
      <c r="J224" s="165"/>
      <c r="K224" s="165">
        <f t="shared" ref="K224:AM224" ca="1" si="40">ROUNDDOWN(K199-K221,4)</f>
        <v>0</v>
      </c>
      <c r="L224" s="165">
        <f t="shared" ca="1" si="40"/>
        <v>0</v>
      </c>
      <c r="M224" s="165">
        <f t="shared" ca="1" si="40"/>
        <v>0</v>
      </c>
      <c r="N224" s="165">
        <f t="shared" ca="1" si="40"/>
        <v>0</v>
      </c>
      <c r="O224" s="165">
        <f t="shared" ca="1" si="40"/>
        <v>0</v>
      </c>
      <c r="P224" s="165">
        <f t="shared" ca="1" si="40"/>
        <v>0</v>
      </c>
      <c r="Q224" s="165">
        <f t="shared" ca="1" si="40"/>
        <v>0</v>
      </c>
      <c r="R224" s="165">
        <f t="shared" ca="1" si="40"/>
        <v>0</v>
      </c>
      <c r="S224" s="165">
        <f t="shared" ca="1" si="40"/>
        <v>0</v>
      </c>
      <c r="T224" s="165">
        <f t="shared" ca="1" si="40"/>
        <v>0</v>
      </c>
      <c r="U224" s="165">
        <f t="shared" ca="1" si="40"/>
        <v>0</v>
      </c>
      <c r="V224" s="165">
        <f t="shared" ca="1" si="40"/>
        <v>0</v>
      </c>
      <c r="W224" s="165">
        <f t="shared" ca="1" si="40"/>
        <v>0</v>
      </c>
      <c r="X224" s="165">
        <f t="shared" ca="1" si="40"/>
        <v>0</v>
      </c>
      <c r="Y224" s="165">
        <f t="shared" ca="1" si="40"/>
        <v>0</v>
      </c>
      <c r="Z224" s="165">
        <f t="shared" ca="1" si="40"/>
        <v>0</v>
      </c>
      <c r="AA224" s="165">
        <f t="shared" ca="1" si="40"/>
        <v>0</v>
      </c>
      <c r="AB224" s="165">
        <f t="shared" ca="1" si="40"/>
        <v>0</v>
      </c>
      <c r="AC224" s="165">
        <f t="shared" ca="1" si="40"/>
        <v>0</v>
      </c>
      <c r="AD224" s="165">
        <f t="shared" ca="1" si="40"/>
        <v>0</v>
      </c>
      <c r="AE224" s="165">
        <f t="shared" ca="1" si="40"/>
        <v>0</v>
      </c>
      <c r="AF224" s="165">
        <f t="shared" ca="1" si="40"/>
        <v>0</v>
      </c>
      <c r="AG224" s="165">
        <f t="shared" ca="1" si="40"/>
        <v>0</v>
      </c>
      <c r="AH224" s="165">
        <f t="shared" ca="1" si="40"/>
        <v>0</v>
      </c>
      <c r="AI224" s="165">
        <f t="shared" ca="1" si="40"/>
        <v>0</v>
      </c>
      <c r="AJ224" s="165">
        <f t="shared" ca="1" si="40"/>
        <v>0</v>
      </c>
      <c r="AK224" s="165">
        <f t="shared" ca="1" si="40"/>
        <v>0</v>
      </c>
      <c r="AL224" s="165">
        <f t="shared" ca="1" si="40"/>
        <v>0</v>
      </c>
      <c r="AM224" s="166">
        <f t="shared" ca="1" si="40"/>
        <v>0</v>
      </c>
    </row>
    <row r="225" spans="1:40" s="150" customFormat="1" ht="13.5" hidden="1" outlineLevel="1" thickBot="1" x14ac:dyDescent="0.3">
      <c r="A225" s="29"/>
      <c r="B225" s="45"/>
    </row>
    <row r="226" spans="1:40" ht="13.5" collapsed="1" thickBot="1" x14ac:dyDescent="0.35">
      <c r="A226" s="36" t="s">
        <v>151</v>
      </c>
      <c r="B226" s="96" t="s">
        <v>165</v>
      </c>
      <c r="C226" s="97"/>
      <c r="D226" s="97"/>
      <c r="E226" s="97"/>
      <c r="F226" s="97"/>
      <c r="G226" s="97"/>
      <c r="H226" s="97"/>
      <c r="I226" s="97"/>
      <c r="J226" s="97"/>
      <c r="K226" s="98"/>
      <c r="L226" s="98"/>
      <c r="M226" s="98"/>
      <c r="N226" s="98"/>
      <c r="O226" s="98"/>
      <c r="P226" s="98"/>
      <c r="Q226" s="98"/>
      <c r="R226" s="181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</row>
    <row r="227" spans="1:40" ht="13.5" hidden="1" outlineLevel="1" thickBot="1" x14ac:dyDescent="0.35">
      <c r="B227" s="182" t="s">
        <v>210</v>
      </c>
      <c r="C227" s="101"/>
      <c r="D227" s="101"/>
      <c r="E227" s="101"/>
      <c r="F227" s="101"/>
      <c r="G227" s="101"/>
      <c r="H227" s="101"/>
      <c r="I227" s="101"/>
      <c r="J227" s="101"/>
      <c r="K227" s="102"/>
      <c r="L227" s="102"/>
      <c r="M227" s="102"/>
      <c r="N227" s="102"/>
      <c r="O227" s="102"/>
      <c r="P227" s="102"/>
      <c r="Q227" s="102"/>
      <c r="R227" s="183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</row>
    <row r="228" spans="1:40" hidden="1" outlineLevel="1" x14ac:dyDescent="0.3">
      <c r="K228" s="1"/>
      <c r="L228" s="1"/>
      <c r="M228" s="1"/>
      <c r="N228" s="1"/>
      <c r="O228" s="1"/>
      <c r="P228" s="1"/>
      <c r="Q228" s="1"/>
      <c r="R228" s="76"/>
    </row>
    <row r="229" spans="1:40" s="46" customFormat="1" hidden="1" outlineLevel="1" collapsed="1" x14ac:dyDescent="0.25">
      <c r="A229" s="45"/>
      <c r="B229" s="105" t="s">
        <v>166</v>
      </c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84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8"/>
    </row>
    <row r="230" spans="1:40" hidden="1" outlineLevel="2" x14ac:dyDescent="0.3">
      <c r="B230" t="s">
        <v>167</v>
      </c>
      <c r="D230" s="14"/>
      <c r="E230" s="14"/>
      <c r="F230" s="14"/>
      <c r="G230" s="14"/>
      <c r="H230" s="14"/>
      <c r="I230" s="14"/>
      <c r="J230" s="14"/>
      <c r="K230" s="14">
        <f>'Front-End @ LA'!K702+'Back-End @ MOR'!K609+'Rep @ NYC'!K560</f>
        <v>0</v>
      </c>
      <c r="L230" s="14">
        <f>'Front-End @ LA'!L702+'Back-End @ MOR'!L609+'Rep @ NYC'!L560</f>
        <v>0</v>
      </c>
      <c r="M230" s="14">
        <f>'Front-End @ LA'!M702+'Back-End @ MOR'!M609+'Rep @ NYC'!M560</f>
        <v>0</v>
      </c>
      <c r="N230" s="14">
        <f>'Front-End @ LA'!N702+'Back-End @ MOR'!N609+'Rep @ NYC'!N560</f>
        <v>0</v>
      </c>
      <c r="O230" s="14">
        <f>'Front-End @ LA'!O702+'Back-End @ MOR'!O609+'Rep @ NYC'!O560</f>
        <v>0</v>
      </c>
      <c r="P230" s="14">
        <f>'Front-End @ LA'!P702+'Back-End @ MOR'!P609+'Rep @ NYC'!P560</f>
        <v>0</v>
      </c>
      <c r="Q230" s="14">
        <f>'Front-End @ LA'!Q702+'Back-End @ MOR'!Q609+'Rep @ NYC'!Q560</f>
        <v>0</v>
      </c>
      <c r="R230" s="14">
        <f>'Front-End @ LA'!R702+'Back-End @ MOR'!R609+'Rep @ NYC'!R560</f>
        <v>0</v>
      </c>
      <c r="S230" s="14">
        <f>'Front-End @ LA'!S702+'Back-End @ MOR'!S609+'Rep @ NYC'!S560</f>
        <v>0</v>
      </c>
      <c r="T230" s="14">
        <f>'Front-End @ LA'!T702+'Back-End @ MOR'!T609+'Rep @ NYC'!T560</f>
        <v>0</v>
      </c>
      <c r="U230" s="14">
        <f>'Front-End @ LA'!U702+'Back-End @ MOR'!U609+'Rep @ NYC'!U560</f>
        <v>0</v>
      </c>
      <c r="V230" s="14">
        <f>'Front-End @ LA'!V702+'Back-End @ MOR'!V609+'Rep @ NYC'!V560</f>
        <v>0</v>
      </c>
      <c r="W230" s="14">
        <f>'Front-End @ LA'!W702+'Back-End @ MOR'!W609+'Rep @ NYC'!W560</f>
        <v>0</v>
      </c>
      <c r="X230" s="14">
        <f>'Front-End @ LA'!X702+'Back-End @ MOR'!X609+'Rep @ NYC'!X560</f>
        <v>0</v>
      </c>
      <c r="Y230" s="14">
        <f>'Front-End @ LA'!Y702+'Back-End @ MOR'!Y609+'Rep @ NYC'!Y560</f>
        <v>0</v>
      </c>
      <c r="Z230" s="14">
        <f>'Front-End @ LA'!Z702+'Back-End @ MOR'!Z609+'Rep @ NYC'!Z560</f>
        <v>0</v>
      </c>
      <c r="AA230" s="14">
        <f>'Front-End @ LA'!AA702+'Back-End @ MOR'!AA609+'Rep @ NYC'!AA560</f>
        <v>0</v>
      </c>
      <c r="AB230" s="14">
        <f>'Front-End @ LA'!AB702+'Back-End @ MOR'!AB609+'Rep @ NYC'!AB560</f>
        <v>0</v>
      </c>
      <c r="AC230" s="14">
        <f>'Front-End @ LA'!AC702+'Back-End @ MOR'!AC609+'Rep @ NYC'!AC560</f>
        <v>0</v>
      </c>
      <c r="AD230" s="14">
        <f>'Front-End @ LA'!AD702+'Back-End @ MOR'!AD609+'Rep @ NYC'!AD560</f>
        <v>0</v>
      </c>
      <c r="AE230" s="14">
        <f>'Front-End @ LA'!AE702+'Back-End @ MOR'!AE609+'Rep @ NYC'!AE560</f>
        <v>0</v>
      </c>
      <c r="AF230" s="14">
        <f>'Front-End @ LA'!AF702+'Back-End @ MOR'!AF609+'Rep @ NYC'!AF560</f>
        <v>0</v>
      </c>
      <c r="AG230" s="14">
        <f>'Front-End @ LA'!AG702+'Back-End @ MOR'!AG609+'Rep @ NYC'!AG560</f>
        <v>0</v>
      </c>
      <c r="AH230" s="14">
        <f>'Front-End @ LA'!AH702+'Back-End @ MOR'!AH609+'Rep @ NYC'!AH560</f>
        <v>0</v>
      </c>
      <c r="AI230" s="14">
        <f>'Front-End @ LA'!AI702+'Back-End @ MOR'!AI609+'Rep @ NYC'!AI560</f>
        <v>0</v>
      </c>
      <c r="AJ230" s="14">
        <f>'Front-End @ LA'!AJ702+'Back-End @ MOR'!AJ609+'Rep @ NYC'!AJ560</f>
        <v>0</v>
      </c>
      <c r="AK230" s="14">
        <f>'Front-End @ LA'!AK702+'Back-End @ MOR'!AK609+'Rep @ NYC'!AK560</f>
        <v>0</v>
      </c>
      <c r="AL230" s="14">
        <f>'Front-End @ LA'!AL702+'Back-End @ MOR'!AL609+'Rep @ NYC'!AL560</f>
        <v>0</v>
      </c>
      <c r="AM230" s="14">
        <f>'Front-End @ LA'!AM702+'Back-End @ MOR'!AM609+'Rep @ NYC'!AM560</f>
        <v>0</v>
      </c>
    </row>
    <row r="231" spans="1:40" hidden="1" outlineLevel="2" x14ac:dyDescent="0.3">
      <c r="B231" t="s">
        <v>168</v>
      </c>
      <c r="D231" s="14"/>
      <c r="E231" s="14"/>
      <c r="F231" s="14"/>
      <c r="G231" s="14"/>
      <c r="H231" s="14"/>
      <c r="I231" s="14"/>
      <c r="J231" s="14"/>
      <c r="K231" s="14">
        <f>'Front-End @ LA'!K703+'Back-End @ MOR'!K610+'Rep @ NYC'!K561</f>
        <v>0</v>
      </c>
      <c r="L231" s="14">
        <f>'Front-End @ LA'!L703+'Back-End @ MOR'!L610+'Rep @ NYC'!L561</f>
        <v>0</v>
      </c>
      <c r="M231" s="14">
        <f>'Front-End @ LA'!M703+'Back-End @ MOR'!M610+'Rep @ NYC'!M561</f>
        <v>0</v>
      </c>
      <c r="N231" s="14">
        <f>'Front-End @ LA'!N703+'Back-End @ MOR'!N610+'Rep @ NYC'!N561</f>
        <v>0</v>
      </c>
      <c r="O231" s="14">
        <f>'Front-End @ LA'!O703+'Back-End @ MOR'!O610+'Rep @ NYC'!O561</f>
        <v>0</v>
      </c>
      <c r="P231" s="14">
        <f>'Front-End @ LA'!P703+'Back-End @ MOR'!P610+'Rep @ NYC'!P561</f>
        <v>0</v>
      </c>
      <c r="Q231" s="14">
        <f>'Front-End @ LA'!Q703+'Back-End @ MOR'!Q610+'Rep @ NYC'!Q561</f>
        <v>0</v>
      </c>
      <c r="R231" s="14">
        <f>'Front-End @ LA'!R703+'Back-End @ MOR'!R610+'Rep @ NYC'!R561</f>
        <v>0</v>
      </c>
      <c r="S231" s="14">
        <f>'Front-End @ LA'!S703+'Back-End @ MOR'!S610+'Rep @ NYC'!S561</f>
        <v>0</v>
      </c>
      <c r="T231" s="14">
        <f>'Front-End @ LA'!T703+'Back-End @ MOR'!T610+'Rep @ NYC'!T561</f>
        <v>0</v>
      </c>
      <c r="U231" s="14">
        <f>'Front-End @ LA'!U703+'Back-End @ MOR'!U610+'Rep @ NYC'!U561</f>
        <v>0</v>
      </c>
      <c r="V231" s="14">
        <f>'Front-End @ LA'!V703+'Back-End @ MOR'!V610+'Rep @ NYC'!V561</f>
        <v>0</v>
      </c>
      <c r="W231" s="14">
        <f>'Front-End @ LA'!W703+'Back-End @ MOR'!W610+'Rep @ NYC'!W561</f>
        <v>0</v>
      </c>
      <c r="X231" s="14">
        <f>'Front-End @ LA'!X703+'Back-End @ MOR'!X610+'Rep @ NYC'!X561</f>
        <v>0</v>
      </c>
      <c r="Y231" s="14">
        <f>'Front-End @ LA'!Y703+'Back-End @ MOR'!Y610+'Rep @ NYC'!Y561</f>
        <v>0</v>
      </c>
      <c r="Z231" s="14">
        <f>'Front-End @ LA'!Z703+'Back-End @ MOR'!Z610+'Rep @ NYC'!Z561</f>
        <v>0</v>
      </c>
      <c r="AA231" s="14">
        <f>'Front-End @ LA'!AA703+'Back-End @ MOR'!AA610+'Rep @ NYC'!AA561</f>
        <v>0</v>
      </c>
      <c r="AB231" s="14">
        <f>'Front-End @ LA'!AB703+'Back-End @ MOR'!AB610+'Rep @ NYC'!AB561</f>
        <v>0</v>
      </c>
      <c r="AC231" s="14">
        <f>'Front-End @ LA'!AC703+'Back-End @ MOR'!AC610+'Rep @ NYC'!AC561</f>
        <v>0</v>
      </c>
      <c r="AD231" s="14">
        <f>'Front-End @ LA'!AD703+'Back-End @ MOR'!AD610+'Rep @ NYC'!AD561</f>
        <v>0</v>
      </c>
      <c r="AE231" s="14">
        <f>'Front-End @ LA'!AE703+'Back-End @ MOR'!AE610+'Rep @ NYC'!AE561</f>
        <v>0</v>
      </c>
      <c r="AF231" s="14">
        <f>'Front-End @ LA'!AF703+'Back-End @ MOR'!AF610+'Rep @ NYC'!AF561</f>
        <v>0</v>
      </c>
      <c r="AG231" s="14">
        <f>'Front-End @ LA'!AG703+'Back-End @ MOR'!AG610+'Rep @ NYC'!AG561</f>
        <v>0</v>
      </c>
      <c r="AH231" s="14">
        <f>'Front-End @ LA'!AH703+'Back-End @ MOR'!AH610+'Rep @ NYC'!AH561</f>
        <v>0</v>
      </c>
      <c r="AI231" s="14">
        <f>'Front-End @ LA'!AI703+'Back-End @ MOR'!AI610+'Rep @ NYC'!AI561</f>
        <v>0</v>
      </c>
      <c r="AJ231" s="14">
        <f>'Front-End @ LA'!AJ703+'Back-End @ MOR'!AJ610+'Rep @ NYC'!AJ561</f>
        <v>0</v>
      </c>
      <c r="AK231" s="14">
        <f>'Front-End @ LA'!AK703+'Back-End @ MOR'!AK610+'Rep @ NYC'!AK561</f>
        <v>0</v>
      </c>
      <c r="AL231" s="14">
        <f>'Front-End @ LA'!AL703+'Back-End @ MOR'!AL610+'Rep @ NYC'!AL561</f>
        <v>0</v>
      </c>
      <c r="AM231" s="14">
        <f>'Front-End @ LA'!AM703+'Back-End @ MOR'!AM610+'Rep @ NYC'!AM561</f>
        <v>0</v>
      </c>
    </row>
    <row r="232" spans="1:40" ht="13.5" hidden="1" outlineLevel="2" thickBot="1" x14ac:dyDescent="0.35">
      <c r="B232" s="60" t="s">
        <v>169</v>
      </c>
      <c r="C232" s="60"/>
      <c r="D232" s="70"/>
      <c r="E232" s="70"/>
      <c r="F232" s="70"/>
      <c r="G232" s="70"/>
      <c r="H232" s="70"/>
      <c r="I232" s="70"/>
      <c r="J232" s="70"/>
      <c r="K232" s="70">
        <f>'Front-End @ LA'!K704+'Back-End @ MOR'!K611+'Rep @ NYC'!K562</f>
        <v>0</v>
      </c>
      <c r="L232" s="70">
        <f>'Front-End @ LA'!L704+'Back-End @ MOR'!L611+'Rep @ NYC'!L562</f>
        <v>0</v>
      </c>
      <c r="M232" s="70">
        <f>'Front-End @ LA'!M704+'Back-End @ MOR'!M611+'Rep @ NYC'!M562</f>
        <v>0</v>
      </c>
      <c r="N232" s="70">
        <f>'Front-End @ LA'!N704+'Back-End @ MOR'!N611+'Rep @ NYC'!N562</f>
        <v>0</v>
      </c>
      <c r="O232" s="70">
        <f>'Front-End @ LA'!O704+'Back-End @ MOR'!O611+'Rep @ NYC'!O562</f>
        <v>0</v>
      </c>
      <c r="P232" s="70">
        <f>'Front-End @ LA'!P704+'Back-End @ MOR'!P611+'Rep @ NYC'!P562</f>
        <v>0</v>
      </c>
      <c r="Q232" s="70">
        <f>'Front-End @ LA'!Q704+'Back-End @ MOR'!Q611+'Rep @ NYC'!Q562</f>
        <v>0</v>
      </c>
      <c r="R232" s="70">
        <f>'Front-End @ LA'!R704+'Back-End @ MOR'!R611+'Rep @ NYC'!R562</f>
        <v>0</v>
      </c>
      <c r="S232" s="70">
        <f>'Front-End @ LA'!S704+'Back-End @ MOR'!S611+'Rep @ NYC'!S562</f>
        <v>0</v>
      </c>
      <c r="T232" s="70">
        <f>'Front-End @ LA'!T704+'Back-End @ MOR'!T611+'Rep @ NYC'!T562</f>
        <v>0</v>
      </c>
      <c r="U232" s="70">
        <f>'Front-End @ LA'!U704+'Back-End @ MOR'!U611+'Rep @ NYC'!U562</f>
        <v>0</v>
      </c>
      <c r="V232" s="70">
        <f>'Front-End @ LA'!V704+'Back-End @ MOR'!V611+'Rep @ NYC'!V562</f>
        <v>0</v>
      </c>
      <c r="W232" s="70">
        <f>'Front-End @ LA'!W704+'Back-End @ MOR'!W611+'Rep @ NYC'!W562</f>
        <v>0</v>
      </c>
      <c r="X232" s="70">
        <f>'Front-End @ LA'!X704+'Back-End @ MOR'!X611+'Rep @ NYC'!X562</f>
        <v>0</v>
      </c>
      <c r="Y232" s="70">
        <f>'Front-End @ LA'!Y704+'Back-End @ MOR'!Y611+'Rep @ NYC'!Y562</f>
        <v>0</v>
      </c>
      <c r="Z232" s="70">
        <f>'Front-End @ LA'!Z704+'Back-End @ MOR'!Z611+'Rep @ NYC'!Z562</f>
        <v>0</v>
      </c>
      <c r="AA232" s="70">
        <f>'Front-End @ LA'!AA704+'Back-End @ MOR'!AA611+'Rep @ NYC'!AA562</f>
        <v>0</v>
      </c>
      <c r="AB232" s="70">
        <f>'Front-End @ LA'!AB704+'Back-End @ MOR'!AB611+'Rep @ NYC'!AB562</f>
        <v>0</v>
      </c>
      <c r="AC232" s="70">
        <f>'Front-End @ LA'!AC704+'Back-End @ MOR'!AC611+'Rep @ NYC'!AC562</f>
        <v>0</v>
      </c>
      <c r="AD232" s="70">
        <f>'Front-End @ LA'!AD704+'Back-End @ MOR'!AD611+'Rep @ NYC'!AD562</f>
        <v>0</v>
      </c>
      <c r="AE232" s="70">
        <f>'Front-End @ LA'!AE704+'Back-End @ MOR'!AE611+'Rep @ NYC'!AE562</f>
        <v>0</v>
      </c>
      <c r="AF232" s="70">
        <f>'Front-End @ LA'!AF704+'Back-End @ MOR'!AF611+'Rep @ NYC'!AF562</f>
        <v>0</v>
      </c>
      <c r="AG232" s="70">
        <f>'Front-End @ LA'!AG704+'Back-End @ MOR'!AG611+'Rep @ NYC'!AG562</f>
        <v>0</v>
      </c>
      <c r="AH232" s="70">
        <f>'Front-End @ LA'!AH704+'Back-End @ MOR'!AH611+'Rep @ NYC'!AH562</f>
        <v>0</v>
      </c>
      <c r="AI232" s="70">
        <f>'Front-End @ LA'!AI704+'Back-End @ MOR'!AI611+'Rep @ NYC'!AI562</f>
        <v>0</v>
      </c>
      <c r="AJ232" s="70">
        <f>'Front-End @ LA'!AJ704+'Back-End @ MOR'!AJ611+'Rep @ NYC'!AJ562</f>
        <v>0</v>
      </c>
      <c r="AK232" s="70">
        <f>'Front-End @ LA'!AK704+'Back-End @ MOR'!AK611+'Rep @ NYC'!AK562</f>
        <v>0</v>
      </c>
      <c r="AL232" s="70">
        <f>'Front-End @ LA'!AL704+'Back-End @ MOR'!AL611+'Rep @ NYC'!AL562</f>
        <v>0</v>
      </c>
      <c r="AM232" s="70">
        <f>'Front-End @ LA'!AM704+'Back-End @ MOR'!AM611+'Rep @ NYC'!AM562</f>
        <v>0</v>
      </c>
    </row>
    <row r="233" spans="1:40" s="15" customFormat="1" ht="13.5" hidden="1" outlineLevel="2" thickBot="1" x14ac:dyDescent="0.35">
      <c r="A233" s="36"/>
      <c r="B233" s="58" t="s">
        <v>170</v>
      </c>
      <c r="C233" s="58"/>
      <c r="D233" s="71"/>
      <c r="E233" s="71"/>
      <c r="F233" s="71"/>
      <c r="G233" s="71"/>
      <c r="H233" s="71"/>
      <c r="I233" s="71"/>
      <c r="J233" s="71"/>
      <c r="K233" s="71">
        <f>'Front-End @ LA'!K705+'Back-End @ MOR'!K612+'Rep @ NYC'!K563</f>
        <v>0</v>
      </c>
      <c r="L233" s="71">
        <f>'Front-End @ LA'!L705+'Back-End @ MOR'!L612+'Rep @ NYC'!L563</f>
        <v>0</v>
      </c>
      <c r="M233" s="71">
        <f>'Front-End @ LA'!M705+'Back-End @ MOR'!M612+'Rep @ NYC'!M563</f>
        <v>0</v>
      </c>
      <c r="N233" s="71">
        <f>'Front-End @ LA'!N705+'Back-End @ MOR'!N612+'Rep @ NYC'!N563</f>
        <v>0</v>
      </c>
      <c r="O233" s="71">
        <f>'Front-End @ LA'!O705+'Back-End @ MOR'!O612+'Rep @ NYC'!O563</f>
        <v>0</v>
      </c>
      <c r="P233" s="71">
        <f>'Front-End @ LA'!P705+'Back-End @ MOR'!P612+'Rep @ NYC'!P563</f>
        <v>0</v>
      </c>
      <c r="Q233" s="71">
        <f>'Front-End @ LA'!Q705+'Back-End @ MOR'!Q612+'Rep @ NYC'!Q563</f>
        <v>0</v>
      </c>
      <c r="R233" s="71">
        <f>'Front-End @ LA'!R705+'Back-End @ MOR'!R612+'Rep @ NYC'!R563</f>
        <v>0</v>
      </c>
      <c r="S233" s="71">
        <f>'Front-End @ LA'!S705+'Back-End @ MOR'!S612+'Rep @ NYC'!S563</f>
        <v>0</v>
      </c>
      <c r="T233" s="71">
        <f>'Front-End @ LA'!T705+'Back-End @ MOR'!T612+'Rep @ NYC'!T563</f>
        <v>0</v>
      </c>
      <c r="U233" s="71">
        <f>'Front-End @ LA'!U705+'Back-End @ MOR'!U612+'Rep @ NYC'!U563</f>
        <v>0</v>
      </c>
      <c r="V233" s="71">
        <f>'Front-End @ LA'!V705+'Back-End @ MOR'!V612+'Rep @ NYC'!V563</f>
        <v>0</v>
      </c>
      <c r="W233" s="71">
        <f>'Front-End @ LA'!W705+'Back-End @ MOR'!W612+'Rep @ NYC'!W563</f>
        <v>0</v>
      </c>
      <c r="X233" s="71">
        <f>'Front-End @ LA'!X705+'Back-End @ MOR'!X612+'Rep @ NYC'!X563</f>
        <v>0</v>
      </c>
      <c r="Y233" s="71">
        <f>'Front-End @ LA'!Y705+'Back-End @ MOR'!Y612+'Rep @ NYC'!Y563</f>
        <v>0</v>
      </c>
      <c r="Z233" s="71">
        <f>'Front-End @ LA'!Z705+'Back-End @ MOR'!Z612+'Rep @ NYC'!Z563</f>
        <v>0</v>
      </c>
      <c r="AA233" s="71">
        <f>'Front-End @ LA'!AA705+'Back-End @ MOR'!AA612+'Rep @ NYC'!AA563</f>
        <v>0</v>
      </c>
      <c r="AB233" s="71">
        <f>'Front-End @ LA'!AB705+'Back-End @ MOR'!AB612+'Rep @ NYC'!AB563</f>
        <v>0</v>
      </c>
      <c r="AC233" s="71">
        <f>'Front-End @ LA'!AC705+'Back-End @ MOR'!AC612+'Rep @ NYC'!AC563</f>
        <v>0</v>
      </c>
      <c r="AD233" s="71">
        <f>'Front-End @ LA'!AD705+'Back-End @ MOR'!AD612+'Rep @ NYC'!AD563</f>
        <v>0</v>
      </c>
      <c r="AE233" s="71">
        <f>'Front-End @ LA'!AE705+'Back-End @ MOR'!AE612+'Rep @ NYC'!AE563</f>
        <v>0</v>
      </c>
      <c r="AF233" s="71">
        <f>'Front-End @ LA'!AF705+'Back-End @ MOR'!AF612+'Rep @ NYC'!AF563</f>
        <v>0</v>
      </c>
      <c r="AG233" s="71">
        <f>'Front-End @ LA'!AG705+'Back-End @ MOR'!AG612+'Rep @ NYC'!AG563</f>
        <v>0</v>
      </c>
      <c r="AH233" s="71">
        <f>'Front-End @ LA'!AH705+'Back-End @ MOR'!AH612+'Rep @ NYC'!AH563</f>
        <v>0</v>
      </c>
      <c r="AI233" s="71">
        <f>'Front-End @ LA'!AI705+'Back-End @ MOR'!AI612+'Rep @ NYC'!AI563</f>
        <v>0</v>
      </c>
      <c r="AJ233" s="71">
        <f>'Front-End @ LA'!AJ705+'Back-End @ MOR'!AJ612+'Rep @ NYC'!AJ563</f>
        <v>0</v>
      </c>
      <c r="AK233" s="71">
        <f>'Front-End @ LA'!AK705+'Back-End @ MOR'!AK612+'Rep @ NYC'!AK563</f>
        <v>0</v>
      </c>
      <c r="AL233" s="71">
        <f>'Front-End @ LA'!AL705+'Back-End @ MOR'!AL612+'Rep @ NYC'!AL563</f>
        <v>0</v>
      </c>
      <c r="AM233" s="71">
        <f>'Front-End @ LA'!AM705+'Back-End @ MOR'!AM612+'Rep @ NYC'!AM563</f>
        <v>0</v>
      </c>
    </row>
    <row r="234" spans="1:40" hidden="1" outlineLevel="2" x14ac:dyDescent="0.3">
      <c r="D234" s="14"/>
      <c r="E234" s="14"/>
      <c r="F234" s="14"/>
      <c r="G234" s="14"/>
      <c r="H234" s="14"/>
      <c r="I234" s="14"/>
      <c r="J234" s="14"/>
      <c r="K234" s="14">
        <f>'Front-End @ LA'!K706+'Back-End @ MOR'!K613+'Rep @ NYC'!K564</f>
        <v>0</v>
      </c>
      <c r="L234" s="14">
        <f>'Front-End @ LA'!L706+'Back-End @ MOR'!L613+'Rep @ NYC'!L564</f>
        <v>0</v>
      </c>
      <c r="M234" s="14">
        <f>'Front-End @ LA'!M706+'Back-End @ MOR'!M613+'Rep @ NYC'!M564</f>
        <v>0</v>
      </c>
      <c r="N234" s="14">
        <f>'Front-End @ LA'!N706+'Back-End @ MOR'!N613+'Rep @ NYC'!N564</f>
        <v>0</v>
      </c>
      <c r="O234" s="14">
        <f>'Front-End @ LA'!O706+'Back-End @ MOR'!O613+'Rep @ NYC'!O564</f>
        <v>0</v>
      </c>
      <c r="P234" s="14">
        <f>'Front-End @ LA'!P706+'Back-End @ MOR'!P613+'Rep @ NYC'!P564</f>
        <v>0</v>
      </c>
      <c r="Q234" s="14">
        <f>'Front-End @ LA'!Q706+'Back-End @ MOR'!Q613+'Rep @ NYC'!Q564</f>
        <v>0</v>
      </c>
      <c r="R234" s="14">
        <f>'Front-End @ LA'!R706+'Back-End @ MOR'!R613+'Rep @ NYC'!R564</f>
        <v>0</v>
      </c>
      <c r="S234" s="14">
        <f>'Front-End @ LA'!S706+'Back-End @ MOR'!S613+'Rep @ NYC'!S564</f>
        <v>0</v>
      </c>
      <c r="T234" s="14">
        <f>'Front-End @ LA'!T706+'Back-End @ MOR'!T613+'Rep @ NYC'!T564</f>
        <v>0</v>
      </c>
      <c r="U234" s="14">
        <f>'Front-End @ LA'!U706+'Back-End @ MOR'!U613+'Rep @ NYC'!U564</f>
        <v>0</v>
      </c>
      <c r="V234" s="14">
        <f>'Front-End @ LA'!V706+'Back-End @ MOR'!V613+'Rep @ NYC'!V564</f>
        <v>0</v>
      </c>
      <c r="W234" s="14">
        <f>'Front-End @ LA'!W706+'Back-End @ MOR'!W613+'Rep @ NYC'!W564</f>
        <v>0</v>
      </c>
      <c r="X234" s="14">
        <f>'Front-End @ LA'!X706+'Back-End @ MOR'!X613+'Rep @ NYC'!X564</f>
        <v>0</v>
      </c>
      <c r="Y234" s="14">
        <f>'Front-End @ LA'!Y706+'Back-End @ MOR'!Y613+'Rep @ NYC'!Y564</f>
        <v>0</v>
      </c>
      <c r="Z234" s="14">
        <f>'Front-End @ LA'!Z706+'Back-End @ MOR'!Z613+'Rep @ NYC'!Z564</f>
        <v>0</v>
      </c>
      <c r="AA234" s="14">
        <f>'Front-End @ LA'!AA706+'Back-End @ MOR'!AA613+'Rep @ NYC'!AA564</f>
        <v>0</v>
      </c>
      <c r="AB234" s="14">
        <f>'Front-End @ LA'!AB706+'Back-End @ MOR'!AB613+'Rep @ NYC'!AB564</f>
        <v>0</v>
      </c>
      <c r="AC234" s="14">
        <f>'Front-End @ LA'!AC706+'Back-End @ MOR'!AC613+'Rep @ NYC'!AC564</f>
        <v>0</v>
      </c>
      <c r="AD234" s="14">
        <f>'Front-End @ LA'!AD706+'Back-End @ MOR'!AD613+'Rep @ NYC'!AD564</f>
        <v>0</v>
      </c>
      <c r="AE234" s="14">
        <f>'Front-End @ LA'!AE706+'Back-End @ MOR'!AE613+'Rep @ NYC'!AE564</f>
        <v>0</v>
      </c>
      <c r="AF234" s="14">
        <f>'Front-End @ LA'!AF706+'Back-End @ MOR'!AF613+'Rep @ NYC'!AF564</f>
        <v>0</v>
      </c>
      <c r="AG234" s="14">
        <f>'Front-End @ LA'!AG706+'Back-End @ MOR'!AG613+'Rep @ NYC'!AG564</f>
        <v>0</v>
      </c>
      <c r="AH234" s="14">
        <f>'Front-End @ LA'!AH706+'Back-End @ MOR'!AH613+'Rep @ NYC'!AH564</f>
        <v>0</v>
      </c>
      <c r="AI234" s="14">
        <f>'Front-End @ LA'!AI706+'Back-End @ MOR'!AI613+'Rep @ NYC'!AI564</f>
        <v>0</v>
      </c>
      <c r="AJ234" s="14">
        <f>'Front-End @ LA'!AJ706+'Back-End @ MOR'!AJ613+'Rep @ NYC'!AJ564</f>
        <v>0</v>
      </c>
      <c r="AK234" s="14">
        <f>'Front-End @ LA'!AK706+'Back-End @ MOR'!AK613+'Rep @ NYC'!AK564</f>
        <v>0</v>
      </c>
      <c r="AL234" s="14">
        <f>'Front-End @ LA'!AL706+'Back-End @ MOR'!AL613+'Rep @ NYC'!AL564</f>
        <v>0</v>
      </c>
      <c r="AM234" s="14">
        <f>'Front-End @ LA'!AM706+'Back-End @ MOR'!AM613+'Rep @ NYC'!AM564</f>
        <v>0</v>
      </c>
    </row>
    <row r="235" spans="1:40" hidden="1" outlineLevel="2" x14ac:dyDescent="0.3">
      <c r="B235" t="s">
        <v>171</v>
      </c>
      <c r="C235" s="72"/>
      <c r="D235" s="73"/>
      <c r="E235" s="73"/>
      <c r="F235" s="73"/>
      <c r="G235" s="73"/>
      <c r="H235" s="73"/>
      <c r="I235" s="73"/>
      <c r="J235" s="73"/>
      <c r="K235" s="73">
        <f>'Front-End @ LA'!K707+'Back-End @ MOR'!K614+'Rep @ NYC'!K565</f>
        <v>0</v>
      </c>
      <c r="L235" s="73">
        <f>'Front-End @ LA'!L707+'Back-End @ MOR'!L614+'Rep @ NYC'!L565</f>
        <v>0</v>
      </c>
      <c r="M235" s="73">
        <f>'Front-End @ LA'!M707+'Back-End @ MOR'!M614+'Rep @ NYC'!M565</f>
        <v>0</v>
      </c>
      <c r="N235" s="73">
        <f>'Front-End @ LA'!N707+'Back-End @ MOR'!N614+'Rep @ NYC'!N565</f>
        <v>0</v>
      </c>
      <c r="O235" s="73">
        <f>'Front-End @ LA'!O707+'Back-End @ MOR'!O614+'Rep @ NYC'!O565</f>
        <v>0</v>
      </c>
      <c r="P235" s="73">
        <f>'Front-End @ LA'!P707+'Back-End @ MOR'!P614+'Rep @ NYC'!P565</f>
        <v>0</v>
      </c>
      <c r="Q235" s="73">
        <f>'Front-End @ LA'!Q707+'Back-End @ MOR'!Q614+'Rep @ NYC'!Q565</f>
        <v>0</v>
      </c>
      <c r="R235" s="73">
        <f>'Front-End @ LA'!R707+'Back-End @ MOR'!R614+'Rep @ NYC'!R565</f>
        <v>0</v>
      </c>
      <c r="S235" s="73">
        <f>'Front-End @ LA'!S707+'Back-End @ MOR'!S614+'Rep @ NYC'!S565</f>
        <v>0</v>
      </c>
      <c r="T235" s="73">
        <f>'Front-End @ LA'!T707+'Back-End @ MOR'!T614+'Rep @ NYC'!T565</f>
        <v>0</v>
      </c>
      <c r="U235" s="73">
        <f>'Front-End @ LA'!U707+'Back-End @ MOR'!U614+'Rep @ NYC'!U565</f>
        <v>0</v>
      </c>
      <c r="V235" s="73">
        <f>'Front-End @ LA'!V707+'Back-End @ MOR'!V614+'Rep @ NYC'!V565</f>
        <v>0</v>
      </c>
      <c r="W235" s="73">
        <f>'Front-End @ LA'!W707+'Back-End @ MOR'!W614+'Rep @ NYC'!W565</f>
        <v>0</v>
      </c>
      <c r="X235" s="73">
        <f>'Front-End @ LA'!X707+'Back-End @ MOR'!X614+'Rep @ NYC'!X565</f>
        <v>0</v>
      </c>
      <c r="Y235" s="73">
        <f>'Front-End @ LA'!Y707+'Back-End @ MOR'!Y614+'Rep @ NYC'!Y565</f>
        <v>0</v>
      </c>
      <c r="Z235" s="73">
        <f>'Front-End @ LA'!Z707+'Back-End @ MOR'!Z614+'Rep @ NYC'!Z565</f>
        <v>0</v>
      </c>
      <c r="AA235" s="73">
        <f>'Front-End @ LA'!AA707+'Back-End @ MOR'!AA614+'Rep @ NYC'!AA565</f>
        <v>0</v>
      </c>
      <c r="AB235" s="73">
        <f>'Front-End @ LA'!AB707+'Back-End @ MOR'!AB614+'Rep @ NYC'!AB565</f>
        <v>0</v>
      </c>
      <c r="AC235" s="73">
        <f>'Front-End @ LA'!AC707+'Back-End @ MOR'!AC614+'Rep @ NYC'!AC565</f>
        <v>0</v>
      </c>
      <c r="AD235" s="73">
        <f>'Front-End @ LA'!AD707+'Back-End @ MOR'!AD614+'Rep @ NYC'!AD565</f>
        <v>0</v>
      </c>
      <c r="AE235" s="73">
        <f>'Front-End @ LA'!AE707+'Back-End @ MOR'!AE614+'Rep @ NYC'!AE565</f>
        <v>0</v>
      </c>
      <c r="AF235" s="73">
        <f>'Front-End @ LA'!AF707+'Back-End @ MOR'!AF614+'Rep @ NYC'!AF565</f>
        <v>0</v>
      </c>
      <c r="AG235" s="73">
        <f>'Front-End @ LA'!AG707+'Back-End @ MOR'!AG614+'Rep @ NYC'!AG565</f>
        <v>0</v>
      </c>
      <c r="AH235" s="73">
        <f>'Front-End @ LA'!AH707+'Back-End @ MOR'!AH614+'Rep @ NYC'!AH565</f>
        <v>0</v>
      </c>
      <c r="AI235" s="73">
        <f>'Front-End @ LA'!AI707+'Back-End @ MOR'!AI614+'Rep @ NYC'!AI565</f>
        <v>0</v>
      </c>
      <c r="AJ235" s="73">
        <f>'Front-End @ LA'!AJ707+'Back-End @ MOR'!AJ614+'Rep @ NYC'!AJ565</f>
        <v>0</v>
      </c>
      <c r="AK235" s="73">
        <f>'Front-End @ LA'!AK707+'Back-End @ MOR'!AK614+'Rep @ NYC'!AK565</f>
        <v>0</v>
      </c>
      <c r="AL235" s="73">
        <f>'Front-End @ LA'!AL707+'Back-End @ MOR'!AL614+'Rep @ NYC'!AL565</f>
        <v>0</v>
      </c>
      <c r="AM235" s="73">
        <f>'Front-End @ LA'!AM707+'Back-End @ MOR'!AM614+'Rep @ NYC'!AM565</f>
        <v>0</v>
      </c>
    </row>
    <row r="236" spans="1:40" ht="13.5" hidden="1" outlineLevel="2" thickBot="1" x14ac:dyDescent="0.35">
      <c r="B236" t="s">
        <v>195</v>
      </c>
      <c r="D236" s="14"/>
      <c r="E236" s="14"/>
      <c r="F236" s="14"/>
      <c r="G236" s="14"/>
      <c r="H236" s="14"/>
      <c r="I236" s="14"/>
      <c r="J236" s="14"/>
      <c r="K236" s="14">
        <f>'Front-End @ LA'!K708+'Back-End @ MOR'!K615+'Rep @ NYC'!K566</f>
        <v>0</v>
      </c>
      <c r="L236" s="14">
        <f>'Front-End @ LA'!L708+'Back-End @ MOR'!L615+'Rep @ NYC'!L566</f>
        <v>0</v>
      </c>
      <c r="M236" s="14">
        <f>'Front-End @ LA'!M708+'Back-End @ MOR'!M615+'Rep @ NYC'!M566</f>
        <v>0</v>
      </c>
      <c r="N236" s="14">
        <f>'Front-End @ LA'!N708+'Back-End @ MOR'!N615+'Rep @ NYC'!N566</f>
        <v>0</v>
      </c>
      <c r="O236" s="14">
        <f>'Front-End @ LA'!O708+'Back-End @ MOR'!O615+'Rep @ NYC'!O566</f>
        <v>0</v>
      </c>
      <c r="P236" s="14">
        <f>'Front-End @ LA'!P708+'Back-End @ MOR'!P615+'Rep @ NYC'!P566</f>
        <v>0</v>
      </c>
      <c r="Q236" s="14">
        <f>'Front-End @ LA'!Q708+'Back-End @ MOR'!Q615+'Rep @ NYC'!Q566</f>
        <v>0</v>
      </c>
      <c r="R236" s="14">
        <f>'Front-End @ LA'!R708+'Back-End @ MOR'!R615+'Rep @ NYC'!R566</f>
        <v>0</v>
      </c>
      <c r="S236" s="14">
        <f>'Front-End @ LA'!S708+'Back-End @ MOR'!S615+'Rep @ NYC'!S566</f>
        <v>0</v>
      </c>
      <c r="T236" s="14">
        <f>'Front-End @ LA'!T708+'Back-End @ MOR'!T615+'Rep @ NYC'!T566</f>
        <v>0</v>
      </c>
      <c r="U236" s="14">
        <f>'Front-End @ LA'!U708+'Back-End @ MOR'!U615+'Rep @ NYC'!U566</f>
        <v>0</v>
      </c>
      <c r="V236" s="14">
        <f>'Front-End @ LA'!V708+'Back-End @ MOR'!V615+'Rep @ NYC'!V566</f>
        <v>0</v>
      </c>
      <c r="W236" s="14">
        <f>'Front-End @ LA'!W708+'Back-End @ MOR'!W615+'Rep @ NYC'!W566</f>
        <v>0</v>
      </c>
      <c r="X236" s="14">
        <f>'Front-End @ LA'!X708+'Back-End @ MOR'!X615+'Rep @ NYC'!X566</f>
        <v>0</v>
      </c>
      <c r="Y236" s="14">
        <f>'Front-End @ LA'!Y708+'Back-End @ MOR'!Y615+'Rep @ NYC'!Y566</f>
        <v>0</v>
      </c>
      <c r="Z236" s="14">
        <f>'Front-End @ LA'!Z708+'Back-End @ MOR'!Z615+'Rep @ NYC'!Z566</f>
        <v>0</v>
      </c>
      <c r="AA236" s="14">
        <f>'Front-End @ LA'!AA708+'Back-End @ MOR'!AA615+'Rep @ NYC'!AA566</f>
        <v>0</v>
      </c>
      <c r="AB236" s="14">
        <f>'Front-End @ LA'!AB708+'Back-End @ MOR'!AB615+'Rep @ NYC'!AB566</f>
        <v>0</v>
      </c>
      <c r="AC236" s="14">
        <f>'Front-End @ LA'!AC708+'Back-End @ MOR'!AC615+'Rep @ NYC'!AC566</f>
        <v>0</v>
      </c>
      <c r="AD236" s="14">
        <f>'Front-End @ LA'!AD708+'Back-End @ MOR'!AD615+'Rep @ NYC'!AD566</f>
        <v>0</v>
      </c>
      <c r="AE236" s="14">
        <f>'Front-End @ LA'!AE708+'Back-End @ MOR'!AE615+'Rep @ NYC'!AE566</f>
        <v>0</v>
      </c>
      <c r="AF236" s="14">
        <f>'Front-End @ LA'!AF708+'Back-End @ MOR'!AF615+'Rep @ NYC'!AF566</f>
        <v>0</v>
      </c>
      <c r="AG236" s="14">
        <f>'Front-End @ LA'!AG708+'Back-End @ MOR'!AG615+'Rep @ NYC'!AG566</f>
        <v>0</v>
      </c>
      <c r="AH236" s="14">
        <f>'Front-End @ LA'!AH708+'Back-End @ MOR'!AH615+'Rep @ NYC'!AH566</f>
        <v>0</v>
      </c>
      <c r="AI236" s="14">
        <f>'Front-End @ LA'!AI708+'Back-End @ MOR'!AI615+'Rep @ NYC'!AI566</f>
        <v>0</v>
      </c>
      <c r="AJ236" s="14">
        <f>'Front-End @ LA'!AJ708+'Back-End @ MOR'!AJ615+'Rep @ NYC'!AJ566</f>
        <v>0</v>
      </c>
      <c r="AK236" s="14">
        <f>'Front-End @ LA'!AK708+'Back-End @ MOR'!AK615+'Rep @ NYC'!AK566</f>
        <v>0</v>
      </c>
      <c r="AL236" s="14">
        <f>'Front-End @ LA'!AL708+'Back-End @ MOR'!AL615+'Rep @ NYC'!AL566</f>
        <v>0</v>
      </c>
      <c r="AM236" s="14">
        <f>'Front-End @ LA'!AM708+'Back-End @ MOR'!AM615+'Rep @ NYC'!AM566</f>
        <v>0</v>
      </c>
    </row>
    <row r="237" spans="1:40" ht="13.5" hidden="1" outlineLevel="2" thickBot="1" x14ac:dyDescent="0.35">
      <c r="B237" s="74" t="s">
        <v>172</v>
      </c>
      <c r="C237" s="74"/>
      <c r="D237" s="75"/>
      <c r="E237" s="75"/>
      <c r="F237" s="75"/>
      <c r="G237" s="75"/>
      <c r="H237" s="75"/>
      <c r="I237" s="75"/>
      <c r="J237" s="75"/>
      <c r="K237" s="75">
        <f>'Front-End @ LA'!K709+'Back-End @ MOR'!K616+'Rep @ NYC'!K567</f>
        <v>0</v>
      </c>
      <c r="L237" s="75">
        <f>'Front-End @ LA'!L709+'Back-End @ MOR'!L616+'Rep @ NYC'!L567</f>
        <v>0</v>
      </c>
      <c r="M237" s="75">
        <f>'Front-End @ LA'!M709+'Back-End @ MOR'!M616+'Rep @ NYC'!M567</f>
        <v>0</v>
      </c>
      <c r="N237" s="75">
        <f>'Front-End @ LA'!N709+'Back-End @ MOR'!N616+'Rep @ NYC'!N567</f>
        <v>0</v>
      </c>
      <c r="O237" s="75">
        <f>'Front-End @ LA'!O709+'Back-End @ MOR'!O616+'Rep @ NYC'!O567</f>
        <v>0</v>
      </c>
      <c r="P237" s="75">
        <f>'Front-End @ LA'!P709+'Back-End @ MOR'!P616+'Rep @ NYC'!P567</f>
        <v>0</v>
      </c>
      <c r="Q237" s="75">
        <f>'Front-End @ LA'!Q709+'Back-End @ MOR'!Q616+'Rep @ NYC'!Q567</f>
        <v>0</v>
      </c>
      <c r="R237" s="75">
        <f>'Front-End @ LA'!R709+'Back-End @ MOR'!R616+'Rep @ NYC'!R567</f>
        <v>0</v>
      </c>
      <c r="S237" s="75">
        <f>'Front-End @ LA'!S709+'Back-End @ MOR'!S616+'Rep @ NYC'!S567</f>
        <v>0</v>
      </c>
      <c r="T237" s="75">
        <f>'Front-End @ LA'!T709+'Back-End @ MOR'!T616+'Rep @ NYC'!T567</f>
        <v>0</v>
      </c>
      <c r="U237" s="75">
        <f>'Front-End @ LA'!U709+'Back-End @ MOR'!U616+'Rep @ NYC'!U567</f>
        <v>0</v>
      </c>
      <c r="V237" s="75">
        <f>'Front-End @ LA'!V709+'Back-End @ MOR'!V616+'Rep @ NYC'!V567</f>
        <v>0</v>
      </c>
      <c r="W237" s="75">
        <f>'Front-End @ LA'!W709+'Back-End @ MOR'!W616+'Rep @ NYC'!W567</f>
        <v>0</v>
      </c>
      <c r="X237" s="75">
        <f>'Front-End @ LA'!X709+'Back-End @ MOR'!X616+'Rep @ NYC'!X567</f>
        <v>0</v>
      </c>
      <c r="Y237" s="75">
        <f>'Front-End @ LA'!Y709+'Back-End @ MOR'!Y616+'Rep @ NYC'!Y567</f>
        <v>0</v>
      </c>
      <c r="Z237" s="75">
        <f>'Front-End @ LA'!Z709+'Back-End @ MOR'!Z616+'Rep @ NYC'!Z567</f>
        <v>0</v>
      </c>
      <c r="AA237" s="75">
        <f>'Front-End @ LA'!AA709+'Back-End @ MOR'!AA616+'Rep @ NYC'!AA567</f>
        <v>0</v>
      </c>
      <c r="AB237" s="75">
        <f>'Front-End @ LA'!AB709+'Back-End @ MOR'!AB616+'Rep @ NYC'!AB567</f>
        <v>0</v>
      </c>
      <c r="AC237" s="75">
        <f>'Front-End @ LA'!AC709+'Back-End @ MOR'!AC616+'Rep @ NYC'!AC567</f>
        <v>0</v>
      </c>
      <c r="AD237" s="75">
        <f>'Front-End @ LA'!AD709+'Back-End @ MOR'!AD616+'Rep @ NYC'!AD567</f>
        <v>0</v>
      </c>
      <c r="AE237" s="75">
        <f>'Front-End @ LA'!AE709+'Back-End @ MOR'!AE616+'Rep @ NYC'!AE567</f>
        <v>0</v>
      </c>
      <c r="AF237" s="75">
        <f>'Front-End @ LA'!AF709+'Back-End @ MOR'!AF616+'Rep @ NYC'!AF567</f>
        <v>0</v>
      </c>
      <c r="AG237" s="75">
        <f>'Front-End @ LA'!AG709+'Back-End @ MOR'!AG616+'Rep @ NYC'!AG567</f>
        <v>0</v>
      </c>
      <c r="AH237" s="75">
        <f>'Front-End @ LA'!AH709+'Back-End @ MOR'!AH616+'Rep @ NYC'!AH567</f>
        <v>0</v>
      </c>
      <c r="AI237" s="75">
        <f>'Front-End @ LA'!AI709+'Back-End @ MOR'!AI616+'Rep @ NYC'!AI567</f>
        <v>0</v>
      </c>
      <c r="AJ237" s="75">
        <f>'Front-End @ LA'!AJ709+'Back-End @ MOR'!AJ616+'Rep @ NYC'!AJ567</f>
        <v>0</v>
      </c>
      <c r="AK237" s="75">
        <f>'Front-End @ LA'!AK709+'Back-End @ MOR'!AK616+'Rep @ NYC'!AK567</f>
        <v>0</v>
      </c>
      <c r="AL237" s="75">
        <f>'Front-End @ LA'!AL709+'Back-End @ MOR'!AL616+'Rep @ NYC'!AL567</f>
        <v>0</v>
      </c>
      <c r="AM237" s="75">
        <f>'Front-End @ LA'!AM709+'Back-End @ MOR'!AM616+'Rep @ NYC'!AM567</f>
        <v>0</v>
      </c>
    </row>
    <row r="238" spans="1:40" hidden="1" outlineLevel="2" x14ac:dyDescent="0.3">
      <c r="J238" s="14"/>
      <c r="K238" s="14">
        <f>'Front-End @ LA'!K710+'Back-End @ MOR'!K617+'Rep @ NYC'!K568</f>
        <v>0</v>
      </c>
      <c r="L238" s="14">
        <f>'Front-End @ LA'!L710+'Back-End @ MOR'!L617+'Rep @ NYC'!L568</f>
        <v>0</v>
      </c>
      <c r="M238" s="14">
        <f>'Front-End @ LA'!M710+'Back-End @ MOR'!M617+'Rep @ NYC'!M568</f>
        <v>0</v>
      </c>
      <c r="N238" s="14">
        <f>'Front-End @ LA'!N710+'Back-End @ MOR'!N617+'Rep @ NYC'!N568</f>
        <v>0</v>
      </c>
      <c r="O238" s="14">
        <f>'Front-End @ LA'!O710+'Back-End @ MOR'!O617+'Rep @ NYC'!O568</f>
        <v>0</v>
      </c>
      <c r="P238" s="14">
        <f>'Front-End @ LA'!P710+'Back-End @ MOR'!P617+'Rep @ NYC'!P568</f>
        <v>0</v>
      </c>
      <c r="Q238" s="14">
        <f>'Front-End @ LA'!Q710+'Back-End @ MOR'!Q617+'Rep @ NYC'!Q568</f>
        <v>0</v>
      </c>
      <c r="R238" s="14">
        <f>'Front-End @ LA'!R710+'Back-End @ MOR'!R617+'Rep @ NYC'!R568</f>
        <v>0</v>
      </c>
      <c r="S238" s="14">
        <f>'Front-End @ LA'!S710+'Back-End @ MOR'!S617+'Rep @ NYC'!S568</f>
        <v>0</v>
      </c>
      <c r="T238" s="14">
        <f>'Front-End @ LA'!T710+'Back-End @ MOR'!T617+'Rep @ NYC'!T568</f>
        <v>0</v>
      </c>
      <c r="U238" s="14">
        <f>'Front-End @ LA'!U710+'Back-End @ MOR'!U617+'Rep @ NYC'!U568</f>
        <v>0</v>
      </c>
      <c r="V238" s="14">
        <f>'Front-End @ LA'!V710+'Back-End @ MOR'!V617+'Rep @ NYC'!V568</f>
        <v>0</v>
      </c>
      <c r="W238" s="14">
        <f>'Front-End @ LA'!W710+'Back-End @ MOR'!W617+'Rep @ NYC'!W568</f>
        <v>0</v>
      </c>
      <c r="X238" s="14">
        <f>'Front-End @ LA'!X710+'Back-End @ MOR'!X617+'Rep @ NYC'!X568</f>
        <v>0</v>
      </c>
      <c r="Y238" s="14">
        <f>'Front-End @ LA'!Y710+'Back-End @ MOR'!Y617+'Rep @ NYC'!Y568</f>
        <v>0</v>
      </c>
      <c r="Z238" s="14">
        <f>'Front-End @ LA'!Z710+'Back-End @ MOR'!Z617+'Rep @ NYC'!Z568</f>
        <v>0</v>
      </c>
      <c r="AA238" s="14">
        <f>'Front-End @ LA'!AA710+'Back-End @ MOR'!AA617+'Rep @ NYC'!AA568</f>
        <v>0</v>
      </c>
      <c r="AB238" s="14">
        <f>'Front-End @ LA'!AB710+'Back-End @ MOR'!AB617+'Rep @ NYC'!AB568</f>
        <v>0</v>
      </c>
      <c r="AC238" s="14">
        <f>'Front-End @ LA'!AC710+'Back-End @ MOR'!AC617+'Rep @ NYC'!AC568</f>
        <v>0</v>
      </c>
      <c r="AD238" s="14">
        <f>'Front-End @ LA'!AD710+'Back-End @ MOR'!AD617+'Rep @ NYC'!AD568</f>
        <v>0</v>
      </c>
      <c r="AE238" s="14">
        <f>'Front-End @ LA'!AE710+'Back-End @ MOR'!AE617+'Rep @ NYC'!AE568</f>
        <v>0</v>
      </c>
      <c r="AF238" s="14">
        <f>'Front-End @ LA'!AF710+'Back-End @ MOR'!AF617+'Rep @ NYC'!AF568</f>
        <v>0</v>
      </c>
      <c r="AG238" s="14">
        <f>'Front-End @ LA'!AG710+'Back-End @ MOR'!AG617+'Rep @ NYC'!AG568</f>
        <v>0</v>
      </c>
      <c r="AH238" s="14">
        <f>'Front-End @ LA'!AH710+'Back-End @ MOR'!AH617+'Rep @ NYC'!AH568</f>
        <v>0</v>
      </c>
      <c r="AI238" s="14">
        <f>'Front-End @ LA'!AI710+'Back-End @ MOR'!AI617+'Rep @ NYC'!AI568</f>
        <v>0</v>
      </c>
      <c r="AJ238" s="14">
        <f>'Front-End @ LA'!AJ710+'Back-End @ MOR'!AJ617+'Rep @ NYC'!AJ568</f>
        <v>0</v>
      </c>
      <c r="AK238" s="14">
        <f>'Front-End @ LA'!AK710+'Back-End @ MOR'!AK617+'Rep @ NYC'!AK568</f>
        <v>0</v>
      </c>
      <c r="AL238" s="14">
        <f>'Front-End @ LA'!AL710+'Back-End @ MOR'!AL617+'Rep @ NYC'!AL568</f>
        <v>0</v>
      </c>
      <c r="AM238" s="14">
        <f>'Front-End @ LA'!AM710+'Back-End @ MOR'!AM617+'Rep @ NYC'!AM568</f>
        <v>0</v>
      </c>
    </row>
    <row r="239" spans="1:40" s="15" customFormat="1" hidden="1" outlineLevel="2" x14ac:dyDescent="0.3">
      <c r="A239" s="36"/>
      <c r="B239" s="15" t="s">
        <v>173</v>
      </c>
      <c r="J239" s="33"/>
      <c r="K239" s="33">
        <f>'Front-End @ LA'!K711+'Back-End @ MOR'!K618+'Rep @ NYC'!K569</f>
        <v>0</v>
      </c>
      <c r="L239" s="33">
        <f>'Front-End @ LA'!L711+'Back-End @ MOR'!L618+'Rep @ NYC'!L569</f>
        <v>0</v>
      </c>
      <c r="M239" s="33">
        <f>'Front-End @ LA'!M711+'Back-End @ MOR'!M618+'Rep @ NYC'!M569</f>
        <v>0</v>
      </c>
      <c r="N239" s="33">
        <f>'Front-End @ LA'!N711+'Back-End @ MOR'!N618+'Rep @ NYC'!N569</f>
        <v>0</v>
      </c>
      <c r="O239" s="33">
        <f>'Front-End @ LA'!O711+'Back-End @ MOR'!O618+'Rep @ NYC'!O569</f>
        <v>0</v>
      </c>
      <c r="P239" s="33">
        <f>'Front-End @ LA'!P711+'Back-End @ MOR'!P618+'Rep @ NYC'!P569</f>
        <v>0</v>
      </c>
      <c r="Q239" s="33">
        <f>'Front-End @ LA'!Q711+'Back-End @ MOR'!Q618+'Rep @ NYC'!Q569</f>
        <v>0</v>
      </c>
      <c r="R239" s="33">
        <f>'Front-End @ LA'!R711+'Back-End @ MOR'!R618+'Rep @ NYC'!R569</f>
        <v>0</v>
      </c>
      <c r="S239" s="33">
        <f>'Front-End @ LA'!S711+'Back-End @ MOR'!S618+'Rep @ NYC'!S569</f>
        <v>0</v>
      </c>
      <c r="T239" s="33">
        <f>'Front-End @ LA'!T711+'Back-End @ MOR'!T618+'Rep @ NYC'!T569</f>
        <v>0</v>
      </c>
      <c r="U239" s="33">
        <f>'Front-End @ LA'!U711+'Back-End @ MOR'!U618+'Rep @ NYC'!U569</f>
        <v>0</v>
      </c>
      <c r="V239" s="33">
        <f>'Front-End @ LA'!V711+'Back-End @ MOR'!V618+'Rep @ NYC'!V569</f>
        <v>0</v>
      </c>
      <c r="W239" s="33">
        <f>'Front-End @ LA'!W711+'Back-End @ MOR'!W618+'Rep @ NYC'!W569</f>
        <v>0</v>
      </c>
      <c r="X239" s="33">
        <f>'Front-End @ LA'!X711+'Back-End @ MOR'!X618+'Rep @ NYC'!X569</f>
        <v>0</v>
      </c>
      <c r="Y239" s="33">
        <f>'Front-End @ LA'!Y711+'Back-End @ MOR'!Y618+'Rep @ NYC'!Y569</f>
        <v>0</v>
      </c>
      <c r="Z239" s="33">
        <f>'Front-End @ LA'!Z711+'Back-End @ MOR'!Z618+'Rep @ NYC'!Z569</f>
        <v>0</v>
      </c>
      <c r="AA239" s="33">
        <f>'Front-End @ LA'!AA711+'Back-End @ MOR'!AA618+'Rep @ NYC'!AA569</f>
        <v>0</v>
      </c>
      <c r="AB239" s="33">
        <f>'Front-End @ LA'!AB711+'Back-End @ MOR'!AB618+'Rep @ NYC'!AB569</f>
        <v>0</v>
      </c>
      <c r="AC239" s="33">
        <f>'Front-End @ LA'!AC711+'Back-End @ MOR'!AC618+'Rep @ NYC'!AC569</f>
        <v>0</v>
      </c>
      <c r="AD239" s="33">
        <f>'Front-End @ LA'!AD711+'Back-End @ MOR'!AD618+'Rep @ NYC'!AD569</f>
        <v>0</v>
      </c>
      <c r="AE239" s="33">
        <f>'Front-End @ LA'!AE711+'Back-End @ MOR'!AE618+'Rep @ NYC'!AE569</f>
        <v>0</v>
      </c>
      <c r="AF239" s="33">
        <f>'Front-End @ LA'!AF711+'Back-End @ MOR'!AF618+'Rep @ NYC'!AF569</f>
        <v>0</v>
      </c>
      <c r="AG239" s="33">
        <f>'Front-End @ LA'!AG711+'Back-End @ MOR'!AG618+'Rep @ NYC'!AG569</f>
        <v>0</v>
      </c>
      <c r="AH239" s="33">
        <f>'Front-End @ LA'!AH711+'Back-End @ MOR'!AH618+'Rep @ NYC'!AH569</f>
        <v>0</v>
      </c>
      <c r="AI239" s="33">
        <f>'Front-End @ LA'!AI711+'Back-End @ MOR'!AI618+'Rep @ NYC'!AI569</f>
        <v>0</v>
      </c>
      <c r="AJ239" s="33">
        <f>'Front-End @ LA'!AJ711+'Back-End @ MOR'!AJ618+'Rep @ NYC'!AJ569</f>
        <v>0</v>
      </c>
      <c r="AK239" s="33">
        <f>'Front-End @ LA'!AK711+'Back-End @ MOR'!AK618+'Rep @ NYC'!AK569</f>
        <v>0</v>
      </c>
      <c r="AL239" s="33">
        <f>'Front-End @ LA'!AL711+'Back-End @ MOR'!AL618+'Rep @ NYC'!AL569</f>
        <v>0</v>
      </c>
      <c r="AM239" s="33">
        <f>'Front-End @ LA'!AM711+'Back-End @ MOR'!AM618+'Rep @ NYC'!AM569</f>
        <v>0</v>
      </c>
      <c r="AN239" s="33"/>
    </row>
    <row r="240" spans="1:40" hidden="1" outlineLevel="2" x14ac:dyDescent="0.3">
      <c r="K240" s="1"/>
      <c r="L240" s="1"/>
      <c r="M240" s="1"/>
      <c r="N240" s="1"/>
      <c r="O240" s="1"/>
      <c r="P240" s="1"/>
      <c r="Q240" s="1"/>
      <c r="R240" s="76"/>
    </row>
    <row r="241" spans="1:39" s="46" customFormat="1" hidden="1" outlineLevel="1" collapsed="1" x14ac:dyDescent="0.25">
      <c r="A241" s="45"/>
      <c r="B241" s="105" t="s">
        <v>208</v>
      </c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84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8"/>
    </row>
    <row r="242" spans="1:39" hidden="1" outlineLevel="2" x14ac:dyDescent="0.3">
      <c r="B242" t="s">
        <v>201</v>
      </c>
      <c r="K242" s="14">
        <f ca="1">K112</f>
        <v>-635902.9833333334</v>
      </c>
      <c r="L242" s="14">
        <f t="shared" ref="L242:V242" ca="1" si="41">L112+K242</f>
        <v>-1271805.9666666668</v>
      </c>
      <c r="M242" s="14">
        <f t="shared" ca="1" si="41"/>
        <v>-1961496.9500000002</v>
      </c>
      <c r="N242" s="14">
        <f t="shared" ca="1" si="41"/>
        <v>-2696408.7</v>
      </c>
      <c r="O242" s="14">
        <f t="shared" ca="1" si="41"/>
        <v>-3446900.45</v>
      </c>
      <c r="P242" s="14">
        <f t="shared" ca="1" si="41"/>
        <v>-4211092.6000000006</v>
      </c>
      <c r="Q242" s="14">
        <f t="shared" ca="1" si="41"/>
        <v>-5043511.2</v>
      </c>
      <c r="R242" s="14">
        <f t="shared" ca="1" si="41"/>
        <v>-5991891.7999999998</v>
      </c>
      <c r="S242" s="14">
        <f t="shared" ca="1" si="41"/>
        <v>-6972143.3999999994</v>
      </c>
      <c r="T242" s="14">
        <f t="shared" ca="1" si="41"/>
        <v>-3561582.4999999995</v>
      </c>
      <c r="U242" s="14">
        <f t="shared" ca="1" si="41"/>
        <v>-4571021.5999999996</v>
      </c>
      <c r="V242" s="14">
        <f t="shared" ca="1" si="41"/>
        <v>-1160460.6999999997</v>
      </c>
      <c r="W242" s="14">
        <f ca="1">W112</f>
        <v>-1187027</v>
      </c>
      <c r="X242" s="14">
        <f t="shared" ref="X242:AH242" ca="1" si="42">X112+W242</f>
        <v>2045946</v>
      </c>
      <c r="Y242" s="14">
        <f t="shared" ca="1" si="42"/>
        <v>858919</v>
      </c>
      <c r="Z242" s="14">
        <f t="shared" ca="1" si="42"/>
        <v>4091892</v>
      </c>
      <c r="AA242" s="14">
        <f t="shared" ca="1" si="42"/>
        <v>2904865</v>
      </c>
      <c r="AB242" s="14">
        <f t="shared" ca="1" si="42"/>
        <v>6137838</v>
      </c>
      <c r="AC242" s="14">
        <f t="shared" ca="1" si="42"/>
        <v>4950811</v>
      </c>
      <c r="AD242" s="14">
        <f t="shared" ca="1" si="42"/>
        <v>12314784.000000002</v>
      </c>
      <c r="AE242" s="14">
        <f t="shared" ca="1" si="42"/>
        <v>11127757.000000002</v>
      </c>
      <c r="AF242" s="14">
        <f t="shared" ca="1" si="42"/>
        <v>21653730.000000004</v>
      </c>
      <c r="AG242" s="14">
        <f t="shared" ca="1" si="42"/>
        <v>20466703.000000004</v>
      </c>
      <c r="AH242" s="14">
        <f t="shared" ca="1" si="42"/>
        <v>30992676.000000007</v>
      </c>
      <c r="AI242" s="14">
        <f ca="1">AI112</f>
        <v>-1243225.5</v>
      </c>
      <c r="AJ242" s="14">
        <f ca="1">AJ112</f>
        <v>30992676.000000007</v>
      </c>
      <c r="AK242" s="14">
        <f ca="1">AK112</f>
        <v>138438999.76000002</v>
      </c>
      <c r="AL242" s="14">
        <f ca="1">AL112</f>
        <v>245870545.1576001</v>
      </c>
      <c r="AM242" s="14">
        <f ca="1">AM112</f>
        <v>353285244.16917616</v>
      </c>
    </row>
    <row r="243" spans="1:39" hidden="1" outlineLevel="2" x14ac:dyDescent="0.3">
      <c r="B243" t="s">
        <v>204</v>
      </c>
      <c r="K243" s="14">
        <f ca="1">K116</f>
        <v>-668037.70555555564</v>
      </c>
      <c r="L243" s="14">
        <f t="shared" ref="L243:V243" ca="1" si="43">L116+K243</f>
        <v>-1336175.4111111113</v>
      </c>
      <c r="M243" s="14">
        <f t="shared" ca="1" si="43"/>
        <v>-2100171.1166666672</v>
      </c>
      <c r="N243" s="14">
        <f t="shared" ca="1" si="43"/>
        <v>-2909790.9222222227</v>
      </c>
      <c r="O243" s="14">
        <f t="shared" ca="1" si="43"/>
        <v>-3735377.3944444451</v>
      </c>
      <c r="P243" s="14">
        <f t="shared" ca="1" si="43"/>
        <v>-4575337.6000000006</v>
      </c>
      <c r="Q243" s="14">
        <f t="shared" ca="1" si="43"/>
        <v>-5484905.9222222231</v>
      </c>
      <c r="R243" s="14">
        <f t="shared" ca="1" si="43"/>
        <v>-6510839.5777777787</v>
      </c>
      <c r="S243" s="14">
        <f t="shared" ca="1" si="43"/>
        <v>-7569199.2333333343</v>
      </c>
      <c r="T243" s="14">
        <f t="shared" ca="1" si="43"/>
        <v>-4237149.7222222239</v>
      </c>
      <c r="U243" s="14">
        <f t="shared" ca="1" si="43"/>
        <v>-5325200.2111111125</v>
      </c>
      <c r="V243" s="14">
        <f t="shared" ca="1" si="43"/>
        <v>-1993350.7000000016</v>
      </c>
      <c r="W243" s="14">
        <f ca="1">W116</f>
        <v>-1279434.2222222222</v>
      </c>
      <c r="X243" s="14">
        <f t="shared" ref="X243:AH243" ca="1" si="44">X116+W243</f>
        <v>1861098.2222222222</v>
      </c>
      <c r="Y243" s="14">
        <f t="shared" ca="1" si="44"/>
        <v>581597.33333333326</v>
      </c>
      <c r="Z243" s="14">
        <f t="shared" ca="1" si="44"/>
        <v>3722063.111111111</v>
      </c>
      <c r="AA243" s="14">
        <f t="shared" ca="1" si="44"/>
        <v>2442495.5555555555</v>
      </c>
      <c r="AB243" s="14">
        <f t="shared" ca="1" si="44"/>
        <v>5582894.666666666</v>
      </c>
      <c r="AC243" s="14">
        <f t="shared" ca="1" si="44"/>
        <v>4303260.444444444</v>
      </c>
      <c r="AD243" s="14">
        <f t="shared" ca="1" si="44"/>
        <v>11574592.88888889</v>
      </c>
      <c r="AE243" s="14">
        <f t="shared" ca="1" si="44"/>
        <v>10294892</v>
      </c>
      <c r="AF243" s="14">
        <f t="shared" ca="1" si="44"/>
        <v>20728157.77777778</v>
      </c>
      <c r="AG243" s="14">
        <f t="shared" ca="1" si="44"/>
        <v>19448390.222222224</v>
      </c>
      <c r="AH243" s="14">
        <f t="shared" ca="1" si="44"/>
        <v>29881589.333333336</v>
      </c>
      <c r="AI243" s="14">
        <f ca="1">AI116</f>
        <v>-2187762.166666667</v>
      </c>
      <c r="AJ243" s="14">
        <f ca="1">AJ116</f>
        <v>29964189.33333334</v>
      </c>
      <c r="AK243" s="14">
        <f ca="1">AK116</f>
        <v>137378193.09333336</v>
      </c>
      <c r="AL243" s="14">
        <f ca="1">AL116</f>
        <v>244762298.49093345</v>
      </c>
      <c r="AM243" s="14">
        <f ca="1">AM116</f>
        <v>352137117.50250947</v>
      </c>
    </row>
    <row r="244" spans="1:39" hidden="1" outlineLevel="2" x14ac:dyDescent="0.3">
      <c r="B244" t="s">
        <v>202</v>
      </c>
      <c r="K244" s="14">
        <f t="shared" ref="K244:AM244" ca="1" si="45">K177</f>
        <v>1378716.3531666668</v>
      </c>
      <c r="L244" s="14">
        <f t="shared" ca="1" si="45"/>
        <v>866833.70633333293</v>
      </c>
      <c r="M244" s="14">
        <f t="shared" ca="1" si="45"/>
        <v>40309013.239500001</v>
      </c>
      <c r="N244" s="14">
        <f t="shared" ca="1" si="45"/>
        <v>39715553.067000002</v>
      </c>
      <c r="O244" s="14">
        <f t="shared" ca="1" si="45"/>
        <v>39110865.894499995</v>
      </c>
      <c r="P244" s="14">
        <f t="shared" ca="1" si="45"/>
        <v>38484216.805999994</v>
      </c>
      <c r="Q244" s="14">
        <f t="shared" ca="1" si="45"/>
        <v>37836258.971999995</v>
      </c>
      <c r="R244" s="14">
        <f t="shared" ca="1" si="45"/>
        <v>37033862.657999985</v>
      </c>
      <c r="S244" s="14">
        <f t="shared" ca="1" si="45"/>
        <v>36241384.80399999</v>
      </c>
      <c r="T244" s="14">
        <f t="shared" ca="1" si="45"/>
        <v>33319429.080555547</v>
      </c>
      <c r="U244" s="14">
        <f t="shared" ca="1" si="45"/>
        <v>38126863.245999992</v>
      </c>
      <c r="V244" s="14">
        <f t="shared" ca="1" si="45"/>
        <v>35217229.522555545</v>
      </c>
      <c r="W244" s="14">
        <f t="shared" ca="1" si="45"/>
        <v>39506243.096999995</v>
      </c>
      <c r="X244" s="14">
        <f t="shared" ca="1" si="45"/>
        <v>36475714.782555543</v>
      </c>
      <c r="Y244" s="14">
        <f t="shared" ca="1" si="45"/>
        <v>41162282.356999993</v>
      </c>
      <c r="Z244" s="14">
        <f t="shared" ca="1" si="45"/>
        <v>38131768.042555548</v>
      </c>
      <c r="AA244" s="14">
        <f t="shared" ca="1" si="45"/>
        <v>42818349.616999999</v>
      </c>
      <c r="AB244" s="14">
        <f t="shared" ca="1" si="45"/>
        <v>39787849.302555554</v>
      </c>
      <c r="AC244" s="14">
        <f t="shared" ca="1" si="45"/>
        <v>44474444.876999997</v>
      </c>
      <c r="AD244" s="14">
        <f t="shared" ca="1" si="45"/>
        <v>39469448.562555559</v>
      </c>
      <c r="AE244" s="14">
        <f t="shared" ca="1" si="45"/>
        <v>49394058.136999995</v>
      </c>
      <c r="AF244" s="14">
        <f t="shared" ca="1" si="45"/>
        <v>42877722.489222221</v>
      </c>
      <c r="AG244" s="14">
        <f t="shared" ca="1" si="45"/>
        <v>56811679.397</v>
      </c>
      <c r="AH244" s="14">
        <f t="shared" ca="1" si="45"/>
        <v>50295357.749222219</v>
      </c>
      <c r="AI244" s="14">
        <f t="shared" ca="1" si="45"/>
        <v>35217229.522555552</v>
      </c>
      <c r="AJ244" s="14">
        <f t="shared" ca="1" si="45"/>
        <v>50295357.749222226</v>
      </c>
      <c r="AK244" s="14">
        <f t="shared" ca="1" si="45"/>
        <v>158311314.46480742</v>
      </c>
      <c r="AL244" s="14">
        <f t="shared" ca="1" si="45"/>
        <v>340826253.11116338</v>
      </c>
      <c r="AM244" s="14">
        <f t="shared" ca="1" si="45"/>
        <v>607923012.77666438</v>
      </c>
    </row>
    <row r="245" spans="1:39" hidden="1" outlineLevel="2" x14ac:dyDescent="0.3">
      <c r="B245" t="s">
        <v>211</v>
      </c>
      <c r="K245" s="14">
        <f>K233</f>
        <v>0</v>
      </c>
      <c r="L245" s="14">
        <f t="shared" ref="L245:AH245" si="46">L233</f>
        <v>0</v>
      </c>
      <c r="M245" s="14">
        <f t="shared" si="46"/>
        <v>0</v>
      </c>
      <c r="N245" s="14">
        <f t="shared" si="46"/>
        <v>0</v>
      </c>
      <c r="O245" s="14">
        <f t="shared" si="46"/>
        <v>0</v>
      </c>
      <c r="P245" s="14">
        <f t="shared" si="46"/>
        <v>0</v>
      </c>
      <c r="Q245" s="14">
        <f t="shared" si="46"/>
        <v>0</v>
      </c>
      <c r="R245" s="14">
        <f t="shared" si="46"/>
        <v>0</v>
      </c>
      <c r="S245" s="14">
        <f t="shared" si="46"/>
        <v>0</v>
      </c>
      <c r="T245" s="14">
        <f t="shared" si="46"/>
        <v>0</v>
      </c>
      <c r="U245" s="14">
        <f t="shared" si="46"/>
        <v>0</v>
      </c>
      <c r="V245" s="14">
        <f t="shared" si="46"/>
        <v>0</v>
      </c>
      <c r="W245" s="14">
        <f t="shared" si="46"/>
        <v>0</v>
      </c>
      <c r="X245" s="14">
        <f t="shared" si="46"/>
        <v>0</v>
      </c>
      <c r="Y245" s="14">
        <f t="shared" si="46"/>
        <v>0</v>
      </c>
      <c r="Z245" s="14">
        <f t="shared" si="46"/>
        <v>0</v>
      </c>
      <c r="AA245" s="14">
        <f t="shared" si="46"/>
        <v>0</v>
      </c>
      <c r="AB245" s="14">
        <f t="shared" si="46"/>
        <v>0</v>
      </c>
      <c r="AC245" s="14">
        <f t="shared" si="46"/>
        <v>0</v>
      </c>
      <c r="AD245" s="14">
        <f t="shared" si="46"/>
        <v>0</v>
      </c>
      <c r="AE245" s="14">
        <f t="shared" si="46"/>
        <v>0</v>
      </c>
      <c r="AF245" s="14">
        <f t="shared" si="46"/>
        <v>0</v>
      </c>
      <c r="AG245" s="14">
        <f t="shared" si="46"/>
        <v>0</v>
      </c>
      <c r="AH245" s="14">
        <f t="shared" si="46"/>
        <v>0</v>
      </c>
      <c r="AI245" s="14">
        <f>AI233</f>
        <v>0</v>
      </c>
      <c r="AJ245" s="14">
        <f>AJ233</f>
        <v>0</v>
      </c>
      <c r="AK245" s="14">
        <f>AK233</f>
        <v>0</v>
      </c>
      <c r="AL245" s="14">
        <f>AL233</f>
        <v>0</v>
      </c>
      <c r="AM245" s="14">
        <f>AM233</f>
        <v>0</v>
      </c>
    </row>
    <row r="246" spans="1:39" hidden="1" outlineLevel="2" x14ac:dyDescent="0.3">
      <c r="B246" t="s">
        <v>203</v>
      </c>
      <c r="K246" s="14">
        <f ca="1">K245-K244</f>
        <v>-1378716.3531666668</v>
      </c>
      <c r="L246" s="14">
        <f t="shared" ref="L246:AH246" ca="1" si="47">L245-L244</f>
        <v>-866833.70633333293</v>
      </c>
      <c r="M246" s="14">
        <f t="shared" ca="1" si="47"/>
        <v>-40309013.239500001</v>
      </c>
      <c r="N246" s="14">
        <f t="shared" ca="1" si="47"/>
        <v>-39715553.067000002</v>
      </c>
      <c r="O246" s="14">
        <f t="shared" ca="1" si="47"/>
        <v>-39110865.894499995</v>
      </c>
      <c r="P246" s="14">
        <f t="shared" ca="1" si="47"/>
        <v>-38484216.805999994</v>
      </c>
      <c r="Q246" s="14">
        <f t="shared" ca="1" si="47"/>
        <v>-37836258.971999995</v>
      </c>
      <c r="R246" s="14">
        <f t="shared" ca="1" si="47"/>
        <v>-37033862.657999985</v>
      </c>
      <c r="S246" s="14">
        <f t="shared" ca="1" si="47"/>
        <v>-36241384.80399999</v>
      </c>
      <c r="T246" s="14">
        <f t="shared" ca="1" si="47"/>
        <v>-33319429.080555547</v>
      </c>
      <c r="U246" s="14">
        <f t="shared" ca="1" si="47"/>
        <v>-38126863.245999992</v>
      </c>
      <c r="V246" s="14">
        <f t="shared" ca="1" si="47"/>
        <v>-35217229.522555545</v>
      </c>
      <c r="W246" s="14">
        <f t="shared" ca="1" si="47"/>
        <v>-39506243.096999995</v>
      </c>
      <c r="X246" s="14">
        <f t="shared" ca="1" si="47"/>
        <v>-36475714.782555543</v>
      </c>
      <c r="Y246" s="14">
        <f t="shared" ca="1" si="47"/>
        <v>-41162282.356999993</v>
      </c>
      <c r="Z246" s="14">
        <f t="shared" ca="1" si="47"/>
        <v>-38131768.042555548</v>
      </c>
      <c r="AA246" s="14">
        <f t="shared" ca="1" si="47"/>
        <v>-42818349.616999999</v>
      </c>
      <c r="AB246" s="14">
        <f t="shared" ca="1" si="47"/>
        <v>-39787849.302555554</v>
      </c>
      <c r="AC246" s="14">
        <f t="shared" ca="1" si="47"/>
        <v>-44474444.876999997</v>
      </c>
      <c r="AD246" s="14">
        <f t="shared" ca="1" si="47"/>
        <v>-39469448.562555559</v>
      </c>
      <c r="AE246" s="14">
        <f t="shared" ca="1" si="47"/>
        <v>-49394058.136999995</v>
      </c>
      <c r="AF246" s="14">
        <f t="shared" ca="1" si="47"/>
        <v>-42877722.489222221</v>
      </c>
      <c r="AG246" s="14">
        <f t="shared" ca="1" si="47"/>
        <v>-56811679.397</v>
      </c>
      <c r="AH246" s="14">
        <f t="shared" ca="1" si="47"/>
        <v>-50295357.749222219</v>
      </c>
      <c r="AI246" s="14">
        <f ca="1">AI245-AI244</f>
        <v>-35217229.522555552</v>
      </c>
      <c r="AJ246" s="14">
        <f ca="1">AJ245-AJ244</f>
        <v>-50295357.749222226</v>
      </c>
      <c r="AK246" s="14">
        <f ca="1">AK245-AK244</f>
        <v>-158311314.46480742</v>
      </c>
      <c r="AL246" s="14">
        <f ca="1">AL245-AL244</f>
        <v>-340826253.11116338</v>
      </c>
      <c r="AM246" s="14">
        <f ca="1">AM245-AM244</f>
        <v>-607923012.77666438</v>
      </c>
    </row>
    <row r="247" spans="1:39" hidden="1" outlineLevel="2" x14ac:dyDescent="0.3">
      <c r="B247" t="s">
        <v>173</v>
      </c>
      <c r="K247" s="3">
        <f>K239</f>
        <v>0</v>
      </c>
      <c r="L247" s="3">
        <f t="shared" ref="L247:AH247" si="48">L239</f>
        <v>0</v>
      </c>
      <c r="M247" s="3">
        <f t="shared" si="48"/>
        <v>0</v>
      </c>
      <c r="N247" s="3">
        <f t="shared" si="48"/>
        <v>0</v>
      </c>
      <c r="O247" s="3">
        <f t="shared" si="48"/>
        <v>0</v>
      </c>
      <c r="P247" s="3">
        <f t="shared" si="48"/>
        <v>0</v>
      </c>
      <c r="Q247" s="3">
        <f t="shared" si="48"/>
        <v>0</v>
      </c>
      <c r="R247" s="3">
        <f t="shared" si="48"/>
        <v>0</v>
      </c>
      <c r="S247" s="3">
        <f t="shared" si="48"/>
        <v>0</v>
      </c>
      <c r="T247" s="3">
        <f t="shared" si="48"/>
        <v>0</v>
      </c>
      <c r="U247" s="3">
        <f t="shared" si="48"/>
        <v>0</v>
      </c>
      <c r="V247" s="3">
        <f t="shared" si="48"/>
        <v>0</v>
      </c>
      <c r="W247" s="3">
        <f t="shared" si="48"/>
        <v>0</v>
      </c>
      <c r="X247" s="3">
        <f t="shared" si="48"/>
        <v>0</v>
      </c>
      <c r="Y247" s="3">
        <f t="shared" si="48"/>
        <v>0</v>
      </c>
      <c r="Z247" s="3">
        <f t="shared" si="48"/>
        <v>0</v>
      </c>
      <c r="AA247" s="3">
        <f t="shared" si="48"/>
        <v>0</v>
      </c>
      <c r="AB247" s="3">
        <f t="shared" si="48"/>
        <v>0</v>
      </c>
      <c r="AC247" s="3">
        <f t="shared" si="48"/>
        <v>0</v>
      </c>
      <c r="AD247" s="3">
        <f t="shared" si="48"/>
        <v>0</v>
      </c>
      <c r="AE247" s="3">
        <f t="shared" si="48"/>
        <v>0</v>
      </c>
      <c r="AF247" s="3">
        <f t="shared" si="48"/>
        <v>0</v>
      </c>
      <c r="AG247" s="3">
        <f t="shared" si="48"/>
        <v>0</v>
      </c>
      <c r="AH247" s="3">
        <f t="shared" si="48"/>
        <v>0</v>
      </c>
      <c r="AI247" s="3">
        <f>AI239</f>
        <v>0</v>
      </c>
      <c r="AJ247" s="3">
        <f>AJ239</f>
        <v>0</v>
      </c>
      <c r="AK247" s="3">
        <f>AK239</f>
        <v>0</v>
      </c>
      <c r="AL247" s="3">
        <f>AL239</f>
        <v>0</v>
      </c>
      <c r="AM247" s="3">
        <f>AM239</f>
        <v>0</v>
      </c>
    </row>
    <row r="248" spans="1:39" hidden="1" outlineLevel="2" x14ac:dyDescent="0.3">
      <c r="B248" t="s">
        <v>172</v>
      </c>
      <c r="K248" s="3">
        <f>-K237</f>
        <v>0</v>
      </c>
      <c r="L248" s="3">
        <f t="shared" ref="L248:AM248" si="49">-L237</f>
        <v>0</v>
      </c>
      <c r="M248" s="3">
        <f t="shared" si="49"/>
        <v>0</v>
      </c>
      <c r="N248" s="3">
        <f t="shared" si="49"/>
        <v>0</v>
      </c>
      <c r="O248" s="3">
        <f t="shared" si="49"/>
        <v>0</v>
      </c>
      <c r="P248" s="3">
        <f t="shared" si="49"/>
        <v>0</v>
      </c>
      <c r="Q248" s="3">
        <f t="shared" si="49"/>
        <v>0</v>
      </c>
      <c r="R248" s="3">
        <f t="shared" si="49"/>
        <v>0</v>
      </c>
      <c r="S248" s="3">
        <f t="shared" si="49"/>
        <v>0</v>
      </c>
      <c r="T248" s="3">
        <f t="shared" si="49"/>
        <v>0</v>
      </c>
      <c r="U248" s="3">
        <f t="shared" si="49"/>
        <v>0</v>
      </c>
      <c r="V248" s="3">
        <f t="shared" si="49"/>
        <v>0</v>
      </c>
      <c r="W248" s="3">
        <f t="shared" si="49"/>
        <v>0</v>
      </c>
      <c r="X248" s="3">
        <f t="shared" si="49"/>
        <v>0</v>
      </c>
      <c r="Y248" s="3">
        <f t="shared" si="49"/>
        <v>0</v>
      </c>
      <c r="Z248" s="3">
        <f t="shared" si="49"/>
        <v>0</v>
      </c>
      <c r="AA248" s="3">
        <f t="shared" si="49"/>
        <v>0</v>
      </c>
      <c r="AB248" s="3">
        <f t="shared" si="49"/>
        <v>0</v>
      </c>
      <c r="AC248" s="3">
        <f t="shared" si="49"/>
        <v>0</v>
      </c>
      <c r="AD248" s="3">
        <f t="shared" si="49"/>
        <v>0</v>
      </c>
      <c r="AE248" s="3">
        <f t="shared" si="49"/>
        <v>0</v>
      </c>
      <c r="AF248" s="3">
        <f t="shared" si="49"/>
        <v>0</v>
      </c>
      <c r="AG248" s="3">
        <f t="shared" si="49"/>
        <v>0</v>
      </c>
      <c r="AH248" s="3">
        <f t="shared" si="49"/>
        <v>0</v>
      </c>
      <c r="AI248" s="3">
        <f t="shared" si="49"/>
        <v>0</v>
      </c>
      <c r="AJ248" s="3">
        <f t="shared" si="49"/>
        <v>0</v>
      </c>
      <c r="AK248" s="3">
        <f t="shared" si="49"/>
        <v>0</v>
      </c>
      <c r="AL248" s="3">
        <f t="shared" si="49"/>
        <v>0</v>
      </c>
      <c r="AM248" s="3">
        <f t="shared" si="49"/>
        <v>0</v>
      </c>
    </row>
    <row r="249" spans="1:39" hidden="1" outlineLevel="2" x14ac:dyDescent="0.3">
      <c r="B249" t="s">
        <v>196</v>
      </c>
      <c r="K249" s="168" t="str">
        <f ca="1">IFERROR(K243/K248,"-")</f>
        <v>-</v>
      </c>
      <c r="L249" s="168" t="str">
        <f t="shared" ref="L249:AM249" ca="1" si="50">IFERROR(L243/L248,"-")</f>
        <v>-</v>
      </c>
      <c r="M249" s="168" t="str">
        <f t="shared" ca="1" si="50"/>
        <v>-</v>
      </c>
      <c r="N249" s="168" t="str">
        <f t="shared" ca="1" si="50"/>
        <v>-</v>
      </c>
      <c r="O249" s="168" t="str">
        <f t="shared" ca="1" si="50"/>
        <v>-</v>
      </c>
      <c r="P249" s="168" t="str">
        <f t="shared" ca="1" si="50"/>
        <v>-</v>
      </c>
      <c r="Q249" s="168" t="str">
        <f t="shared" ca="1" si="50"/>
        <v>-</v>
      </c>
      <c r="R249" s="168" t="str">
        <f t="shared" ca="1" si="50"/>
        <v>-</v>
      </c>
      <c r="S249" s="168" t="str">
        <f t="shared" ca="1" si="50"/>
        <v>-</v>
      </c>
      <c r="T249" s="168" t="str">
        <f t="shared" ca="1" si="50"/>
        <v>-</v>
      </c>
      <c r="U249" s="168" t="str">
        <f t="shared" ca="1" si="50"/>
        <v>-</v>
      </c>
      <c r="V249" s="168" t="str">
        <f t="shared" ca="1" si="50"/>
        <v>-</v>
      </c>
      <c r="W249" s="168" t="str">
        <f t="shared" ca="1" si="50"/>
        <v>-</v>
      </c>
      <c r="X249" s="168" t="str">
        <f t="shared" ca="1" si="50"/>
        <v>-</v>
      </c>
      <c r="Y249" s="168" t="str">
        <f t="shared" ca="1" si="50"/>
        <v>-</v>
      </c>
      <c r="Z249" s="168" t="str">
        <f t="shared" ca="1" si="50"/>
        <v>-</v>
      </c>
      <c r="AA249" s="168" t="str">
        <f t="shared" ca="1" si="50"/>
        <v>-</v>
      </c>
      <c r="AB249" s="168" t="str">
        <f t="shared" ca="1" si="50"/>
        <v>-</v>
      </c>
      <c r="AC249" s="168" t="str">
        <f t="shared" ca="1" si="50"/>
        <v>-</v>
      </c>
      <c r="AD249" s="168" t="str">
        <f t="shared" ca="1" si="50"/>
        <v>-</v>
      </c>
      <c r="AE249" s="168" t="str">
        <f t="shared" ca="1" si="50"/>
        <v>-</v>
      </c>
      <c r="AF249" s="168" t="str">
        <f t="shared" ca="1" si="50"/>
        <v>-</v>
      </c>
      <c r="AG249" s="168" t="str">
        <f t="shared" ca="1" si="50"/>
        <v>-</v>
      </c>
      <c r="AH249" s="168" t="str">
        <f t="shared" ca="1" si="50"/>
        <v>-</v>
      </c>
      <c r="AI249" s="168" t="str">
        <f t="shared" ca="1" si="50"/>
        <v>-</v>
      </c>
      <c r="AJ249" s="168" t="str">
        <f t="shared" ca="1" si="50"/>
        <v>-</v>
      </c>
      <c r="AK249" s="168" t="str">
        <f t="shared" ca="1" si="50"/>
        <v>-</v>
      </c>
      <c r="AL249" s="168" t="str">
        <f t="shared" ca="1" si="50"/>
        <v>-</v>
      </c>
      <c r="AM249" s="168" t="str">
        <f t="shared" ca="1" si="50"/>
        <v>-</v>
      </c>
    </row>
    <row r="250" spans="1:39" hidden="1" outlineLevel="2" x14ac:dyDescent="0.3">
      <c r="B250" t="s">
        <v>197</v>
      </c>
      <c r="K250" s="168" t="str">
        <f ca="1">IFERROR(K243/K239,"-")</f>
        <v>-</v>
      </c>
      <c r="L250" s="168" t="str">
        <f t="shared" ref="L250:AM250" ca="1" si="51">IFERROR(L243/L239,"-")</f>
        <v>-</v>
      </c>
      <c r="M250" s="168" t="str">
        <f t="shared" ca="1" si="51"/>
        <v>-</v>
      </c>
      <c r="N250" s="168" t="str">
        <f t="shared" ca="1" si="51"/>
        <v>-</v>
      </c>
      <c r="O250" s="168" t="str">
        <f t="shared" ca="1" si="51"/>
        <v>-</v>
      </c>
      <c r="P250" s="168" t="str">
        <f t="shared" ca="1" si="51"/>
        <v>-</v>
      </c>
      <c r="Q250" s="168" t="str">
        <f t="shared" ca="1" si="51"/>
        <v>-</v>
      </c>
      <c r="R250" s="168" t="str">
        <f t="shared" ca="1" si="51"/>
        <v>-</v>
      </c>
      <c r="S250" s="168" t="str">
        <f t="shared" ca="1" si="51"/>
        <v>-</v>
      </c>
      <c r="T250" s="168" t="str">
        <f t="shared" ca="1" si="51"/>
        <v>-</v>
      </c>
      <c r="U250" s="168" t="str">
        <f t="shared" ca="1" si="51"/>
        <v>-</v>
      </c>
      <c r="V250" s="168" t="str">
        <f t="shared" ca="1" si="51"/>
        <v>-</v>
      </c>
      <c r="W250" s="168" t="str">
        <f t="shared" ca="1" si="51"/>
        <v>-</v>
      </c>
      <c r="X250" s="168" t="str">
        <f t="shared" ca="1" si="51"/>
        <v>-</v>
      </c>
      <c r="Y250" s="168" t="str">
        <f t="shared" ca="1" si="51"/>
        <v>-</v>
      </c>
      <c r="Z250" s="168" t="str">
        <f t="shared" ca="1" si="51"/>
        <v>-</v>
      </c>
      <c r="AA250" s="168" t="str">
        <f t="shared" ca="1" si="51"/>
        <v>-</v>
      </c>
      <c r="AB250" s="168" t="str">
        <f t="shared" ca="1" si="51"/>
        <v>-</v>
      </c>
      <c r="AC250" s="168" t="str">
        <f t="shared" ca="1" si="51"/>
        <v>-</v>
      </c>
      <c r="AD250" s="168" t="str">
        <f t="shared" ca="1" si="51"/>
        <v>-</v>
      </c>
      <c r="AE250" s="168" t="str">
        <f t="shared" ca="1" si="51"/>
        <v>-</v>
      </c>
      <c r="AF250" s="168" t="str">
        <f t="shared" ca="1" si="51"/>
        <v>-</v>
      </c>
      <c r="AG250" s="168" t="str">
        <f t="shared" ca="1" si="51"/>
        <v>-</v>
      </c>
      <c r="AH250" s="168" t="str">
        <f t="shared" ca="1" si="51"/>
        <v>-</v>
      </c>
      <c r="AI250" s="168" t="str">
        <f t="shared" ca="1" si="51"/>
        <v>-</v>
      </c>
      <c r="AJ250" s="168" t="str">
        <f t="shared" ca="1" si="51"/>
        <v>-</v>
      </c>
      <c r="AK250" s="168" t="str">
        <f t="shared" ca="1" si="51"/>
        <v>-</v>
      </c>
      <c r="AL250" s="168" t="str">
        <f t="shared" ca="1" si="51"/>
        <v>-</v>
      </c>
      <c r="AM250" s="168" t="str">
        <f t="shared" ca="1" si="51"/>
        <v>-</v>
      </c>
    </row>
    <row r="251" spans="1:39" hidden="1" outlineLevel="2" x14ac:dyDescent="0.3">
      <c r="B251" t="s">
        <v>198</v>
      </c>
      <c r="K251" s="109">
        <f ca="1">K246/K242</f>
        <v>2.168123737900375</v>
      </c>
      <c r="L251" s="109">
        <f t="shared" ref="L251:AH251" ca="1" si="52">L246/L242</f>
        <v>0.68157700864170045</v>
      </c>
      <c r="M251" s="109">
        <f t="shared" ca="1" si="52"/>
        <v>20.550127921177751</v>
      </c>
      <c r="N251" s="109">
        <f t="shared" ca="1" si="52"/>
        <v>14.729055379104807</v>
      </c>
      <c r="O251" s="109">
        <f t="shared" ca="1" si="52"/>
        <v>11.34667695276781</v>
      </c>
      <c r="P251" s="109">
        <f t="shared" ca="1" si="52"/>
        <v>9.1387723950786519</v>
      </c>
      <c r="Q251" s="109">
        <f t="shared" ca="1" si="52"/>
        <v>7.5019678695270855</v>
      </c>
      <c r="R251" s="109">
        <f t="shared" ca="1" si="52"/>
        <v>6.1806627846651017</v>
      </c>
      <c r="S251" s="109">
        <f t="shared" ca="1" si="52"/>
        <v>5.1980263062288694</v>
      </c>
      <c r="T251" s="109">
        <f t="shared" ca="1" si="52"/>
        <v>9.3552315804998347</v>
      </c>
      <c r="U251" s="109">
        <f t="shared" ca="1" si="52"/>
        <v>8.3409938920437376</v>
      </c>
      <c r="V251" s="109">
        <f t="shared" ca="1" si="52"/>
        <v>30.347627905499561</v>
      </c>
      <c r="W251" s="109">
        <f t="shared" ca="1" si="52"/>
        <v>33.28167185497886</v>
      </c>
      <c r="X251" s="109">
        <f t="shared" ca="1" si="52"/>
        <v>-17.828288128110685</v>
      </c>
      <c r="Y251" s="109">
        <f t="shared" ca="1" si="52"/>
        <v>-47.923357565730868</v>
      </c>
      <c r="Z251" s="109">
        <f t="shared" ca="1" si="52"/>
        <v>-9.3188598434551917</v>
      </c>
      <c r="AA251" s="109">
        <f t="shared" ca="1" si="52"/>
        <v>-14.740220153776509</v>
      </c>
      <c r="AB251" s="109">
        <f t="shared" ca="1" si="52"/>
        <v>-6.4823883104369244</v>
      </c>
      <c r="AC251" s="109">
        <f t="shared" ca="1" si="52"/>
        <v>-8.9832645352448317</v>
      </c>
      <c r="AD251" s="109">
        <f t="shared" ca="1" si="52"/>
        <v>-3.2050459482322671</v>
      </c>
      <c r="AE251" s="109">
        <f t="shared" ca="1" si="52"/>
        <v>-4.4388153099497041</v>
      </c>
      <c r="AF251" s="109">
        <f t="shared" ca="1" si="52"/>
        <v>-1.9801541115189953</v>
      </c>
      <c r="AG251" s="109">
        <f t="shared" ca="1" si="52"/>
        <v>-2.7758100265098871</v>
      </c>
      <c r="AH251" s="109">
        <f t="shared" ca="1" si="52"/>
        <v>-1.6228142981013387</v>
      </c>
      <c r="AI251" s="109">
        <f ca="1">AI246/AI242</f>
        <v>28.327306287198542</v>
      </c>
      <c r="AJ251" s="109">
        <f ca="1">AJ246/AJ242</f>
        <v>-1.6228142981013389</v>
      </c>
      <c r="AK251" s="109">
        <f ca="1">AK246/AK242</f>
        <v>-1.1435456391570176</v>
      </c>
      <c r="AL251" s="109">
        <f ca="1">AL246/AL242</f>
        <v>-1.3862020474746082</v>
      </c>
      <c r="AM251" s="109">
        <f ca="1">AM246/AM242</f>
        <v>-1.72077102797294</v>
      </c>
    </row>
    <row r="252" spans="1:39" hidden="1" outlineLevel="2" x14ac:dyDescent="0.3">
      <c r="B252" t="s">
        <v>199</v>
      </c>
      <c r="K252" s="109">
        <f ca="1">K246/VLOOKUP($D$262,$J$328:K334,SUM(COUNT($J$328:K328)),FALSE)</f>
        <v>2.606305572932337</v>
      </c>
      <c r="L252" s="109">
        <f ca="1">L246/VLOOKUP($D$262,$J$328:L334,SUM(COUNT($J$328:L328)),FALSE)</f>
        <v>0.83279308601841484</v>
      </c>
      <c r="M252" s="109">
        <f ca="1">M246/VLOOKUP($D$262,$J$328:M334,SUM(COUNT($J$328:M328)),FALSE)</f>
        <v>-1.0541076407111476</v>
      </c>
      <c r="N252" s="109">
        <f ca="1">N246/VLOOKUP($D$262,$J$328:N334,SUM(COUNT($J$328:N328)),FALSE)</f>
        <v>-1.0587759845907923</v>
      </c>
      <c r="O252" s="109">
        <f ca="1">O246/VLOOKUP($D$262,$J$328:O334,SUM(COUNT($J$328:O328)),FALSE)</f>
        <v>-1.0610828125650513</v>
      </c>
      <c r="P252" s="109">
        <f ca="1">P246/VLOOKUP($D$262,$J$328:P334,SUM(COUNT($J$328:P328)),FALSE)</f>
        <v>-1.0633454694909934</v>
      </c>
      <c r="Q252" s="109">
        <f ca="1">Q246/VLOOKUP($D$262,$J$328:Q334,SUM(COUNT($J$328:Q328)),FALSE)</f>
        <v>-1.0706657114193487</v>
      </c>
      <c r="R252" s="109">
        <f ca="1">R246/VLOOKUP($D$262,$J$328:R334,SUM(COUNT($J$328:R328)),FALSE)</f>
        <v>-1.0832187261938535</v>
      </c>
      <c r="S252" s="109">
        <f ca="1">S246/VLOOKUP($D$262,$J$328:S334,SUM(COUNT($J$328:S328)),FALSE)</f>
        <v>-1.0883092842281592</v>
      </c>
      <c r="T252" s="109">
        <f ca="1">T246/VLOOKUP($D$262,$J$328:T334,SUM(COUNT($J$328:T328)),FALSE)</f>
        <v>-0.76506494824850413</v>
      </c>
      <c r="U252" s="109">
        <f ca="1">U246/VLOOKUP($D$262,$J$328:U334,SUM(COUNT($J$328:U328)),FALSE)</f>
        <v>-1.0862804204099834</v>
      </c>
      <c r="V252" s="109">
        <f ca="1">V246/VLOOKUP($D$262,$J$328:V334,SUM(COUNT($J$328:V328)),FALSE)</f>
        <v>-0.77487508062025323</v>
      </c>
      <c r="W252" s="109">
        <f ca="1">W246/VLOOKUP($D$262,$J$328:W334,SUM(COUNT($J$328:W328)),FALSE)</f>
        <v>-1.0990698272660515</v>
      </c>
      <c r="X252" s="109">
        <f ca="1">X246/VLOOKUP($D$262,$J$328:X334,SUM(COUNT($J$328:X328)),FALSE)</f>
        <v>-0.85596511909439721</v>
      </c>
      <c r="Y252" s="109">
        <f ca="1">Y246/VLOOKUP($D$262,$J$328:Y334,SUM(COUNT($J$328:Y328)),FALSE)</f>
        <v>-0.94108793796387724</v>
      </c>
      <c r="Z252" s="109">
        <f ca="1">Z246/VLOOKUP($D$262,$J$328:Z334,SUM(COUNT($J$328:Z328)),FALSE)</f>
        <v>-0.75647096905694133</v>
      </c>
      <c r="AA252" s="109">
        <f ca="1">AA246/VLOOKUP($D$262,$J$328:AA334,SUM(COUNT($J$328:AA328)),FALSE)</f>
        <v>-0.83089274124022838</v>
      </c>
      <c r="AB252" s="109">
        <f ca="1">AB246/VLOOKUP($D$262,$J$328:AB334,SUM(COUNT($J$328:AB328)),FALSE)</f>
        <v>-0.68362400886936814</v>
      </c>
      <c r="AC252" s="109">
        <f ca="1">AC246/VLOOKUP($D$262,$J$328:AC334,SUM(COUNT($J$328:AC328)),FALSE)</f>
        <v>-0.74965085756252081</v>
      </c>
      <c r="AD252" s="109">
        <f ca="1">AD246/VLOOKUP($D$262,$J$328:AD334,SUM(COUNT($J$328:AD328)),FALSE)</f>
        <v>-0.51652251650857506</v>
      </c>
      <c r="AE252" s="109">
        <f ca="1">AE246/VLOOKUP($D$262,$J$328:AE334,SUM(COUNT($J$328:AE328)),FALSE)</f>
        <v>-0.59670997665617742</v>
      </c>
      <c r="AF252" s="109">
        <f ca="1">AF246/VLOOKUP($D$262,$J$328:AF334,SUM(COUNT($J$328:AF328)),FALSE)</f>
        <v>-0.39760900309067526</v>
      </c>
      <c r="AG252" s="109">
        <f ca="1">AG246/VLOOKUP($D$262,$J$328:AG334,SUM(COUNT($J$328:AG328)),FALSE)</f>
        <v>-0.48059233488799641</v>
      </c>
      <c r="AH252" s="109">
        <f ca="1">AH246/VLOOKUP($D$262,$J$328:AH334,SUM(COUNT($J$328:AH328)),FALSE)</f>
        <v>-0.35104466531737033</v>
      </c>
      <c r="AI252" s="109">
        <f ca="1">AI246/VLOOKUP($D$262,$J$328:AI334,SUM(COUNT($J$328:AI328)),FALSE)</f>
        <v>-1.1184492328549094</v>
      </c>
      <c r="AJ252" s="109">
        <f ca="1">AJ246/VLOOKUP($D$262,$J$328:AJ334,SUM(COUNT($J$328:AJ328)),FALSE)</f>
        <v>-0.35104466531737039</v>
      </c>
      <c r="AK252" s="109">
        <f ca="1">AK246/VLOOKUP($D$262,$J$328:AK334,SUM(COUNT($J$328:AK328)),FALSE)</f>
        <v>-0.2759823925553927</v>
      </c>
      <c r="AL252" s="109">
        <f ca="1">AL246/VLOOKUP($D$262,$J$328:AL334,SUM(COUNT($J$328:AL328)),FALSE)</f>
        <v>-0.31603697970838474</v>
      </c>
      <c r="AM252" s="109">
        <f ca="1">AM246/VLOOKUP($D$262,$J$328:AM334,SUM(COUNT($J$328:AM328)),FALSE)</f>
        <v>-0.36451058900686073</v>
      </c>
    </row>
    <row r="253" spans="1:39" hidden="1" outlineLevel="2" x14ac:dyDescent="0.3">
      <c r="B253" t="s">
        <v>200</v>
      </c>
      <c r="K253" s="109">
        <f ca="1">AVERAGE(J199:K199)/AVERAGE(J219:K219)</f>
        <v>1.0223923442267355</v>
      </c>
      <c r="L253" s="109">
        <f t="shared" ref="L253:AH253" ca="1" si="53">AVERAGE(K199:L199)/AVERAGE(K219:L219)</f>
        <v>1.0238170174952534</v>
      </c>
      <c r="M253" s="109">
        <f t="shared" ca="1" si="53"/>
        <v>1.0038275244544173</v>
      </c>
      <c r="N253" s="109">
        <f t="shared" ca="1" si="53"/>
        <v>1.0020833970800791</v>
      </c>
      <c r="O253" s="109">
        <f t="shared" ca="1" si="53"/>
        <v>1.0021121025172457</v>
      </c>
      <c r="P253" s="109">
        <f t="shared" ca="1" si="53"/>
        <v>1.0021421598308029</v>
      </c>
      <c r="Q253" s="109">
        <f t="shared" ca="1" si="53"/>
        <v>1.0028270484261241</v>
      </c>
      <c r="R253" s="109">
        <f t="shared" ca="1" si="53"/>
        <v>1.0035388077560905</v>
      </c>
      <c r="S253" s="109">
        <f t="shared" ca="1" si="53"/>
        <v>1.003605034231315</v>
      </c>
      <c r="T253" s="109">
        <f t="shared" ca="1" si="53"/>
        <v>1.0054484040592655</v>
      </c>
      <c r="U253" s="109">
        <f t="shared" ca="1" si="53"/>
        <v>1.0053446252782534</v>
      </c>
      <c r="V253" s="109">
        <f t="shared" ca="1" si="53"/>
        <v>1.0052447348749609</v>
      </c>
      <c r="W253" s="109">
        <f t="shared" ca="1" si="53"/>
        <v>1.0055750853662457</v>
      </c>
      <c r="X253" s="109">
        <f t="shared" ca="1" si="53"/>
        <v>1.0059040805031718</v>
      </c>
      <c r="Y253" s="109">
        <f t="shared" ca="1" si="53"/>
        <v>1.0058175599123782</v>
      </c>
      <c r="Z253" s="109">
        <f t="shared" ca="1" si="53"/>
        <v>1.0057335415271706</v>
      </c>
      <c r="AA253" s="109">
        <f t="shared" ca="1" si="53"/>
        <v>1.00565191834796</v>
      </c>
      <c r="AB253" s="109">
        <f t="shared" ca="1" si="53"/>
        <v>1.0055725893901244</v>
      </c>
      <c r="AC253" s="109">
        <f t="shared" ca="1" si="53"/>
        <v>1.0054954592672036</v>
      </c>
      <c r="AD253" s="109">
        <f t="shared" ca="1" si="53"/>
        <v>1.006743949770166</v>
      </c>
      <c r="AE253" s="109">
        <f t="shared" ca="1" si="53"/>
        <v>1.0064648440540473</v>
      </c>
      <c r="AF253" s="109">
        <f t="shared" ca="1" si="53"/>
        <v>1.0071049394360101</v>
      </c>
      <c r="AG253" s="109">
        <f t="shared" ca="1" si="53"/>
        <v>1.0067054746839046</v>
      </c>
      <c r="AH253" s="109">
        <f t="shared" ca="1" si="53"/>
        <v>1.006348539985523</v>
      </c>
      <c r="AI253" s="109">
        <f ca="1">AVERAGE(AI199)/AVERAGE(AI219)</f>
        <v>1.0068950687659868</v>
      </c>
      <c r="AJ253" s="109">
        <f ca="1">AVERAGE(AI199:AJ199)/AVERAGE(AI219:AJ219)</f>
        <v>1.008262723751167</v>
      </c>
      <c r="AK253" s="109">
        <f ca="1">AVERAGE(AJ199:AK199)/AVERAGE(AJ219:AK219)</f>
        <v>1.0053930823429953</v>
      </c>
      <c r="AL253" s="109">
        <f ca="1">AVERAGE(AK199:AL199)/AVERAGE(AK219:AL219)</f>
        <v>1.0031630629382373</v>
      </c>
      <c r="AM253" s="109">
        <f ca="1">AVERAGE(AL199:AM199)/AVERAGE(AL219:AM219)</f>
        <v>1.0023951486807883</v>
      </c>
    </row>
    <row r="254" spans="1:39" ht="13.5" hidden="1" outlineLevel="1" thickBot="1" x14ac:dyDescent="0.35">
      <c r="K254" s="3"/>
      <c r="L254" s="1"/>
      <c r="M254" s="1"/>
      <c r="N254" s="1"/>
      <c r="O254" s="1"/>
      <c r="P254" s="1"/>
      <c r="Q254" s="1"/>
      <c r="R254" s="76"/>
    </row>
    <row r="255" spans="1:39" x14ac:dyDescent="0.3">
      <c r="A255" s="36" t="s">
        <v>151</v>
      </c>
      <c r="B255" s="96" t="s">
        <v>259</v>
      </c>
      <c r="C255" s="97"/>
      <c r="D255" s="97"/>
      <c r="E255" s="97"/>
      <c r="F255" s="97"/>
      <c r="G255" s="97"/>
      <c r="H255" s="97"/>
      <c r="I255" s="97"/>
      <c r="J255" s="97"/>
      <c r="K255" s="98"/>
      <c r="L255" s="98"/>
      <c r="M255" s="98"/>
      <c r="N255" s="98"/>
      <c r="O255" s="98"/>
      <c r="P255" s="98"/>
      <c r="Q255" s="98"/>
      <c r="R255" s="181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</row>
    <row r="256" spans="1:39" ht="13.5" outlineLevel="1" thickBot="1" x14ac:dyDescent="0.35">
      <c r="B256" s="182" t="s">
        <v>210</v>
      </c>
      <c r="C256" s="101"/>
      <c r="D256" s="101"/>
      <c r="E256" s="101"/>
      <c r="F256" s="101"/>
      <c r="G256" s="101"/>
      <c r="H256" s="101"/>
      <c r="I256" s="101"/>
      <c r="J256" s="101"/>
      <c r="K256" s="102"/>
      <c r="L256" s="102"/>
      <c r="M256" s="102"/>
      <c r="N256" s="102"/>
      <c r="O256" s="102"/>
      <c r="P256" s="102"/>
      <c r="Q256" s="102"/>
      <c r="R256" s="183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</row>
    <row r="257" spans="2:18" outlineLevel="1" x14ac:dyDescent="0.3">
      <c r="K257" s="1"/>
      <c r="L257" s="1"/>
      <c r="M257" s="1"/>
      <c r="N257" s="1"/>
      <c r="O257" s="1"/>
      <c r="P257" s="1"/>
      <c r="Q257" s="1"/>
      <c r="R257" s="76"/>
    </row>
    <row r="258" spans="2:18" outlineLevel="1" x14ac:dyDescent="0.3">
      <c r="B258" s="127" t="s">
        <v>260</v>
      </c>
      <c r="C258" s="67"/>
      <c r="D258" s="67"/>
      <c r="K258" s="1"/>
      <c r="L258" s="1"/>
      <c r="M258" s="1"/>
      <c r="N258" s="1"/>
      <c r="O258" s="1"/>
      <c r="P258" s="1"/>
      <c r="Q258" s="1"/>
      <c r="R258" s="76"/>
    </row>
    <row r="259" spans="2:18" outlineLevel="1" x14ac:dyDescent="0.3">
      <c r="B259" t="s">
        <v>261</v>
      </c>
      <c r="D259" s="34">
        <f ca="1">H127</f>
        <v>0.21179328920162011</v>
      </c>
      <c r="K259" s="1"/>
      <c r="L259" s="1"/>
      <c r="M259" s="1"/>
      <c r="N259" s="1"/>
      <c r="O259" s="1"/>
      <c r="P259" s="1"/>
      <c r="Q259" s="1"/>
      <c r="R259" s="76"/>
    </row>
    <row r="260" spans="2:18" outlineLevel="1" x14ac:dyDescent="0.3">
      <c r="B260" t="s">
        <v>262</v>
      </c>
      <c r="D260" s="202">
        <v>0.25</v>
      </c>
      <c r="K260" s="1"/>
      <c r="L260" s="1"/>
      <c r="M260" s="1"/>
      <c r="N260" s="1"/>
      <c r="O260" s="1"/>
      <c r="P260" s="1"/>
      <c r="Q260" s="1"/>
      <c r="R260" s="76"/>
    </row>
    <row r="261" spans="2:18" outlineLevel="1" x14ac:dyDescent="0.3">
      <c r="B261" t="s">
        <v>263</v>
      </c>
      <c r="D261" s="202">
        <v>0</v>
      </c>
      <c r="K261" s="1"/>
      <c r="L261" s="1"/>
      <c r="M261" s="1"/>
      <c r="N261" s="1"/>
      <c r="O261" s="1"/>
      <c r="P261" s="1"/>
      <c r="Q261" s="1"/>
      <c r="R261" s="76"/>
    </row>
    <row r="262" spans="2:18" outlineLevel="1" x14ac:dyDescent="0.3">
      <c r="B262" t="s">
        <v>264</v>
      </c>
      <c r="D262" s="203">
        <v>3</v>
      </c>
      <c r="K262" s="1"/>
      <c r="L262" s="1"/>
      <c r="M262" s="1"/>
      <c r="N262" s="1"/>
      <c r="O262" s="1"/>
      <c r="P262" s="1"/>
      <c r="Q262" s="1"/>
      <c r="R262" s="76"/>
    </row>
    <row r="263" spans="2:18" outlineLevel="1" x14ac:dyDescent="0.3">
      <c r="D263" s="126"/>
      <c r="K263" s="1"/>
      <c r="L263" s="1"/>
      <c r="M263" s="1"/>
      <c r="N263" s="1"/>
      <c r="O263" s="1"/>
      <c r="P263" s="1"/>
      <c r="Q263" s="1"/>
      <c r="R263" s="76"/>
    </row>
    <row r="264" spans="2:18" outlineLevel="1" x14ac:dyDescent="0.3">
      <c r="B264" s="127" t="s">
        <v>273</v>
      </c>
      <c r="C264" s="67"/>
      <c r="D264" s="67"/>
      <c r="E264" s="67"/>
      <c r="K264" s="1"/>
      <c r="L264" s="1"/>
      <c r="M264" s="1"/>
      <c r="N264" s="1"/>
      <c r="O264" s="1"/>
      <c r="P264" s="1"/>
      <c r="Q264" s="1"/>
      <c r="R264" s="76"/>
    </row>
    <row r="265" spans="2:18" outlineLevel="1" x14ac:dyDescent="0.3">
      <c r="B265" t="s">
        <v>382</v>
      </c>
      <c r="C265" s="33"/>
      <c r="E265" s="14">
        <f ca="1">I283</f>
        <v>266420057.65519413</v>
      </c>
      <c r="G265" s="14"/>
      <c r="K265" s="1"/>
      <c r="L265" s="1"/>
      <c r="M265" s="1"/>
      <c r="N265" s="1"/>
      <c r="O265" s="1"/>
      <c r="P265" s="1"/>
      <c r="Q265" s="1"/>
      <c r="R265" s="76"/>
    </row>
    <row r="266" spans="2:18" outlineLevel="1" x14ac:dyDescent="0.3">
      <c r="B266" t="s">
        <v>383</v>
      </c>
      <c r="C266" s="33"/>
      <c r="E266" s="14">
        <f ca="1">E265*(1+D261)</f>
        <v>266420057.65519413</v>
      </c>
      <c r="G266" s="14"/>
      <c r="K266" s="1"/>
      <c r="L266" s="1"/>
      <c r="M266" s="1"/>
      <c r="N266" s="1"/>
      <c r="O266" s="1"/>
      <c r="P266" s="1"/>
      <c r="Q266" s="1"/>
      <c r="R266" s="76"/>
    </row>
    <row r="267" spans="2:18" outlineLevel="1" x14ac:dyDescent="0.3">
      <c r="B267" t="s">
        <v>274</v>
      </c>
      <c r="E267" s="14">
        <f ca="1">I276</f>
        <v>353285244.16917616</v>
      </c>
      <c r="G267" s="14"/>
      <c r="K267" s="1"/>
      <c r="L267" s="1"/>
      <c r="M267" s="1"/>
      <c r="N267" s="1"/>
      <c r="O267" s="1"/>
      <c r="P267" s="1"/>
      <c r="Q267" s="1"/>
      <c r="R267" s="76"/>
    </row>
    <row r="268" spans="2:18" outlineLevel="1" x14ac:dyDescent="0.3">
      <c r="B268" t="s">
        <v>275</v>
      </c>
      <c r="C268" s="33"/>
      <c r="E268" s="14">
        <f ca="1">E266/(D260-D261)</f>
        <v>1065680230.6207765</v>
      </c>
      <c r="G268" s="131"/>
      <c r="K268" s="1"/>
      <c r="L268" s="1"/>
      <c r="M268" s="1"/>
      <c r="N268" s="1"/>
      <c r="O268" s="1"/>
      <c r="P268" s="1"/>
      <c r="Q268" s="1"/>
      <c r="R268" s="76"/>
    </row>
    <row r="269" spans="2:18" outlineLevel="1" x14ac:dyDescent="0.3">
      <c r="B269" t="s">
        <v>276</v>
      </c>
      <c r="E269" s="133">
        <f ca="1">E267*D262</f>
        <v>1059855732.5075285</v>
      </c>
      <c r="G269" s="131"/>
      <c r="K269" s="1"/>
      <c r="L269" s="1"/>
      <c r="M269" s="1"/>
      <c r="N269" s="1"/>
      <c r="O269" s="1"/>
      <c r="P269" s="1"/>
      <c r="Q269" s="1"/>
      <c r="R269" s="76"/>
    </row>
    <row r="270" spans="2:18" outlineLevel="1" x14ac:dyDescent="0.3">
      <c r="B270" s="15" t="s">
        <v>298</v>
      </c>
      <c r="C270" s="33"/>
      <c r="D270" s="15"/>
      <c r="E270" s="141">
        <f ca="1">AVERAGE(E268:F269)</f>
        <v>1062767981.5641525</v>
      </c>
      <c r="K270" s="1"/>
      <c r="L270" s="1"/>
      <c r="M270" s="1"/>
      <c r="N270" s="1"/>
      <c r="O270" s="1"/>
      <c r="P270" s="1"/>
      <c r="Q270" s="1"/>
      <c r="R270" s="76"/>
    </row>
    <row r="271" spans="2:18" outlineLevel="1" x14ac:dyDescent="0.3">
      <c r="D271" s="126"/>
      <c r="K271" s="1"/>
      <c r="L271" s="1"/>
      <c r="M271" s="1"/>
      <c r="N271" s="1"/>
      <c r="O271" s="1"/>
      <c r="P271" s="1"/>
      <c r="Q271" s="1"/>
      <c r="R271" s="76"/>
    </row>
    <row r="272" spans="2:18" outlineLevel="1" x14ac:dyDescent="0.3">
      <c r="D272" s="15"/>
      <c r="E272" s="128"/>
      <c r="F272" s="128"/>
      <c r="G272" s="128"/>
      <c r="H272" s="128"/>
      <c r="I272" s="128"/>
      <c r="J272" s="128"/>
      <c r="K272" s="30"/>
      <c r="L272" s="30"/>
      <c r="M272" s="30"/>
      <c r="N272" s="30"/>
      <c r="O272" s="30"/>
      <c r="P272" s="30"/>
      <c r="Q272" s="30"/>
      <c r="R272" s="204"/>
    </row>
    <row r="273" spans="1:34" outlineLevel="1" x14ac:dyDescent="0.3">
      <c r="B273" s="127" t="s">
        <v>265</v>
      </c>
      <c r="C273" s="67"/>
      <c r="D273" s="129" t="s">
        <v>267</v>
      </c>
      <c r="E273" s="130">
        <f>AI5</f>
        <v>2019</v>
      </c>
      <c r="F273" s="130">
        <f>AJ5</f>
        <v>2020</v>
      </c>
      <c r="G273" s="130">
        <f>AK5</f>
        <v>2021</v>
      </c>
      <c r="H273" s="130">
        <f>AL5</f>
        <v>2022</v>
      </c>
      <c r="I273" s="130">
        <f>AM5</f>
        <v>2023</v>
      </c>
      <c r="J273" s="130" t="s">
        <v>268</v>
      </c>
      <c r="K273" s="30"/>
      <c r="L273" s="30"/>
      <c r="M273" s="30"/>
      <c r="N273" s="30"/>
      <c r="O273" s="30"/>
      <c r="P273" s="30"/>
      <c r="Q273" s="30"/>
      <c r="R273" s="204"/>
    </row>
    <row r="274" spans="1:34" outlineLevel="1" x14ac:dyDescent="0.3">
      <c r="B274" t="s">
        <v>266</v>
      </c>
      <c r="D274" s="205">
        <f ca="1">TODAY()</f>
        <v>45239</v>
      </c>
      <c r="E274" s="205">
        <v>43830</v>
      </c>
      <c r="F274" s="205">
        <f>EDATE(E274,12)</f>
        <v>44196</v>
      </c>
      <c r="G274" s="205">
        <f>EDATE(F274,12)</f>
        <v>44561</v>
      </c>
      <c r="H274" s="205">
        <f>EDATE(G274,12)</f>
        <v>44926</v>
      </c>
      <c r="I274" s="205">
        <f>EDATE(H274,12)</f>
        <v>45291</v>
      </c>
      <c r="J274" s="205">
        <f>I274</f>
        <v>45291</v>
      </c>
      <c r="K274" s="1"/>
      <c r="L274" s="1"/>
      <c r="M274" s="1"/>
      <c r="N274" s="1"/>
      <c r="O274" s="1"/>
      <c r="P274" s="1"/>
      <c r="Q274" s="1"/>
      <c r="R274" s="76"/>
    </row>
    <row r="275" spans="1:34" outlineLevel="1" x14ac:dyDescent="0.3">
      <c r="K275" s="1"/>
      <c r="L275" s="1"/>
      <c r="M275" s="1"/>
      <c r="N275" s="1"/>
      <c r="O275" s="1"/>
      <c r="P275" s="1"/>
      <c r="Q275" s="1"/>
      <c r="R275" s="76"/>
    </row>
    <row r="276" spans="1:34" outlineLevel="1" x14ac:dyDescent="0.3">
      <c r="B276" t="s">
        <v>272</v>
      </c>
      <c r="E276" s="14">
        <f ca="1">AI112</f>
        <v>-1243225.5</v>
      </c>
      <c r="F276" s="14">
        <f ca="1">AJ112</f>
        <v>30992676.000000007</v>
      </c>
      <c r="G276" s="14">
        <f ca="1">AK112</f>
        <v>138438999.76000002</v>
      </c>
      <c r="H276" s="14">
        <f ca="1">AL112</f>
        <v>245870545.1576001</v>
      </c>
      <c r="I276" s="14">
        <f ca="1">AM112</f>
        <v>353285244.16917616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5" outlineLevel="1" x14ac:dyDescent="0.25">
      <c r="A277" s="90"/>
      <c r="B277" t="s">
        <v>271</v>
      </c>
      <c r="E277" s="14">
        <f ca="1">AI116</f>
        <v>-2187762.166666667</v>
      </c>
      <c r="F277" s="14">
        <f ca="1">AJ116</f>
        <v>29964189.33333334</v>
      </c>
      <c r="G277" s="14">
        <f ca="1">AK116</f>
        <v>137378193.09333336</v>
      </c>
      <c r="H277" s="14">
        <f ca="1">AL116</f>
        <v>244762298.49093345</v>
      </c>
      <c r="I277" s="14">
        <f ca="1">AM116</f>
        <v>352137117.50250947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outlineLevel="1" x14ac:dyDescent="0.3">
      <c r="B278" t="s">
        <v>269</v>
      </c>
      <c r="E278" s="133">
        <f ca="1">E277*-$D$259</f>
        <v>463353.34526919638</v>
      </c>
      <c r="F278" s="133">
        <f ca="1">F277*-$D$259</f>
        <v>-6346214.2171667684</v>
      </c>
      <c r="G278" s="133">
        <f ca="1">G277*-$D$259</f>
        <v>-29095779.379812364</v>
      </c>
      <c r="H278" s="133">
        <f ca="1">H277*-$D$259</f>
        <v>-51839012.269943535</v>
      </c>
      <c r="I278" s="133">
        <f ca="1">I277*-$D$259</f>
        <v>-74580278.365833864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s="15" customFormat="1" outlineLevel="1" x14ac:dyDescent="0.3">
      <c r="A279" s="36"/>
      <c r="B279" s="15" t="s">
        <v>377</v>
      </c>
      <c r="E279" s="33">
        <f ca="1">E277+E278</f>
        <v>-1724408.8213974705</v>
      </c>
      <c r="F279" s="33">
        <f ca="1">F277+F278</f>
        <v>23617975.116166569</v>
      </c>
      <c r="G279" s="33">
        <f ca="1">G277+G278</f>
        <v>108282413.713521</v>
      </c>
      <c r="H279" s="33">
        <f ca="1">H277+H278</f>
        <v>192923286.22098991</v>
      </c>
      <c r="I279" s="33">
        <f ca="1">I277+I278</f>
        <v>277556839.1366756</v>
      </c>
      <c r="J27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outlineLevel="1" x14ac:dyDescent="0.3">
      <c r="B280" t="s">
        <v>379</v>
      </c>
      <c r="E280" s="14">
        <f ca="1">-SUM(AI114:AI115)</f>
        <v>944536.66666666674</v>
      </c>
      <c r="F280" s="14">
        <f ca="1">-SUM(AJ114:AJ115)</f>
        <v>1028486.6666666667</v>
      </c>
      <c r="G280" s="14">
        <f ca="1">-SUM(AK114:AK115)</f>
        <v>1060806.6666666667</v>
      </c>
      <c r="H280" s="14">
        <f ca="1">-SUM(AL114:AL115)</f>
        <v>1108246.6666666667</v>
      </c>
      <c r="I280" s="14">
        <f ca="1">-SUM(AM114:AM115)</f>
        <v>1148126.6666666667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outlineLevel="1" x14ac:dyDescent="0.3">
      <c r="B281" t="s">
        <v>380</v>
      </c>
      <c r="E281" s="14">
        <f ca="1">AI159</f>
        <v>-8618140</v>
      </c>
      <c r="F281" s="14">
        <f ca="1">AJ159</f>
        <v>-473540</v>
      </c>
      <c r="G281" s="14">
        <f ca="1">AK159</f>
        <v>-308000</v>
      </c>
      <c r="H281" s="14">
        <f ca="1">AL159</f>
        <v>-622520</v>
      </c>
      <c r="I281" s="14">
        <f ca="1">AM159</f>
        <v>-910760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outlineLevel="1" x14ac:dyDescent="0.3">
      <c r="B282" t="s">
        <v>381</v>
      </c>
      <c r="E282" s="133">
        <f ca="1">SUM(AI151:AI153)</f>
        <v>-5444444.444444445</v>
      </c>
      <c r="F282" s="133">
        <f ca="1">SUM(AJ151:AJ153)</f>
        <v>-9207333.3333333358</v>
      </c>
      <c r="G282" s="133">
        <f ca="1">SUM(AK151:AK153)</f>
        <v>-1302314.8148148174</v>
      </c>
      <c r="H282" s="133">
        <f ca="1">SUM(AL151:AL153)</f>
        <v>-11374148.148148155</v>
      </c>
      <c r="I282" s="133">
        <f ca="1">SUM(AM151:AM153)</f>
        <v>-11374148.148148147</v>
      </c>
      <c r="J282" s="13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s="15" customFormat="1" outlineLevel="1" x14ac:dyDescent="0.3">
      <c r="A283" s="36"/>
      <c r="B283" s="15" t="s">
        <v>378</v>
      </c>
      <c r="D283" s="33">
        <v>0</v>
      </c>
      <c r="E283" s="33">
        <f ca="1">SUM(E279:E282)</f>
        <v>-14842456.599175248</v>
      </c>
      <c r="F283" s="33">
        <f ca="1">SUM(F279:F282)</f>
        <v>14965588.449499901</v>
      </c>
      <c r="G283" s="33">
        <f ca="1">SUM(G279:G282)</f>
        <v>107732905.56537285</v>
      </c>
      <c r="H283" s="33">
        <f ca="1">SUM(H279:H282)</f>
        <v>182034864.73950842</v>
      </c>
      <c r="I283" s="33">
        <f ca="1">SUM(I279:I282)</f>
        <v>266420057.65519413</v>
      </c>
      <c r="J283" s="33">
        <f ca="1">E270</f>
        <v>1062767981.5641525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outlineLevel="1" x14ac:dyDescent="0.3">
      <c r="D284" s="26"/>
      <c r="K284" s="1"/>
      <c r="L284" s="1"/>
      <c r="M284" s="1"/>
      <c r="N284" s="1"/>
      <c r="O284" s="1"/>
      <c r="P284" s="1"/>
      <c r="Q284" s="1"/>
      <c r="R284" s="76"/>
    </row>
    <row r="285" spans="1:34" outlineLevel="1" x14ac:dyDescent="0.3">
      <c r="K285" s="1"/>
      <c r="L285" s="1"/>
      <c r="M285" s="1"/>
      <c r="N285" s="1"/>
      <c r="O285" s="1"/>
      <c r="P285" s="1"/>
      <c r="Q285" s="1"/>
      <c r="R285" s="76"/>
    </row>
    <row r="286" spans="1:34" outlineLevel="1" x14ac:dyDescent="0.3">
      <c r="B286" s="15" t="s">
        <v>277</v>
      </c>
      <c r="K286" s="1"/>
      <c r="L286" s="1"/>
      <c r="M286" s="1"/>
      <c r="N286" s="1"/>
      <c r="O286" s="1"/>
      <c r="P286" s="1"/>
      <c r="Q286" s="1"/>
      <c r="R286" s="76"/>
    </row>
    <row r="287" spans="1:34" outlineLevel="1" x14ac:dyDescent="0.3">
      <c r="B287" s="62" t="s">
        <v>262</v>
      </c>
      <c r="C287" s="62"/>
      <c r="D287" s="62"/>
      <c r="E287" s="132">
        <f>D260</f>
        <v>0.25</v>
      </c>
      <c r="K287" s="1"/>
      <c r="L287" s="1"/>
      <c r="M287" s="1"/>
      <c r="N287" s="1"/>
      <c r="O287" s="1"/>
      <c r="P287" s="1"/>
      <c r="Q287" s="1"/>
      <c r="R287" s="76"/>
    </row>
    <row r="288" spans="1:34" outlineLevel="1" x14ac:dyDescent="0.3">
      <c r="B288" t="s">
        <v>384</v>
      </c>
      <c r="E288" s="14" t="e">
        <f ca="1">XNPV(E287,D283:J283,D274:J274)</f>
        <v>#NUM!</v>
      </c>
      <c r="K288" s="1"/>
      <c r="L288" s="1"/>
      <c r="M288" s="1"/>
      <c r="N288" s="1"/>
      <c r="O288" s="1"/>
      <c r="P288" s="1"/>
      <c r="Q288" s="1"/>
      <c r="R288" s="76"/>
    </row>
    <row r="289" spans="1:39" outlineLevel="1" x14ac:dyDescent="0.3">
      <c r="B289" t="s">
        <v>279</v>
      </c>
      <c r="E289" s="169" t="e">
        <f ca="1">E290/E288-1</f>
        <v>#NUM!</v>
      </c>
      <c r="G289" s="253"/>
      <c r="H289" s="253"/>
      <c r="K289" s="1"/>
      <c r="L289" s="1"/>
      <c r="M289" s="1"/>
      <c r="N289" s="1"/>
      <c r="O289" s="1"/>
      <c r="P289" s="1"/>
      <c r="Q289" s="1"/>
      <c r="R289" s="76"/>
    </row>
    <row r="290" spans="1:39" s="15" customFormat="1" outlineLevel="1" x14ac:dyDescent="0.3">
      <c r="A290" s="36"/>
      <c r="B290" s="15" t="s">
        <v>280</v>
      </c>
      <c r="E290" s="206">
        <v>100000000</v>
      </c>
      <c r="H290" s="252"/>
      <c r="K290" s="30"/>
      <c r="L290" s="30"/>
      <c r="M290" s="30"/>
      <c r="N290" s="30"/>
      <c r="O290" s="30"/>
      <c r="P290" s="30"/>
      <c r="Q290" s="30"/>
      <c r="R290" s="204"/>
    </row>
    <row r="291" spans="1:39" outlineLevel="1" x14ac:dyDescent="0.3">
      <c r="B291" t="s">
        <v>281</v>
      </c>
      <c r="E291" s="14">
        <f>AI143</f>
        <v>0</v>
      </c>
      <c r="G291" s="14"/>
      <c r="H291" s="14"/>
      <c r="K291" s="1"/>
      <c r="L291" s="1"/>
      <c r="M291" s="1"/>
      <c r="N291" s="1"/>
      <c r="O291" s="1"/>
      <c r="P291" s="1"/>
      <c r="Q291" s="1"/>
      <c r="R291" s="76"/>
    </row>
    <row r="292" spans="1:39" outlineLevel="1" x14ac:dyDescent="0.3">
      <c r="B292" t="s">
        <v>282</v>
      </c>
      <c r="E292" s="133">
        <f>AI178</f>
        <v>0</v>
      </c>
      <c r="H292" s="214"/>
      <c r="K292" s="1"/>
      <c r="L292" s="1"/>
      <c r="M292" s="1"/>
      <c r="N292" s="1"/>
      <c r="O292" s="1"/>
      <c r="P292" s="1"/>
      <c r="Q292" s="1"/>
      <c r="R292" s="76"/>
    </row>
    <row r="293" spans="1:39" outlineLevel="1" x14ac:dyDescent="0.3">
      <c r="B293" s="15" t="s">
        <v>283</v>
      </c>
      <c r="C293" s="15"/>
      <c r="D293" s="15"/>
      <c r="E293" s="33">
        <f>E290+E291-E292</f>
        <v>100000000</v>
      </c>
      <c r="H293" s="253"/>
      <c r="I293" s="253"/>
      <c r="K293" s="1"/>
      <c r="L293" s="1"/>
      <c r="M293" s="1"/>
      <c r="N293" s="1"/>
      <c r="O293" s="1"/>
      <c r="P293" s="1"/>
      <c r="Q293" s="1"/>
      <c r="R293" s="76"/>
    </row>
    <row r="294" spans="1:39" outlineLevel="1" x14ac:dyDescent="0.3">
      <c r="B294" t="s">
        <v>284</v>
      </c>
      <c r="E294" s="120">
        <f>I1</f>
        <v>5000000</v>
      </c>
      <c r="F294" s="207">
        <f>E294/E290</f>
        <v>0.05</v>
      </c>
      <c r="H294" s="14"/>
      <c r="I294" s="209"/>
      <c r="K294" s="1"/>
      <c r="L294" s="1"/>
      <c r="M294" s="1"/>
      <c r="N294" s="1"/>
      <c r="O294" s="1"/>
      <c r="P294" s="1"/>
      <c r="Q294" s="1"/>
      <c r="R294" s="76"/>
    </row>
    <row r="295" spans="1:39" outlineLevel="1" x14ac:dyDescent="0.3">
      <c r="B295" s="15" t="s">
        <v>285</v>
      </c>
      <c r="C295" s="15"/>
      <c r="D295" s="15"/>
      <c r="E295" s="33">
        <f>E293-E294</f>
        <v>95000000</v>
      </c>
      <c r="K295" s="1"/>
      <c r="L295" s="1"/>
      <c r="M295" s="1"/>
      <c r="N295" s="1"/>
      <c r="O295" s="1"/>
      <c r="P295" s="1"/>
      <c r="Q295" s="1"/>
      <c r="R295" s="76"/>
    </row>
    <row r="296" spans="1:39" outlineLevel="1" x14ac:dyDescent="0.3">
      <c r="B296" t="s">
        <v>388</v>
      </c>
      <c r="E296" s="134">
        <f>H130</f>
        <v>72000000</v>
      </c>
      <c r="I296" s="249"/>
      <c r="K296" s="1"/>
      <c r="L296" s="1"/>
      <c r="M296" s="1"/>
      <c r="N296" s="1"/>
      <c r="O296" s="1"/>
      <c r="P296" s="1"/>
      <c r="Q296" s="1"/>
      <c r="R296" s="76"/>
    </row>
    <row r="297" spans="1:39" outlineLevel="1" x14ac:dyDescent="0.3">
      <c r="B297" t="s">
        <v>389</v>
      </c>
      <c r="E297" s="14">
        <f>E293/E300-E296</f>
        <v>3789473.684210524</v>
      </c>
      <c r="K297" s="1"/>
      <c r="L297" s="1"/>
      <c r="M297" s="1"/>
      <c r="N297" s="1"/>
      <c r="O297" s="1"/>
      <c r="P297" s="1"/>
      <c r="Q297" s="1"/>
      <c r="R297" s="76"/>
    </row>
    <row r="298" spans="1:39" outlineLevel="1" x14ac:dyDescent="0.3">
      <c r="B298" t="s">
        <v>387</v>
      </c>
      <c r="E298" s="134">
        <f>+E296+E297</f>
        <v>75789473.684210524</v>
      </c>
      <c r="K298" s="1"/>
      <c r="L298" s="1"/>
      <c r="M298" s="1"/>
      <c r="N298" s="1"/>
      <c r="O298" s="1"/>
      <c r="P298" s="1"/>
      <c r="Q298" s="1"/>
      <c r="R298" s="76"/>
    </row>
    <row r="299" spans="1:39" outlineLevel="1" x14ac:dyDescent="0.3">
      <c r="B299" t="s">
        <v>386</v>
      </c>
      <c r="E299" s="134">
        <v>100000000</v>
      </c>
      <c r="K299" s="1"/>
      <c r="L299" s="1"/>
      <c r="M299" s="1"/>
      <c r="N299" s="1"/>
      <c r="O299" s="1"/>
      <c r="P299" s="1"/>
      <c r="Q299" s="1"/>
      <c r="R299" s="76"/>
    </row>
    <row r="300" spans="1:39" outlineLevel="1" x14ac:dyDescent="0.3">
      <c r="B300" t="s">
        <v>286</v>
      </c>
      <c r="C300" s="15"/>
      <c r="E300" s="44">
        <f>E295/E296</f>
        <v>1.3194444444444444</v>
      </c>
      <c r="K300" s="1"/>
      <c r="L300" s="1"/>
      <c r="M300" s="1"/>
      <c r="N300" s="1"/>
      <c r="O300" s="1"/>
      <c r="P300" s="1"/>
      <c r="Q300" s="1"/>
      <c r="R300" s="76"/>
    </row>
    <row r="301" spans="1:39" outlineLevel="1" x14ac:dyDescent="0.3">
      <c r="B301" t="s">
        <v>287</v>
      </c>
      <c r="E301" s="44">
        <f>E293/E298</f>
        <v>1.3194444444444444</v>
      </c>
      <c r="K301" s="1"/>
      <c r="L301" s="1"/>
      <c r="M301" s="1"/>
      <c r="N301" s="1"/>
      <c r="O301" s="1"/>
      <c r="P301" s="1"/>
      <c r="Q301" s="1"/>
      <c r="R301" s="76"/>
    </row>
    <row r="302" spans="1:39" ht="13.5" outlineLevel="1" thickBot="1" x14ac:dyDescent="0.35">
      <c r="K302" s="1"/>
      <c r="L302" s="1"/>
      <c r="M302" s="1"/>
      <c r="N302" s="1"/>
      <c r="O302" s="1"/>
      <c r="P302" s="1"/>
      <c r="Q302" s="1"/>
      <c r="R302" s="76"/>
    </row>
    <row r="303" spans="1:39" ht="13.5" collapsed="1" thickBot="1" x14ac:dyDescent="0.35">
      <c r="A303" s="36" t="s">
        <v>151</v>
      </c>
      <c r="B303" s="96" t="s">
        <v>327</v>
      </c>
      <c r="C303" s="97"/>
      <c r="D303" s="97"/>
      <c r="E303" s="97"/>
      <c r="F303" s="97"/>
      <c r="G303" s="97"/>
      <c r="H303" s="97"/>
      <c r="I303" s="97"/>
      <c r="J303" s="97"/>
      <c r="K303" s="98"/>
      <c r="L303" s="98"/>
      <c r="M303" s="98"/>
      <c r="N303" s="98"/>
      <c r="O303" s="98"/>
      <c r="P303" s="98"/>
      <c r="Q303" s="98"/>
      <c r="R303" s="181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</row>
    <row r="304" spans="1:39" ht="13.5" hidden="1" outlineLevel="1" thickBot="1" x14ac:dyDescent="0.35">
      <c r="B304" s="182"/>
      <c r="C304" s="101"/>
      <c r="D304" s="101"/>
      <c r="E304" s="101"/>
      <c r="F304" s="101"/>
      <c r="G304" s="101"/>
      <c r="H304" s="101"/>
      <c r="I304" s="101"/>
      <c r="J304" s="101"/>
      <c r="K304" s="102"/>
      <c r="L304" s="102"/>
      <c r="M304" s="102"/>
      <c r="N304" s="102"/>
      <c r="O304" s="102"/>
      <c r="P304" s="102"/>
      <c r="Q304" s="102"/>
      <c r="R304" s="183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</row>
    <row r="305" spans="5:40" hidden="1" outlineLevel="1" x14ac:dyDescent="0.3">
      <c r="K305" s="1"/>
      <c r="L305" s="1"/>
      <c r="M305" s="1"/>
      <c r="N305" s="1"/>
      <c r="O305" s="1"/>
      <c r="P305" s="1"/>
      <c r="Q305" s="1"/>
      <c r="R305" s="76"/>
    </row>
    <row r="306" spans="5:40" hidden="1" outlineLevel="1" x14ac:dyDescent="0.3">
      <c r="K306" s="208">
        <f ca="1">TODAY()</f>
        <v>45239</v>
      </c>
      <c r="L306" s="208">
        <f>K307+1</f>
        <v>43497</v>
      </c>
      <c r="M306" s="208">
        <f>L307+1</f>
        <v>43525</v>
      </c>
      <c r="N306" s="208">
        <f t="shared" ref="N306:AH306" si="54">M307+1</f>
        <v>43556</v>
      </c>
      <c r="O306" s="208">
        <f t="shared" si="54"/>
        <v>43586</v>
      </c>
      <c r="P306" s="208">
        <f t="shared" si="54"/>
        <v>43617</v>
      </c>
      <c r="Q306" s="208">
        <f t="shared" si="54"/>
        <v>43647</v>
      </c>
      <c r="R306" s="208">
        <f t="shared" si="54"/>
        <v>43678</v>
      </c>
      <c r="S306" s="208">
        <f t="shared" si="54"/>
        <v>43709</v>
      </c>
      <c r="T306" s="208">
        <f t="shared" si="54"/>
        <v>43739</v>
      </c>
      <c r="U306" s="208">
        <f t="shared" si="54"/>
        <v>43770</v>
      </c>
      <c r="V306" s="208">
        <f t="shared" si="54"/>
        <v>43800</v>
      </c>
      <c r="W306" s="208">
        <f t="shared" si="54"/>
        <v>43831</v>
      </c>
      <c r="X306" s="208">
        <f t="shared" si="54"/>
        <v>43862</v>
      </c>
      <c r="Y306" s="208">
        <f t="shared" si="54"/>
        <v>43891</v>
      </c>
      <c r="Z306" s="208">
        <f t="shared" si="54"/>
        <v>43922</v>
      </c>
      <c r="AA306" s="208">
        <f t="shared" si="54"/>
        <v>43952</v>
      </c>
      <c r="AB306" s="208">
        <f t="shared" si="54"/>
        <v>43983</v>
      </c>
      <c r="AC306" s="208">
        <f t="shared" si="54"/>
        <v>44013</v>
      </c>
      <c r="AD306" s="208">
        <f t="shared" si="54"/>
        <v>44044</v>
      </c>
      <c r="AE306" s="208">
        <f t="shared" si="54"/>
        <v>44075</v>
      </c>
      <c r="AF306" s="208">
        <f t="shared" si="54"/>
        <v>44105</v>
      </c>
      <c r="AG306" s="208">
        <f t="shared" si="54"/>
        <v>44136</v>
      </c>
      <c r="AH306" s="208">
        <f t="shared" si="54"/>
        <v>44166</v>
      </c>
      <c r="AI306" s="208">
        <f ca="1">TODAY()</f>
        <v>45239</v>
      </c>
      <c r="AJ306" s="208">
        <f>AI307+1</f>
        <v>43831</v>
      </c>
      <c r="AK306" s="208">
        <f>AJ307+1</f>
        <v>44197</v>
      </c>
      <c r="AL306" s="208">
        <f>AK307+1</f>
        <v>44562</v>
      </c>
      <c r="AM306" s="208">
        <f>AL307+1</f>
        <v>44927</v>
      </c>
      <c r="AN306" s="208"/>
    </row>
    <row r="307" spans="5:40" hidden="1" outlineLevel="1" x14ac:dyDescent="0.3">
      <c r="K307" s="208">
        <v>43496</v>
      </c>
      <c r="L307" s="208">
        <f>EDATE(K307,1)</f>
        <v>43524</v>
      </c>
      <c r="M307" s="208">
        <v>43555</v>
      </c>
      <c r="N307" s="208">
        <f t="shared" ref="N307:U307" si="55">EDATE(M307,1)</f>
        <v>43585</v>
      </c>
      <c r="O307" s="208">
        <v>43616</v>
      </c>
      <c r="P307" s="208">
        <f t="shared" si="55"/>
        <v>43646</v>
      </c>
      <c r="Q307" s="208">
        <v>43677</v>
      </c>
      <c r="R307" s="208">
        <f t="shared" si="55"/>
        <v>43708</v>
      </c>
      <c r="S307" s="208">
        <f t="shared" si="55"/>
        <v>43738</v>
      </c>
      <c r="T307" s="208">
        <v>43769</v>
      </c>
      <c r="U307" s="208">
        <f t="shared" si="55"/>
        <v>43799</v>
      </c>
      <c r="V307" s="208">
        <v>43830</v>
      </c>
      <c r="W307" s="208">
        <f>EDATE(K307,12)</f>
        <v>43861</v>
      </c>
      <c r="X307" s="208">
        <f>EDATE(L307,12)+1</f>
        <v>43890</v>
      </c>
      <c r="Y307" s="208">
        <f t="shared" ref="Y307:AH307" si="56">EDATE(M307,12)</f>
        <v>43921</v>
      </c>
      <c r="Z307" s="208">
        <f t="shared" si="56"/>
        <v>43951</v>
      </c>
      <c r="AA307" s="208">
        <f t="shared" si="56"/>
        <v>43982</v>
      </c>
      <c r="AB307" s="208">
        <f t="shared" si="56"/>
        <v>44012</v>
      </c>
      <c r="AC307" s="208">
        <f t="shared" si="56"/>
        <v>44043</v>
      </c>
      <c r="AD307" s="208">
        <f t="shared" si="56"/>
        <v>44074</v>
      </c>
      <c r="AE307" s="208">
        <f t="shared" si="56"/>
        <v>44104</v>
      </c>
      <c r="AF307" s="208">
        <f t="shared" si="56"/>
        <v>44135</v>
      </c>
      <c r="AG307" s="208">
        <f t="shared" si="56"/>
        <v>44165</v>
      </c>
      <c r="AH307" s="208">
        <f t="shared" si="56"/>
        <v>44196</v>
      </c>
      <c r="AI307" s="208">
        <v>43830</v>
      </c>
      <c r="AJ307" s="208">
        <f>EOMONTH(AI307,12)</f>
        <v>44196</v>
      </c>
      <c r="AK307" s="208">
        <f>EOMONTH(AJ307,12)</f>
        <v>44561</v>
      </c>
      <c r="AL307" s="208">
        <f>EOMONTH(AK307,12)</f>
        <v>44926</v>
      </c>
      <c r="AM307" s="208">
        <f>EOMONTH(AL307,12)</f>
        <v>45291</v>
      </c>
      <c r="AN307" s="208"/>
    </row>
    <row r="308" spans="5:40" hidden="1" outlineLevel="1" x14ac:dyDescent="0.3">
      <c r="K308" s="209">
        <f ca="1">YEARFRAC(K306,K307)</f>
        <v>4.7750000000000004</v>
      </c>
      <c r="L308" s="209">
        <f t="shared" ref="L308:AH308" ca="1" si="57">YEARFRAC(L306,L307)+K308</f>
        <v>4.8500000000000005</v>
      </c>
      <c r="M308" s="209">
        <f t="shared" ca="1" si="57"/>
        <v>4.9333333333333336</v>
      </c>
      <c r="N308" s="209">
        <f t="shared" ca="1" si="57"/>
        <v>5.0138888888888893</v>
      </c>
      <c r="O308" s="209">
        <f t="shared" ca="1" si="57"/>
        <v>5.0972222222222223</v>
      </c>
      <c r="P308" s="209">
        <f t="shared" ca="1" si="57"/>
        <v>5.177777777777778</v>
      </c>
      <c r="Q308" s="209">
        <f t="shared" ca="1" si="57"/>
        <v>5.2611111111111111</v>
      </c>
      <c r="R308" s="209">
        <f t="shared" ca="1" si="57"/>
        <v>5.3444444444444441</v>
      </c>
      <c r="S308" s="209">
        <f t="shared" ca="1" si="57"/>
        <v>5.4249999999999998</v>
      </c>
      <c r="T308" s="209">
        <f t="shared" ca="1" si="57"/>
        <v>5.5083333333333329</v>
      </c>
      <c r="U308" s="209">
        <f t="shared" ca="1" si="57"/>
        <v>5.5888888888888886</v>
      </c>
      <c r="V308" s="209">
        <f t="shared" ca="1" si="57"/>
        <v>5.6722222222222216</v>
      </c>
      <c r="W308" s="209">
        <f t="shared" ca="1" si="57"/>
        <v>5.7555555555555546</v>
      </c>
      <c r="X308" s="209">
        <f t="shared" ca="1" si="57"/>
        <v>5.8333333333333321</v>
      </c>
      <c r="Y308" s="209">
        <f t="shared" ca="1" si="57"/>
        <v>5.9166666666666652</v>
      </c>
      <c r="Z308" s="209">
        <f t="shared" ca="1" si="57"/>
        <v>5.9972222222222209</v>
      </c>
      <c r="AA308" s="209">
        <f t="shared" ca="1" si="57"/>
        <v>6.0805555555555539</v>
      </c>
      <c r="AB308" s="209">
        <f t="shared" ca="1" si="57"/>
        <v>6.1611111111111097</v>
      </c>
      <c r="AC308" s="209">
        <f t="shared" ca="1" si="57"/>
        <v>6.2444444444444427</v>
      </c>
      <c r="AD308" s="209">
        <f t="shared" ca="1" si="57"/>
        <v>6.3277777777777757</v>
      </c>
      <c r="AE308" s="209">
        <f t="shared" ca="1" si="57"/>
        <v>6.4083333333333314</v>
      </c>
      <c r="AF308" s="209">
        <f t="shared" ca="1" si="57"/>
        <v>6.4916666666666645</v>
      </c>
      <c r="AG308" s="209">
        <f t="shared" ca="1" si="57"/>
        <v>6.5722222222222202</v>
      </c>
      <c r="AH308" s="209">
        <f t="shared" ca="1" si="57"/>
        <v>6.6555555555555532</v>
      </c>
      <c r="AI308" s="209">
        <f ca="1">V308</f>
        <v>5.6722222222222216</v>
      </c>
      <c r="AJ308" s="209">
        <f ca="1">AH308</f>
        <v>6.6555555555555532</v>
      </c>
      <c r="AK308" s="209">
        <f ca="1">YEARFRAC(AK306,AK307)+AJ308</f>
        <v>7.6555555555555532</v>
      </c>
      <c r="AL308" s="209">
        <f ca="1">YEARFRAC(AL306,AL307)+AK308</f>
        <v>8.6555555555555532</v>
      </c>
      <c r="AM308" s="209">
        <f ca="1">YEARFRAC(AM306,AM307)+AL308</f>
        <v>9.6555555555555532</v>
      </c>
    </row>
    <row r="309" spans="5:40" hidden="1" outlineLevel="1" x14ac:dyDescent="0.3">
      <c r="K309" s="1"/>
      <c r="L309" s="1"/>
      <c r="M309" s="1"/>
      <c r="N309" s="1"/>
      <c r="O309" s="1"/>
      <c r="P309" s="1"/>
      <c r="Q309" s="1"/>
      <c r="R309" s="76"/>
    </row>
    <row r="310" spans="5:40" hidden="1" outlineLevel="1" x14ac:dyDescent="0.3">
      <c r="E310" t="s">
        <v>69</v>
      </c>
      <c r="K310" s="14">
        <f ca="1">+K89</f>
        <v>0</v>
      </c>
      <c r="L310" s="14">
        <f t="shared" ref="L310:V310" ca="1" si="58">+L89+K310</f>
        <v>0</v>
      </c>
      <c r="M310" s="14">
        <f t="shared" ca="1" si="58"/>
        <v>0</v>
      </c>
      <c r="N310" s="14">
        <f t="shared" ca="1" si="58"/>
        <v>0</v>
      </c>
      <c r="O310" s="14">
        <f t="shared" ca="1" si="58"/>
        <v>0</v>
      </c>
      <c r="P310" s="14">
        <f t="shared" ca="1" si="58"/>
        <v>0</v>
      </c>
      <c r="Q310" s="14">
        <f t="shared" ca="1" si="58"/>
        <v>0</v>
      </c>
      <c r="R310" s="14">
        <f t="shared" ca="1" si="58"/>
        <v>0</v>
      </c>
      <c r="S310" s="14">
        <f t="shared" ca="1" si="58"/>
        <v>0</v>
      </c>
      <c r="T310" s="14">
        <f t="shared" ca="1" si="58"/>
        <v>5777777.777777778</v>
      </c>
      <c r="U310" s="14">
        <f t="shared" ca="1" si="58"/>
        <v>5777777.777777778</v>
      </c>
      <c r="V310" s="14">
        <f t="shared" ca="1" si="58"/>
        <v>11555555.555555556</v>
      </c>
      <c r="W310" s="14">
        <f ca="1">+W89</f>
        <v>0</v>
      </c>
      <c r="X310" s="14">
        <f t="shared" ref="X310:AH310" ca="1" si="59">+X89+W310</f>
        <v>5777777.777777778</v>
      </c>
      <c r="Y310" s="14">
        <f t="shared" ca="1" si="59"/>
        <v>5777777.777777778</v>
      </c>
      <c r="Z310" s="14">
        <f t="shared" ca="1" si="59"/>
        <v>11555555.555555556</v>
      </c>
      <c r="AA310" s="14">
        <f t="shared" ca="1" si="59"/>
        <v>11555555.555555556</v>
      </c>
      <c r="AB310" s="14">
        <f t="shared" ca="1" si="59"/>
        <v>17333333.333333336</v>
      </c>
      <c r="AC310" s="14">
        <f t="shared" ca="1" si="59"/>
        <v>17333333.333333336</v>
      </c>
      <c r="AD310" s="14">
        <f t="shared" ca="1" si="59"/>
        <v>28511111.111111116</v>
      </c>
      <c r="AE310" s="14">
        <f t="shared" ca="1" si="59"/>
        <v>28511111.111111116</v>
      </c>
      <c r="AF310" s="14">
        <f t="shared" ca="1" si="59"/>
        <v>43822222.222222231</v>
      </c>
      <c r="AG310" s="14">
        <f t="shared" ca="1" si="59"/>
        <v>43822222.222222231</v>
      </c>
      <c r="AH310" s="14">
        <f t="shared" ca="1" si="59"/>
        <v>59133333.333333343</v>
      </c>
      <c r="AI310" s="14">
        <f ca="1">+AI89</f>
        <v>11555555.555555556</v>
      </c>
      <c r="AJ310" s="14">
        <f ca="1">+AJ89</f>
        <v>59133333.333333343</v>
      </c>
      <c r="AK310" s="14">
        <f ca="1">+AK89</f>
        <v>199844444.44444448</v>
      </c>
      <c r="AL310" s="14">
        <f ca="1">+AL89</f>
        <v>340555555.5555557</v>
      </c>
      <c r="AM310" s="14">
        <f ca="1">+AM89</f>
        <v>481266666.66666681</v>
      </c>
    </row>
    <row r="311" spans="5:40" hidden="1" outlineLevel="1" x14ac:dyDescent="0.3">
      <c r="E311" t="s">
        <v>201</v>
      </c>
      <c r="K311" s="14">
        <f t="shared" ref="K311:W311" ca="1" si="60">+K112</f>
        <v>-635902.9833333334</v>
      </c>
      <c r="L311" s="14">
        <f t="shared" ca="1" si="60"/>
        <v>-635902.9833333334</v>
      </c>
      <c r="M311" s="14">
        <f t="shared" ca="1" si="60"/>
        <v>-689690.9833333334</v>
      </c>
      <c r="N311" s="14">
        <f t="shared" ca="1" si="60"/>
        <v>-734911.75</v>
      </c>
      <c r="O311" s="14">
        <f t="shared" ca="1" si="60"/>
        <v>-750491.75</v>
      </c>
      <c r="P311" s="14">
        <f t="shared" ca="1" si="60"/>
        <v>-764192.15</v>
      </c>
      <c r="Q311" s="14">
        <f t="shared" ca="1" si="60"/>
        <v>-832418.6</v>
      </c>
      <c r="R311" s="14">
        <f t="shared" ca="1" si="60"/>
        <v>-948380.6</v>
      </c>
      <c r="S311" s="14">
        <f t="shared" ca="1" si="60"/>
        <v>-980251.6</v>
      </c>
      <c r="T311" s="14">
        <f t="shared" ca="1" si="60"/>
        <v>3410560.9</v>
      </c>
      <c r="U311" s="14">
        <f t="shared" ca="1" si="60"/>
        <v>-1009439.1</v>
      </c>
      <c r="V311" s="14">
        <f t="shared" ca="1" si="60"/>
        <v>3410560.9</v>
      </c>
      <c r="W311" s="14">
        <f t="shared" ca="1" si="60"/>
        <v>-1187027</v>
      </c>
      <c r="X311" s="14">
        <f t="shared" ref="X311:AH311" ca="1" si="61">+X112+W311</f>
        <v>2045946</v>
      </c>
      <c r="Y311" s="14">
        <f t="shared" ca="1" si="61"/>
        <v>858919</v>
      </c>
      <c r="Z311" s="14">
        <f t="shared" ca="1" si="61"/>
        <v>4091892</v>
      </c>
      <c r="AA311" s="14">
        <f t="shared" ca="1" si="61"/>
        <v>2904865</v>
      </c>
      <c r="AB311" s="14">
        <f t="shared" ca="1" si="61"/>
        <v>6137838</v>
      </c>
      <c r="AC311" s="14">
        <f t="shared" ca="1" si="61"/>
        <v>4950811</v>
      </c>
      <c r="AD311" s="14">
        <f t="shared" ca="1" si="61"/>
        <v>12314784.000000002</v>
      </c>
      <c r="AE311" s="14">
        <f t="shared" ca="1" si="61"/>
        <v>11127757.000000002</v>
      </c>
      <c r="AF311" s="14">
        <f t="shared" ca="1" si="61"/>
        <v>21653730.000000004</v>
      </c>
      <c r="AG311" s="14">
        <f t="shared" ca="1" si="61"/>
        <v>20466703.000000004</v>
      </c>
      <c r="AH311" s="14">
        <f t="shared" ca="1" si="61"/>
        <v>30992676.000000007</v>
      </c>
      <c r="AI311" s="14">
        <f ca="1">+AI112</f>
        <v>-1243225.5</v>
      </c>
      <c r="AJ311" s="14">
        <f ca="1">+AJ112</f>
        <v>30992676.000000007</v>
      </c>
      <c r="AK311" s="14">
        <f ca="1">+AK112</f>
        <v>138438999.76000002</v>
      </c>
      <c r="AL311" s="14">
        <f ca="1">+AL112</f>
        <v>245870545.1576001</v>
      </c>
      <c r="AM311" s="14">
        <f ca="1">+AM112</f>
        <v>353285244.16917616</v>
      </c>
    </row>
    <row r="312" spans="5:40" hidden="1" outlineLevel="1" x14ac:dyDescent="0.3">
      <c r="E312" t="s">
        <v>211</v>
      </c>
      <c r="K312" s="14">
        <f t="shared" ref="K312:AM312" si="62">K233</f>
        <v>0</v>
      </c>
      <c r="L312" s="14">
        <f t="shared" si="62"/>
        <v>0</v>
      </c>
      <c r="M312" s="14">
        <f t="shared" si="62"/>
        <v>0</v>
      </c>
      <c r="N312" s="14">
        <f t="shared" si="62"/>
        <v>0</v>
      </c>
      <c r="O312" s="14">
        <f t="shared" si="62"/>
        <v>0</v>
      </c>
      <c r="P312" s="14">
        <f t="shared" si="62"/>
        <v>0</v>
      </c>
      <c r="Q312" s="14">
        <f t="shared" si="62"/>
        <v>0</v>
      </c>
      <c r="R312" s="14">
        <f t="shared" si="62"/>
        <v>0</v>
      </c>
      <c r="S312" s="14">
        <f t="shared" si="62"/>
        <v>0</v>
      </c>
      <c r="T312" s="14">
        <f t="shared" si="62"/>
        <v>0</v>
      </c>
      <c r="U312" s="14">
        <f t="shared" si="62"/>
        <v>0</v>
      </c>
      <c r="V312" s="14">
        <f t="shared" si="62"/>
        <v>0</v>
      </c>
      <c r="W312" s="14">
        <f t="shared" si="62"/>
        <v>0</v>
      </c>
      <c r="X312" s="14">
        <f t="shared" si="62"/>
        <v>0</v>
      </c>
      <c r="Y312" s="14">
        <f t="shared" si="62"/>
        <v>0</v>
      </c>
      <c r="Z312" s="14">
        <f t="shared" si="62"/>
        <v>0</v>
      </c>
      <c r="AA312" s="14">
        <f t="shared" si="62"/>
        <v>0</v>
      </c>
      <c r="AB312" s="14">
        <f t="shared" si="62"/>
        <v>0</v>
      </c>
      <c r="AC312" s="14">
        <f t="shared" si="62"/>
        <v>0</v>
      </c>
      <c r="AD312" s="14">
        <f t="shared" si="62"/>
        <v>0</v>
      </c>
      <c r="AE312" s="14">
        <f t="shared" si="62"/>
        <v>0</v>
      </c>
      <c r="AF312" s="14">
        <f t="shared" si="62"/>
        <v>0</v>
      </c>
      <c r="AG312" s="14">
        <f t="shared" si="62"/>
        <v>0</v>
      </c>
      <c r="AH312" s="14">
        <f t="shared" si="62"/>
        <v>0</v>
      </c>
      <c r="AI312" s="14">
        <f t="shared" si="62"/>
        <v>0</v>
      </c>
      <c r="AJ312" s="14">
        <f t="shared" si="62"/>
        <v>0</v>
      </c>
      <c r="AK312" s="14">
        <f t="shared" si="62"/>
        <v>0</v>
      </c>
      <c r="AL312" s="14">
        <f t="shared" si="62"/>
        <v>0</v>
      </c>
      <c r="AM312" s="14">
        <f t="shared" si="62"/>
        <v>0</v>
      </c>
    </row>
    <row r="313" spans="5:40" hidden="1" outlineLevel="1" x14ac:dyDescent="0.3">
      <c r="E313" t="s">
        <v>202</v>
      </c>
      <c r="K313" s="14">
        <f t="shared" ref="K313:AM313" ca="1" si="63">K183</f>
        <v>1378716.3531666663</v>
      </c>
      <c r="L313" s="14">
        <f t="shared" ca="1" si="63"/>
        <v>866833.70633333339</v>
      </c>
      <c r="M313" s="14">
        <f t="shared" ca="1" si="63"/>
        <v>40309013.239500001</v>
      </c>
      <c r="N313" s="14">
        <f t="shared" ca="1" si="63"/>
        <v>39715553.066999994</v>
      </c>
      <c r="O313" s="14">
        <f t="shared" ca="1" si="63"/>
        <v>39110865.894499995</v>
      </c>
      <c r="P313" s="14">
        <f t="shared" ca="1" si="63"/>
        <v>38484216.805999994</v>
      </c>
      <c r="Q313" s="14">
        <f t="shared" ca="1" si="63"/>
        <v>37836258.971999988</v>
      </c>
      <c r="R313" s="14">
        <f t="shared" ca="1" si="63"/>
        <v>37033862.657999992</v>
      </c>
      <c r="S313" s="14">
        <f t="shared" ca="1" si="63"/>
        <v>36241384.80399999</v>
      </c>
      <c r="T313" s="14">
        <f t="shared" ca="1" si="63"/>
        <v>33319429.080555551</v>
      </c>
      <c r="U313" s="14">
        <f t="shared" ca="1" si="63"/>
        <v>38126863.245999992</v>
      </c>
      <c r="V313" s="14">
        <f t="shared" ca="1" si="63"/>
        <v>35217229.522555552</v>
      </c>
      <c r="W313" s="14">
        <f t="shared" ca="1" si="63"/>
        <v>39506243.096999988</v>
      </c>
      <c r="X313" s="14">
        <f t="shared" ca="1" si="63"/>
        <v>36475714.78255555</v>
      </c>
      <c r="Y313" s="14">
        <f t="shared" ca="1" si="63"/>
        <v>41162282.356999993</v>
      </c>
      <c r="Z313" s="14">
        <f t="shared" ca="1" si="63"/>
        <v>38131768.042555556</v>
      </c>
      <c r="AA313" s="14">
        <f t="shared" ca="1" si="63"/>
        <v>42818349.616999999</v>
      </c>
      <c r="AB313" s="14">
        <f t="shared" ca="1" si="63"/>
        <v>39787849.302555554</v>
      </c>
      <c r="AC313" s="14">
        <f t="shared" ca="1" si="63"/>
        <v>44474444.877000004</v>
      </c>
      <c r="AD313" s="14">
        <f t="shared" ca="1" si="63"/>
        <v>39469448.562555552</v>
      </c>
      <c r="AE313" s="14">
        <f t="shared" ca="1" si="63"/>
        <v>49394058.137000002</v>
      </c>
      <c r="AF313" s="14">
        <f t="shared" ca="1" si="63"/>
        <v>42877722.489222221</v>
      </c>
      <c r="AG313" s="14">
        <f t="shared" ca="1" si="63"/>
        <v>56811679.397</v>
      </c>
      <c r="AH313" s="14">
        <f t="shared" ca="1" si="63"/>
        <v>50295357.749222226</v>
      </c>
      <c r="AI313" s="14">
        <f t="shared" ca="1" si="63"/>
        <v>35217229.52255556</v>
      </c>
      <c r="AJ313" s="14">
        <f t="shared" ca="1" si="63"/>
        <v>50295357.749222226</v>
      </c>
      <c r="AK313" s="14">
        <f t="shared" ca="1" si="63"/>
        <v>158311314.46480745</v>
      </c>
      <c r="AL313" s="14">
        <f t="shared" ca="1" si="63"/>
        <v>340826253.11116344</v>
      </c>
      <c r="AM313" s="14">
        <f t="shared" ca="1" si="63"/>
        <v>607923012.77666438</v>
      </c>
    </row>
    <row r="314" spans="5:40" hidden="1" outlineLevel="1" x14ac:dyDescent="0.3">
      <c r="E314" t="s">
        <v>203</v>
      </c>
      <c r="K314" s="14">
        <f t="shared" ref="K314:AM314" ca="1" si="64">K312-K313</f>
        <v>-1378716.3531666663</v>
      </c>
      <c r="L314" s="14">
        <f t="shared" ca="1" si="64"/>
        <v>-866833.70633333339</v>
      </c>
      <c r="M314" s="14">
        <f t="shared" ca="1" si="64"/>
        <v>-40309013.239500001</v>
      </c>
      <c r="N314" s="14">
        <f t="shared" ca="1" si="64"/>
        <v>-39715553.066999994</v>
      </c>
      <c r="O314" s="14">
        <f t="shared" ca="1" si="64"/>
        <v>-39110865.894499995</v>
      </c>
      <c r="P314" s="14">
        <f t="shared" ca="1" si="64"/>
        <v>-38484216.805999994</v>
      </c>
      <c r="Q314" s="14">
        <f t="shared" ca="1" si="64"/>
        <v>-37836258.971999988</v>
      </c>
      <c r="R314" s="14">
        <f t="shared" ca="1" si="64"/>
        <v>-37033862.657999992</v>
      </c>
      <c r="S314" s="14">
        <f t="shared" ca="1" si="64"/>
        <v>-36241384.80399999</v>
      </c>
      <c r="T314" s="14">
        <f t="shared" ca="1" si="64"/>
        <v>-33319429.080555551</v>
      </c>
      <c r="U314" s="14">
        <f t="shared" ca="1" si="64"/>
        <v>-38126863.245999992</v>
      </c>
      <c r="V314" s="14">
        <f t="shared" ca="1" si="64"/>
        <v>-35217229.522555552</v>
      </c>
      <c r="W314" s="14">
        <f t="shared" ca="1" si="64"/>
        <v>-39506243.096999988</v>
      </c>
      <c r="X314" s="14">
        <f t="shared" ca="1" si="64"/>
        <v>-36475714.78255555</v>
      </c>
      <c r="Y314" s="14">
        <f t="shared" ca="1" si="64"/>
        <v>-41162282.356999993</v>
      </c>
      <c r="Z314" s="14">
        <f t="shared" ca="1" si="64"/>
        <v>-38131768.042555556</v>
      </c>
      <c r="AA314" s="14">
        <f t="shared" ca="1" si="64"/>
        <v>-42818349.616999999</v>
      </c>
      <c r="AB314" s="14">
        <f t="shared" ca="1" si="64"/>
        <v>-39787849.302555554</v>
      </c>
      <c r="AC314" s="14">
        <f t="shared" ca="1" si="64"/>
        <v>-44474444.877000004</v>
      </c>
      <c r="AD314" s="14">
        <f t="shared" ca="1" si="64"/>
        <v>-39469448.562555552</v>
      </c>
      <c r="AE314" s="14">
        <f t="shared" ca="1" si="64"/>
        <v>-49394058.137000002</v>
      </c>
      <c r="AF314" s="14">
        <f t="shared" ca="1" si="64"/>
        <v>-42877722.489222221</v>
      </c>
      <c r="AG314" s="14">
        <f t="shared" ca="1" si="64"/>
        <v>-56811679.397</v>
      </c>
      <c r="AH314" s="14">
        <f t="shared" ca="1" si="64"/>
        <v>-50295357.749222226</v>
      </c>
      <c r="AI314" s="14">
        <f t="shared" ca="1" si="64"/>
        <v>-35217229.52255556</v>
      </c>
      <c r="AJ314" s="14">
        <f t="shared" ca="1" si="64"/>
        <v>-50295357.749222226</v>
      </c>
      <c r="AK314" s="14">
        <f t="shared" ca="1" si="64"/>
        <v>-158311314.46480745</v>
      </c>
      <c r="AL314" s="14">
        <f t="shared" ca="1" si="64"/>
        <v>-340826253.11116344</v>
      </c>
      <c r="AM314" s="14">
        <f t="shared" ca="1" si="64"/>
        <v>-607923012.77666438</v>
      </c>
    </row>
    <row r="315" spans="5:40" hidden="1" outlineLevel="1" x14ac:dyDescent="0.3">
      <c r="K315" s="1"/>
      <c r="L315" s="1"/>
      <c r="M315" s="1"/>
      <c r="N315" s="1"/>
      <c r="O315" s="1"/>
      <c r="P315" s="1"/>
      <c r="Q315" s="1"/>
      <c r="R315" s="76"/>
    </row>
    <row r="316" spans="5:40" hidden="1" outlineLevel="1" x14ac:dyDescent="0.3">
      <c r="J316" s="210" t="s">
        <v>201</v>
      </c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</row>
    <row r="317" spans="5:40" hidden="1" outlineLevel="1" x14ac:dyDescent="0.3">
      <c r="E317" s="15" t="s">
        <v>278</v>
      </c>
      <c r="J317" s="210" t="s">
        <v>328</v>
      </c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</row>
    <row r="318" spans="5:40" hidden="1" outlineLevel="1" x14ac:dyDescent="0.3">
      <c r="J318" s="211">
        <v>3</v>
      </c>
      <c r="K318" s="14">
        <f t="shared" ref="K318:T324" ca="1" si="65">$J318*K$311</f>
        <v>-1907708.9500000002</v>
      </c>
      <c r="L318" s="14">
        <f t="shared" ca="1" si="65"/>
        <v>-1907708.9500000002</v>
      </c>
      <c r="M318" s="14">
        <f t="shared" ca="1" si="65"/>
        <v>-2069072.9500000002</v>
      </c>
      <c r="N318" s="14">
        <f t="shared" ca="1" si="65"/>
        <v>-2204735.25</v>
      </c>
      <c r="O318" s="14">
        <f t="shared" ca="1" si="65"/>
        <v>-2251475.25</v>
      </c>
      <c r="P318" s="14">
        <f t="shared" ca="1" si="65"/>
        <v>-2292576.4500000002</v>
      </c>
      <c r="Q318" s="14">
        <f t="shared" ca="1" si="65"/>
        <v>-2497255.7999999998</v>
      </c>
      <c r="R318" s="14">
        <f t="shared" ca="1" si="65"/>
        <v>-2845141.8</v>
      </c>
      <c r="S318" s="14">
        <f t="shared" ca="1" si="65"/>
        <v>-2940754.8</v>
      </c>
      <c r="T318" s="14">
        <f t="shared" ca="1" si="65"/>
        <v>10231682.699999999</v>
      </c>
      <c r="U318" s="14">
        <f t="shared" ref="U318:AD324" ca="1" si="66">$J318*U$311</f>
        <v>-3028317.3</v>
      </c>
      <c r="V318" s="14">
        <f t="shared" ca="1" si="66"/>
        <v>10231682.699999999</v>
      </c>
      <c r="W318" s="14">
        <f t="shared" ca="1" si="66"/>
        <v>-3561081</v>
      </c>
      <c r="X318" s="14">
        <f t="shared" ca="1" si="66"/>
        <v>6137838</v>
      </c>
      <c r="Y318" s="14">
        <f t="shared" ca="1" si="66"/>
        <v>2576757</v>
      </c>
      <c r="Z318" s="14">
        <f t="shared" ca="1" si="66"/>
        <v>12275676</v>
      </c>
      <c r="AA318" s="14">
        <f t="shared" ca="1" si="66"/>
        <v>8714595</v>
      </c>
      <c r="AB318" s="14">
        <f t="shared" ca="1" si="66"/>
        <v>18413514</v>
      </c>
      <c r="AC318" s="14">
        <f t="shared" ca="1" si="66"/>
        <v>14852433</v>
      </c>
      <c r="AD318" s="14">
        <f t="shared" ca="1" si="66"/>
        <v>36944352.000000007</v>
      </c>
      <c r="AE318" s="14">
        <f t="shared" ref="AE318:AM324" ca="1" si="67">$J318*AE$311</f>
        <v>33383271.000000007</v>
      </c>
      <c r="AF318" s="14">
        <f t="shared" ca="1" si="67"/>
        <v>64961190.000000015</v>
      </c>
      <c r="AG318" s="14">
        <f t="shared" ca="1" si="67"/>
        <v>61400109.000000015</v>
      </c>
      <c r="AH318" s="14">
        <f t="shared" ca="1" si="67"/>
        <v>92978028.00000003</v>
      </c>
      <c r="AI318" s="14">
        <f t="shared" ca="1" si="67"/>
        <v>-3729676.5</v>
      </c>
      <c r="AJ318" s="14">
        <f t="shared" ca="1" si="67"/>
        <v>92978028.00000003</v>
      </c>
      <c r="AK318" s="14">
        <f t="shared" ca="1" si="67"/>
        <v>415316999.28000009</v>
      </c>
      <c r="AL318" s="14">
        <f t="shared" ca="1" si="67"/>
        <v>737611635.47280025</v>
      </c>
      <c r="AM318" s="14">
        <f t="shared" ca="1" si="67"/>
        <v>1059855732.5075285</v>
      </c>
    </row>
    <row r="319" spans="5:40" hidden="1" outlineLevel="1" x14ac:dyDescent="0.3">
      <c r="J319" s="211">
        <f t="shared" ref="J319:J324" si="68">J318+1</f>
        <v>4</v>
      </c>
      <c r="K319" s="14">
        <f t="shared" ca="1" si="65"/>
        <v>-2543611.9333333336</v>
      </c>
      <c r="L319" s="14">
        <f t="shared" ca="1" si="65"/>
        <v>-2543611.9333333336</v>
      </c>
      <c r="M319" s="14">
        <f t="shared" ca="1" si="65"/>
        <v>-2758763.9333333336</v>
      </c>
      <c r="N319" s="14">
        <f t="shared" ca="1" si="65"/>
        <v>-2939647</v>
      </c>
      <c r="O319" s="14">
        <f t="shared" ca="1" si="65"/>
        <v>-3001967</v>
      </c>
      <c r="P319" s="14">
        <f t="shared" ca="1" si="65"/>
        <v>-3056768.6</v>
      </c>
      <c r="Q319" s="14">
        <f t="shared" ca="1" si="65"/>
        <v>-3329674.4</v>
      </c>
      <c r="R319" s="14">
        <f t="shared" ca="1" si="65"/>
        <v>-3793522.4</v>
      </c>
      <c r="S319" s="14">
        <f t="shared" ca="1" si="65"/>
        <v>-3921006.4</v>
      </c>
      <c r="T319" s="14">
        <f t="shared" ca="1" si="65"/>
        <v>13642243.6</v>
      </c>
      <c r="U319" s="14">
        <f t="shared" ca="1" si="66"/>
        <v>-4037756.4</v>
      </c>
      <c r="V319" s="14">
        <f t="shared" ca="1" si="66"/>
        <v>13642243.6</v>
      </c>
      <c r="W319" s="14">
        <f t="shared" ca="1" si="66"/>
        <v>-4748108</v>
      </c>
      <c r="X319" s="14">
        <f t="shared" ca="1" si="66"/>
        <v>8183784</v>
      </c>
      <c r="Y319" s="14">
        <f t="shared" ca="1" si="66"/>
        <v>3435676</v>
      </c>
      <c r="Z319" s="14">
        <f t="shared" ca="1" si="66"/>
        <v>16367568</v>
      </c>
      <c r="AA319" s="14">
        <f t="shared" ca="1" si="66"/>
        <v>11619460</v>
      </c>
      <c r="AB319" s="14">
        <f t="shared" ca="1" si="66"/>
        <v>24551352</v>
      </c>
      <c r="AC319" s="14">
        <f t="shared" ca="1" si="66"/>
        <v>19803244</v>
      </c>
      <c r="AD319" s="14">
        <f t="shared" ca="1" si="66"/>
        <v>49259136.000000007</v>
      </c>
      <c r="AE319" s="14">
        <f t="shared" ca="1" si="67"/>
        <v>44511028.000000007</v>
      </c>
      <c r="AF319" s="14">
        <f t="shared" ca="1" si="67"/>
        <v>86614920.000000015</v>
      </c>
      <c r="AG319" s="14">
        <f t="shared" ca="1" si="67"/>
        <v>81866812.000000015</v>
      </c>
      <c r="AH319" s="14">
        <f t="shared" ca="1" si="67"/>
        <v>123970704.00000003</v>
      </c>
      <c r="AI319" s="14">
        <f t="shared" ca="1" si="67"/>
        <v>-4972902</v>
      </c>
      <c r="AJ319" s="14">
        <f t="shared" ca="1" si="67"/>
        <v>123970704.00000003</v>
      </c>
      <c r="AK319" s="14">
        <f t="shared" ca="1" si="67"/>
        <v>553755999.04000008</v>
      </c>
      <c r="AL319" s="14">
        <f t="shared" ca="1" si="67"/>
        <v>983482180.63040042</v>
      </c>
      <c r="AM319" s="14">
        <f t="shared" ca="1" si="67"/>
        <v>1413140976.6767046</v>
      </c>
    </row>
    <row r="320" spans="5:40" hidden="1" outlineLevel="1" x14ac:dyDescent="0.3">
      <c r="J320" s="211">
        <f t="shared" si="68"/>
        <v>5</v>
      </c>
      <c r="K320" s="14">
        <f t="shared" ca="1" si="65"/>
        <v>-3179514.916666667</v>
      </c>
      <c r="L320" s="14">
        <f t="shared" ca="1" si="65"/>
        <v>-3179514.916666667</v>
      </c>
      <c r="M320" s="14">
        <f t="shared" ca="1" si="65"/>
        <v>-3448454.916666667</v>
      </c>
      <c r="N320" s="14">
        <f t="shared" ca="1" si="65"/>
        <v>-3674558.75</v>
      </c>
      <c r="O320" s="14">
        <f t="shared" ca="1" si="65"/>
        <v>-3752458.75</v>
      </c>
      <c r="P320" s="14">
        <f t="shared" ca="1" si="65"/>
        <v>-3820960.75</v>
      </c>
      <c r="Q320" s="14">
        <f t="shared" ca="1" si="65"/>
        <v>-4162093</v>
      </c>
      <c r="R320" s="14">
        <f t="shared" ca="1" si="65"/>
        <v>-4741903</v>
      </c>
      <c r="S320" s="14">
        <f t="shared" ca="1" si="65"/>
        <v>-4901258</v>
      </c>
      <c r="T320" s="14">
        <f t="shared" ca="1" si="65"/>
        <v>17052804.5</v>
      </c>
      <c r="U320" s="14">
        <f t="shared" ca="1" si="66"/>
        <v>-5047195.5</v>
      </c>
      <c r="V320" s="14">
        <f t="shared" ca="1" si="66"/>
        <v>17052804.5</v>
      </c>
      <c r="W320" s="14">
        <f t="shared" ca="1" si="66"/>
        <v>-5935135</v>
      </c>
      <c r="X320" s="14">
        <f t="shared" ca="1" si="66"/>
        <v>10229730</v>
      </c>
      <c r="Y320" s="14">
        <f t="shared" ca="1" si="66"/>
        <v>4294595</v>
      </c>
      <c r="Z320" s="14">
        <f t="shared" ca="1" si="66"/>
        <v>20459460</v>
      </c>
      <c r="AA320" s="14">
        <f t="shared" ca="1" si="66"/>
        <v>14524325</v>
      </c>
      <c r="AB320" s="14">
        <f t="shared" ca="1" si="66"/>
        <v>30689190</v>
      </c>
      <c r="AC320" s="14">
        <f t="shared" ca="1" si="66"/>
        <v>24754055</v>
      </c>
      <c r="AD320" s="14">
        <f t="shared" ca="1" si="66"/>
        <v>61573920.000000007</v>
      </c>
      <c r="AE320" s="14">
        <f t="shared" ca="1" si="67"/>
        <v>55638785.000000007</v>
      </c>
      <c r="AF320" s="14">
        <f t="shared" ca="1" si="67"/>
        <v>108268650.00000001</v>
      </c>
      <c r="AG320" s="14">
        <f t="shared" ca="1" si="67"/>
        <v>102333515.00000001</v>
      </c>
      <c r="AH320" s="14">
        <f t="shared" ca="1" si="67"/>
        <v>154963380.00000003</v>
      </c>
      <c r="AI320" s="14">
        <f t="shared" ca="1" si="67"/>
        <v>-6216127.5</v>
      </c>
      <c r="AJ320" s="14">
        <f t="shared" ca="1" si="67"/>
        <v>154963380.00000003</v>
      </c>
      <c r="AK320" s="14">
        <f t="shared" ca="1" si="67"/>
        <v>692194998.80000007</v>
      </c>
      <c r="AL320" s="14">
        <f t="shared" ca="1" si="67"/>
        <v>1229352725.7880006</v>
      </c>
      <c r="AM320" s="14">
        <f t="shared" ca="1" si="67"/>
        <v>1766426220.8458807</v>
      </c>
    </row>
    <row r="321" spans="5:39" hidden="1" outlineLevel="1" x14ac:dyDescent="0.3">
      <c r="J321" s="211">
        <f t="shared" si="68"/>
        <v>6</v>
      </c>
      <c r="K321" s="14">
        <f t="shared" ca="1" si="65"/>
        <v>-3815417.9000000004</v>
      </c>
      <c r="L321" s="14">
        <f t="shared" ca="1" si="65"/>
        <v>-3815417.9000000004</v>
      </c>
      <c r="M321" s="14">
        <f t="shared" ca="1" si="65"/>
        <v>-4138145.9000000004</v>
      </c>
      <c r="N321" s="14">
        <f t="shared" ca="1" si="65"/>
        <v>-4409470.5</v>
      </c>
      <c r="O321" s="14">
        <f t="shared" ca="1" si="65"/>
        <v>-4502950.5</v>
      </c>
      <c r="P321" s="14">
        <f t="shared" ca="1" si="65"/>
        <v>-4585152.9000000004</v>
      </c>
      <c r="Q321" s="14">
        <f t="shared" ca="1" si="65"/>
        <v>-4994511.5999999996</v>
      </c>
      <c r="R321" s="14">
        <f t="shared" ca="1" si="65"/>
        <v>-5690283.5999999996</v>
      </c>
      <c r="S321" s="14">
        <f t="shared" ca="1" si="65"/>
        <v>-5881509.5999999996</v>
      </c>
      <c r="T321" s="14">
        <f t="shared" ca="1" si="65"/>
        <v>20463365.399999999</v>
      </c>
      <c r="U321" s="14">
        <f t="shared" ca="1" si="66"/>
        <v>-6056634.5999999996</v>
      </c>
      <c r="V321" s="14">
        <f t="shared" ca="1" si="66"/>
        <v>20463365.399999999</v>
      </c>
      <c r="W321" s="14">
        <f t="shared" ca="1" si="66"/>
        <v>-7122162</v>
      </c>
      <c r="X321" s="14">
        <f t="shared" ca="1" si="66"/>
        <v>12275676</v>
      </c>
      <c r="Y321" s="14">
        <f t="shared" ca="1" si="66"/>
        <v>5153514</v>
      </c>
      <c r="Z321" s="14">
        <f t="shared" ca="1" si="66"/>
        <v>24551352</v>
      </c>
      <c r="AA321" s="14">
        <f t="shared" ca="1" si="66"/>
        <v>17429190</v>
      </c>
      <c r="AB321" s="14">
        <f t="shared" ca="1" si="66"/>
        <v>36827028</v>
      </c>
      <c r="AC321" s="14">
        <f t="shared" ca="1" si="66"/>
        <v>29704866</v>
      </c>
      <c r="AD321" s="14">
        <f t="shared" ca="1" si="66"/>
        <v>73888704.000000015</v>
      </c>
      <c r="AE321" s="14">
        <f t="shared" ca="1" si="67"/>
        <v>66766542.000000015</v>
      </c>
      <c r="AF321" s="14">
        <f t="shared" ca="1" si="67"/>
        <v>129922380.00000003</v>
      </c>
      <c r="AG321" s="14">
        <f t="shared" ca="1" si="67"/>
        <v>122800218.00000003</v>
      </c>
      <c r="AH321" s="14">
        <f t="shared" ca="1" si="67"/>
        <v>185956056.00000006</v>
      </c>
      <c r="AI321" s="14">
        <f t="shared" ca="1" si="67"/>
        <v>-7459353</v>
      </c>
      <c r="AJ321" s="14">
        <f t="shared" ca="1" si="67"/>
        <v>185956056.00000006</v>
      </c>
      <c r="AK321" s="14">
        <f t="shared" ca="1" si="67"/>
        <v>830633998.56000018</v>
      </c>
      <c r="AL321" s="14">
        <f t="shared" ca="1" si="67"/>
        <v>1475223270.9456005</v>
      </c>
      <c r="AM321" s="14">
        <f t="shared" ca="1" si="67"/>
        <v>2119711465.0150571</v>
      </c>
    </row>
    <row r="322" spans="5:39" hidden="1" outlineLevel="1" x14ac:dyDescent="0.3">
      <c r="J322" s="211">
        <f t="shared" si="68"/>
        <v>7</v>
      </c>
      <c r="K322" s="14">
        <f t="shared" ca="1" si="65"/>
        <v>-4451320.8833333338</v>
      </c>
      <c r="L322" s="14">
        <f t="shared" ca="1" si="65"/>
        <v>-4451320.8833333338</v>
      </c>
      <c r="M322" s="14">
        <f t="shared" ca="1" si="65"/>
        <v>-4827836.8833333338</v>
      </c>
      <c r="N322" s="14">
        <f t="shared" ca="1" si="65"/>
        <v>-5144382.25</v>
      </c>
      <c r="O322" s="14">
        <f t="shared" ca="1" si="65"/>
        <v>-5253442.25</v>
      </c>
      <c r="P322" s="14">
        <f t="shared" ca="1" si="65"/>
        <v>-5349345.05</v>
      </c>
      <c r="Q322" s="14">
        <f t="shared" ca="1" si="65"/>
        <v>-5826930.2000000002</v>
      </c>
      <c r="R322" s="14">
        <f t="shared" ca="1" si="65"/>
        <v>-6638664.2000000002</v>
      </c>
      <c r="S322" s="14">
        <f t="shared" ca="1" si="65"/>
        <v>-6861761.2000000002</v>
      </c>
      <c r="T322" s="14">
        <f t="shared" ca="1" si="65"/>
        <v>23873926.300000001</v>
      </c>
      <c r="U322" s="14">
        <f t="shared" ca="1" si="66"/>
        <v>-7066073.7000000002</v>
      </c>
      <c r="V322" s="14">
        <f t="shared" ca="1" si="66"/>
        <v>23873926.300000001</v>
      </c>
      <c r="W322" s="14">
        <f t="shared" ca="1" si="66"/>
        <v>-8309189</v>
      </c>
      <c r="X322" s="14">
        <f t="shared" ca="1" si="66"/>
        <v>14321622</v>
      </c>
      <c r="Y322" s="14">
        <f t="shared" ca="1" si="66"/>
        <v>6012433</v>
      </c>
      <c r="Z322" s="14">
        <f t="shared" ca="1" si="66"/>
        <v>28643244</v>
      </c>
      <c r="AA322" s="14">
        <f t="shared" ca="1" si="66"/>
        <v>20334055</v>
      </c>
      <c r="AB322" s="14">
        <f t="shared" ca="1" si="66"/>
        <v>42964866</v>
      </c>
      <c r="AC322" s="14">
        <f t="shared" ca="1" si="66"/>
        <v>34655677</v>
      </c>
      <c r="AD322" s="14">
        <f t="shared" ca="1" si="66"/>
        <v>86203488.000000015</v>
      </c>
      <c r="AE322" s="14">
        <f t="shared" ca="1" si="67"/>
        <v>77894299.000000015</v>
      </c>
      <c r="AF322" s="14">
        <f t="shared" ca="1" si="67"/>
        <v>151576110.00000003</v>
      </c>
      <c r="AG322" s="14">
        <f t="shared" ca="1" si="67"/>
        <v>143266921.00000003</v>
      </c>
      <c r="AH322" s="14">
        <f t="shared" ca="1" si="67"/>
        <v>216948732.00000006</v>
      </c>
      <c r="AI322" s="14">
        <f t="shared" ca="1" si="67"/>
        <v>-8702578.5</v>
      </c>
      <c r="AJ322" s="14">
        <f t="shared" ca="1" si="67"/>
        <v>216948732.00000006</v>
      </c>
      <c r="AK322" s="14">
        <f t="shared" ca="1" si="67"/>
        <v>969072998.32000017</v>
      </c>
      <c r="AL322" s="14">
        <f t="shared" ca="1" si="67"/>
        <v>1721093816.1032007</v>
      </c>
      <c r="AM322" s="14">
        <f t="shared" ca="1" si="67"/>
        <v>2472996709.1842332</v>
      </c>
    </row>
    <row r="323" spans="5:39" hidden="1" outlineLevel="1" x14ac:dyDescent="0.3">
      <c r="J323" s="211">
        <f t="shared" si="68"/>
        <v>8</v>
      </c>
      <c r="K323" s="14">
        <f t="shared" ca="1" si="65"/>
        <v>-5087223.8666666672</v>
      </c>
      <c r="L323" s="14">
        <f t="shared" ca="1" si="65"/>
        <v>-5087223.8666666672</v>
      </c>
      <c r="M323" s="14">
        <f t="shared" ca="1" si="65"/>
        <v>-5517527.8666666672</v>
      </c>
      <c r="N323" s="14">
        <f t="shared" ca="1" si="65"/>
        <v>-5879294</v>
      </c>
      <c r="O323" s="14">
        <f t="shared" ca="1" si="65"/>
        <v>-6003934</v>
      </c>
      <c r="P323" s="14">
        <f t="shared" ca="1" si="65"/>
        <v>-6113537.2000000002</v>
      </c>
      <c r="Q323" s="14">
        <f t="shared" ca="1" si="65"/>
        <v>-6659348.7999999998</v>
      </c>
      <c r="R323" s="14">
        <f t="shared" ca="1" si="65"/>
        <v>-7587044.7999999998</v>
      </c>
      <c r="S323" s="14">
        <f t="shared" ca="1" si="65"/>
        <v>-7842012.7999999998</v>
      </c>
      <c r="T323" s="14">
        <f t="shared" ca="1" si="65"/>
        <v>27284487.199999999</v>
      </c>
      <c r="U323" s="14">
        <f t="shared" ca="1" si="66"/>
        <v>-8075512.7999999998</v>
      </c>
      <c r="V323" s="14">
        <f t="shared" ca="1" si="66"/>
        <v>27284487.199999999</v>
      </c>
      <c r="W323" s="14">
        <f t="shared" ca="1" si="66"/>
        <v>-9496216</v>
      </c>
      <c r="X323" s="14">
        <f t="shared" ca="1" si="66"/>
        <v>16367568</v>
      </c>
      <c r="Y323" s="14">
        <f t="shared" ca="1" si="66"/>
        <v>6871352</v>
      </c>
      <c r="Z323" s="14">
        <f t="shared" ca="1" si="66"/>
        <v>32735136</v>
      </c>
      <c r="AA323" s="14">
        <f t="shared" ca="1" si="66"/>
        <v>23238920</v>
      </c>
      <c r="AB323" s="14">
        <f t="shared" ca="1" si="66"/>
        <v>49102704</v>
      </c>
      <c r="AC323" s="14">
        <f t="shared" ca="1" si="66"/>
        <v>39606488</v>
      </c>
      <c r="AD323" s="14">
        <f t="shared" ca="1" si="66"/>
        <v>98518272.000000015</v>
      </c>
      <c r="AE323" s="14">
        <f t="shared" ca="1" si="67"/>
        <v>89022056.000000015</v>
      </c>
      <c r="AF323" s="14">
        <f t="shared" ca="1" si="67"/>
        <v>173229840.00000003</v>
      </c>
      <c r="AG323" s="14">
        <f t="shared" ca="1" si="67"/>
        <v>163733624.00000003</v>
      </c>
      <c r="AH323" s="14">
        <f t="shared" ca="1" si="67"/>
        <v>247941408.00000006</v>
      </c>
      <c r="AI323" s="14">
        <f t="shared" ca="1" si="67"/>
        <v>-9945804</v>
      </c>
      <c r="AJ323" s="14">
        <f t="shared" ca="1" si="67"/>
        <v>247941408.00000006</v>
      </c>
      <c r="AK323" s="14">
        <f t="shared" ca="1" si="67"/>
        <v>1107511998.0800002</v>
      </c>
      <c r="AL323" s="14">
        <f t="shared" ca="1" si="67"/>
        <v>1966964361.2608008</v>
      </c>
      <c r="AM323" s="14">
        <f t="shared" ca="1" si="67"/>
        <v>2826281953.3534093</v>
      </c>
    </row>
    <row r="324" spans="5:39" hidden="1" outlineLevel="1" x14ac:dyDescent="0.3">
      <c r="J324" s="211">
        <f t="shared" si="68"/>
        <v>9</v>
      </c>
      <c r="K324" s="14">
        <f t="shared" ca="1" si="65"/>
        <v>-5723126.8500000006</v>
      </c>
      <c r="L324" s="14">
        <f t="shared" ca="1" si="65"/>
        <v>-5723126.8500000006</v>
      </c>
      <c r="M324" s="14">
        <f t="shared" ca="1" si="65"/>
        <v>-6207218.8500000006</v>
      </c>
      <c r="N324" s="14">
        <f t="shared" ca="1" si="65"/>
        <v>-6614205.75</v>
      </c>
      <c r="O324" s="14">
        <f t="shared" ca="1" si="65"/>
        <v>-6754425.75</v>
      </c>
      <c r="P324" s="14">
        <f t="shared" ca="1" si="65"/>
        <v>-6877729.3500000006</v>
      </c>
      <c r="Q324" s="14">
        <f t="shared" ca="1" si="65"/>
        <v>-7491767.3999999994</v>
      </c>
      <c r="R324" s="14">
        <f t="shared" ca="1" si="65"/>
        <v>-8535425.4000000004</v>
      </c>
      <c r="S324" s="14">
        <f t="shared" ca="1" si="65"/>
        <v>-8822264.4000000004</v>
      </c>
      <c r="T324" s="14">
        <f t="shared" ca="1" si="65"/>
        <v>30695048.099999998</v>
      </c>
      <c r="U324" s="14">
        <f t="shared" ca="1" si="66"/>
        <v>-9084951.9000000004</v>
      </c>
      <c r="V324" s="14">
        <f t="shared" ca="1" si="66"/>
        <v>30695048.099999998</v>
      </c>
      <c r="W324" s="14">
        <f t="shared" ca="1" si="66"/>
        <v>-10683243</v>
      </c>
      <c r="X324" s="14">
        <f t="shared" ca="1" si="66"/>
        <v>18413514</v>
      </c>
      <c r="Y324" s="14">
        <f t="shared" ca="1" si="66"/>
        <v>7730271</v>
      </c>
      <c r="Z324" s="14">
        <f t="shared" ca="1" si="66"/>
        <v>36827028</v>
      </c>
      <c r="AA324" s="14">
        <f t="shared" ca="1" si="66"/>
        <v>26143785</v>
      </c>
      <c r="AB324" s="14">
        <f t="shared" ca="1" si="66"/>
        <v>55240542</v>
      </c>
      <c r="AC324" s="14">
        <f t="shared" ca="1" si="66"/>
        <v>44557299</v>
      </c>
      <c r="AD324" s="14">
        <f t="shared" ca="1" si="66"/>
        <v>110833056.00000001</v>
      </c>
      <c r="AE324" s="14">
        <f t="shared" ca="1" si="67"/>
        <v>100149813.00000001</v>
      </c>
      <c r="AF324" s="14">
        <f t="shared" ca="1" si="67"/>
        <v>194883570.00000003</v>
      </c>
      <c r="AG324" s="14">
        <f t="shared" ca="1" si="67"/>
        <v>184200327.00000003</v>
      </c>
      <c r="AH324" s="14">
        <f t="shared" ca="1" si="67"/>
        <v>278934084.00000006</v>
      </c>
      <c r="AI324" s="14">
        <f t="shared" ca="1" si="67"/>
        <v>-11189029.5</v>
      </c>
      <c r="AJ324" s="14">
        <f t="shared" ca="1" si="67"/>
        <v>278934084.00000006</v>
      </c>
      <c r="AK324" s="14">
        <f t="shared" ca="1" si="67"/>
        <v>1245950997.8400002</v>
      </c>
      <c r="AL324" s="14">
        <f t="shared" ca="1" si="67"/>
        <v>2212834906.4184008</v>
      </c>
      <c r="AM324" s="14">
        <f t="shared" ca="1" si="67"/>
        <v>3179567197.5225854</v>
      </c>
    </row>
    <row r="325" spans="5:39" hidden="1" outlineLevel="1" x14ac:dyDescent="0.3">
      <c r="K325" s="1"/>
      <c r="L325" s="1"/>
      <c r="M325" s="1"/>
      <c r="N325" s="1"/>
      <c r="O325" s="1"/>
      <c r="P325" s="1"/>
      <c r="Q325" s="1"/>
      <c r="R325" s="76"/>
    </row>
    <row r="326" spans="5:39" hidden="1" outlineLevel="1" x14ac:dyDescent="0.3">
      <c r="J326" s="210" t="s">
        <v>201</v>
      </c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</row>
    <row r="327" spans="5:39" hidden="1" outlineLevel="1" x14ac:dyDescent="0.3">
      <c r="E327" s="15" t="s">
        <v>329</v>
      </c>
      <c r="J327" s="210" t="s">
        <v>328</v>
      </c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</row>
    <row r="328" spans="5:39" hidden="1" outlineLevel="1" x14ac:dyDescent="0.3">
      <c r="J328" s="211">
        <f t="shared" ref="J328:J334" si="69">J318</f>
        <v>3</v>
      </c>
      <c r="K328" s="3">
        <f t="shared" ref="K328:K334" ca="1" si="70">K318-K$314</f>
        <v>-528992.59683333384</v>
      </c>
      <c r="L328" s="3">
        <f t="shared" ref="L328:AM334" ca="1" si="71">L318-L$314</f>
        <v>-1040875.2436666668</v>
      </c>
      <c r="M328" s="3">
        <f t="shared" ca="1" si="71"/>
        <v>38239940.289499998</v>
      </c>
      <c r="N328" s="3">
        <f t="shared" ca="1" si="71"/>
        <v>37510817.816999994</v>
      </c>
      <c r="O328" s="3">
        <f t="shared" ca="1" si="71"/>
        <v>36859390.644499995</v>
      </c>
      <c r="P328" s="3">
        <f t="shared" ca="1" si="71"/>
        <v>36191640.355999991</v>
      </c>
      <c r="Q328" s="3">
        <f t="shared" ca="1" si="71"/>
        <v>35339003.171999991</v>
      </c>
      <c r="R328" s="3">
        <f t="shared" ca="1" si="71"/>
        <v>34188720.857999995</v>
      </c>
      <c r="S328" s="3">
        <f t="shared" ca="1" si="71"/>
        <v>33300630.003999989</v>
      </c>
      <c r="T328" s="3">
        <f t="shared" ca="1" si="71"/>
        <v>43551111.780555546</v>
      </c>
      <c r="U328" s="3">
        <f t="shared" ca="1" si="71"/>
        <v>35098545.945999995</v>
      </c>
      <c r="V328" s="3">
        <f t="shared" ca="1" si="71"/>
        <v>45448912.222555548</v>
      </c>
      <c r="W328" s="3">
        <f t="shared" ca="1" si="71"/>
        <v>35945162.096999988</v>
      </c>
      <c r="X328" s="3">
        <f t="shared" ca="1" si="71"/>
        <v>42613552.78255555</v>
      </c>
      <c r="Y328" s="3">
        <f t="shared" ca="1" si="71"/>
        <v>43739039.356999993</v>
      </c>
      <c r="Z328" s="3">
        <f t="shared" ca="1" si="71"/>
        <v>50407444.042555556</v>
      </c>
      <c r="AA328" s="3">
        <f t="shared" ca="1" si="71"/>
        <v>51532944.616999999</v>
      </c>
      <c r="AB328" s="3">
        <f t="shared" ca="1" si="71"/>
        <v>58201363.302555554</v>
      </c>
      <c r="AC328" s="3">
        <f t="shared" ca="1" si="71"/>
        <v>59326877.877000004</v>
      </c>
      <c r="AD328" s="3">
        <f t="shared" ca="1" si="71"/>
        <v>76413800.562555552</v>
      </c>
      <c r="AE328" s="3">
        <f t="shared" ca="1" si="71"/>
        <v>82777329.137000009</v>
      </c>
      <c r="AF328" s="3">
        <f t="shared" ca="1" si="71"/>
        <v>107838912.48922223</v>
      </c>
      <c r="AG328" s="3">
        <f t="shared" ca="1" si="71"/>
        <v>118211788.39700001</v>
      </c>
      <c r="AH328" s="3">
        <f t="shared" ca="1" si="71"/>
        <v>143273385.74922225</v>
      </c>
      <c r="AI328" s="3">
        <f t="shared" ca="1" si="71"/>
        <v>31487553.02255556</v>
      </c>
      <c r="AJ328" s="3">
        <f t="shared" ca="1" si="71"/>
        <v>143273385.74922225</v>
      </c>
      <c r="AK328" s="3">
        <f t="shared" ca="1" si="71"/>
        <v>573628313.74480748</v>
      </c>
      <c r="AL328" s="3">
        <f t="shared" ca="1" si="71"/>
        <v>1078437888.5839636</v>
      </c>
      <c r="AM328" s="3">
        <f t="shared" ca="1" si="71"/>
        <v>1667778745.284193</v>
      </c>
    </row>
    <row r="329" spans="5:39" hidden="1" outlineLevel="1" x14ac:dyDescent="0.3">
      <c r="J329" s="211">
        <f t="shared" si="69"/>
        <v>4</v>
      </c>
      <c r="K329" s="3">
        <f t="shared" ca="1" si="70"/>
        <v>-1164895.5801666672</v>
      </c>
      <c r="L329" s="3">
        <f t="shared" ref="L329:Z329" ca="1" si="72">L319-L$314</f>
        <v>-1676778.2270000002</v>
      </c>
      <c r="M329" s="3">
        <f t="shared" ca="1" si="72"/>
        <v>37550249.306166664</v>
      </c>
      <c r="N329" s="3">
        <f t="shared" ca="1" si="72"/>
        <v>36775906.066999994</v>
      </c>
      <c r="O329" s="3">
        <f t="shared" ca="1" si="72"/>
        <v>36108898.894499995</v>
      </c>
      <c r="P329" s="3">
        <f t="shared" ca="1" si="72"/>
        <v>35427448.205999993</v>
      </c>
      <c r="Q329" s="3">
        <f t="shared" ca="1" si="72"/>
        <v>34506584.571999989</v>
      </c>
      <c r="R329" s="3">
        <f t="shared" ca="1" si="72"/>
        <v>33240340.257999994</v>
      </c>
      <c r="S329" s="3">
        <f t="shared" ca="1" si="72"/>
        <v>32320378.403999992</v>
      </c>
      <c r="T329" s="3">
        <f t="shared" ca="1" si="72"/>
        <v>46961672.680555552</v>
      </c>
      <c r="U329" s="3">
        <f t="shared" ca="1" si="72"/>
        <v>34089106.845999993</v>
      </c>
      <c r="V329" s="3">
        <f t="shared" ca="1" si="72"/>
        <v>48859473.122555554</v>
      </c>
      <c r="W329" s="3">
        <f t="shared" ca="1" si="72"/>
        <v>34758135.096999988</v>
      </c>
      <c r="X329" s="3">
        <f t="shared" ca="1" si="72"/>
        <v>44659498.78255555</v>
      </c>
      <c r="Y329" s="3">
        <f t="shared" ca="1" si="72"/>
        <v>44597958.356999993</v>
      </c>
      <c r="Z329" s="3">
        <f t="shared" ca="1" si="72"/>
        <v>54499336.042555556</v>
      </c>
      <c r="AA329" s="3">
        <f t="shared" ca="1" si="71"/>
        <v>54437809.616999999</v>
      </c>
      <c r="AB329" s="3">
        <f t="shared" ca="1" si="71"/>
        <v>64339201.302555554</v>
      </c>
      <c r="AC329" s="3">
        <f t="shared" ca="1" si="71"/>
        <v>64277688.877000004</v>
      </c>
      <c r="AD329" s="3">
        <f t="shared" ca="1" si="71"/>
        <v>88728584.562555552</v>
      </c>
      <c r="AE329" s="3">
        <f t="shared" ca="1" si="71"/>
        <v>93905086.137000009</v>
      </c>
      <c r="AF329" s="3">
        <f t="shared" ca="1" si="71"/>
        <v>129492642.48922223</v>
      </c>
      <c r="AG329" s="3">
        <f t="shared" ca="1" si="71"/>
        <v>138678491.39700001</v>
      </c>
      <c r="AH329" s="3">
        <f t="shared" ca="1" si="71"/>
        <v>174266061.74922225</v>
      </c>
      <c r="AI329" s="3">
        <f t="shared" ca="1" si="71"/>
        <v>30244327.52255556</v>
      </c>
      <c r="AJ329" s="3">
        <f t="shared" ca="1" si="71"/>
        <v>174266061.74922225</v>
      </c>
      <c r="AK329" s="3">
        <f t="shared" ca="1" si="71"/>
        <v>712067313.50480747</v>
      </c>
      <c r="AL329" s="3">
        <f t="shared" ca="1" si="71"/>
        <v>1324308433.7415638</v>
      </c>
      <c r="AM329" s="3">
        <f t="shared" ca="1" si="71"/>
        <v>2021063989.4533691</v>
      </c>
    </row>
    <row r="330" spans="5:39" hidden="1" outlineLevel="1" x14ac:dyDescent="0.3">
      <c r="J330" s="211">
        <f t="shared" si="69"/>
        <v>5</v>
      </c>
      <c r="K330" s="3">
        <f t="shared" ca="1" si="70"/>
        <v>-1800798.5635000006</v>
      </c>
      <c r="L330" s="3">
        <f t="shared" ca="1" si="71"/>
        <v>-2312681.2103333334</v>
      </c>
      <c r="M330" s="3">
        <f t="shared" ca="1" si="71"/>
        <v>36860558.322833337</v>
      </c>
      <c r="N330" s="3">
        <f t="shared" ca="1" si="71"/>
        <v>36040994.316999994</v>
      </c>
      <c r="O330" s="3">
        <f t="shared" ca="1" si="71"/>
        <v>35358407.144499995</v>
      </c>
      <c r="P330" s="3">
        <f t="shared" ca="1" si="71"/>
        <v>34663256.055999994</v>
      </c>
      <c r="Q330" s="3">
        <f t="shared" ca="1" si="71"/>
        <v>33674165.971999988</v>
      </c>
      <c r="R330" s="3">
        <f t="shared" ca="1" si="71"/>
        <v>32291959.657999992</v>
      </c>
      <c r="S330" s="3">
        <f t="shared" ca="1" si="71"/>
        <v>31340126.80399999</v>
      </c>
      <c r="T330" s="3">
        <f t="shared" ca="1" si="71"/>
        <v>50372233.580555551</v>
      </c>
      <c r="U330" s="3">
        <f t="shared" ca="1" si="71"/>
        <v>33079667.745999992</v>
      </c>
      <c r="V330" s="3">
        <f t="shared" ca="1" si="71"/>
        <v>52270034.022555552</v>
      </c>
      <c r="W330" s="3">
        <f t="shared" ca="1" si="71"/>
        <v>33571108.096999988</v>
      </c>
      <c r="X330" s="3">
        <f t="shared" ca="1" si="71"/>
        <v>46705444.78255555</v>
      </c>
      <c r="Y330" s="3">
        <f t="shared" ca="1" si="71"/>
        <v>45456877.356999993</v>
      </c>
      <c r="Z330" s="3">
        <f t="shared" ca="1" si="71"/>
        <v>58591228.042555556</v>
      </c>
      <c r="AA330" s="3">
        <f t="shared" ca="1" si="71"/>
        <v>57342674.616999999</v>
      </c>
      <c r="AB330" s="3">
        <f t="shared" ca="1" si="71"/>
        <v>70477039.302555561</v>
      </c>
      <c r="AC330" s="3">
        <f t="shared" ca="1" si="71"/>
        <v>69228499.877000004</v>
      </c>
      <c r="AD330" s="3">
        <f t="shared" ca="1" si="71"/>
        <v>101043368.56255555</v>
      </c>
      <c r="AE330" s="3">
        <f t="shared" ca="1" si="71"/>
        <v>105032843.13700001</v>
      </c>
      <c r="AF330" s="3">
        <f t="shared" ca="1" si="71"/>
        <v>151146372.48922223</v>
      </c>
      <c r="AG330" s="3">
        <f t="shared" ca="1" si="71"/>
        <v>159145194.39700001</v>
      </c>
      <c r="AH330" s="3">
        <f t="shared" ca="1" si="71"/>
        <v>205258737.74922225</v>
      </c>
      <c r="AI330" s="3">
        <f t="shared" ca="1" si="71"/>
        <v>29001102.02255556</v>
      </c>
      <c r="AJ330" s="3">
        <f t="shared" ca="1" si="71"/>
        <v>205258737.74922225</v>
      </c>
      <c r="AK330" s="3">
        <f t="shared" ca="1" si="71"/>
        <v>850506313.26480746</v>
      </c>
      <c r="AL330" s="3">
        <f t="shared" ca="1" si="71"/>
        <v>1570178978.899164</v>
      </c>
      <c r="AM330" s="3">
        <f t="shared" ca="1" si="71"/>
        <v>2374349233.6225452</v>
      </c>
    </row>
    <row r="331" spans="5:39" hidden="1" outlineLevel="1" x14ac:dyDescent="0.3">
      <c r="J331" s="211">
        <f t="shared" si="69"/>
        <v>6</v>
      </c>
      <c r="K331" s="3">
        <f t="shared" ca="1" si="70"/>
        <v>-2436701.546833334</v>
      </c>
      <c r="L331" s="3">
        <f t="shared" ca="1" si="71"/>
        <v>-2948584.1936666667</v>
      </c>
      <c r="M331" s="3">
        <f t="shared" ca="1" si="71"/>
        <v>36170867.339500003</v>
      </c>
      <c r="N331" s="3">
        <f t="shared" ca="1" si="71"/>
        <v>35306082.566999994</v>
      </c>
      <c r="O331" s="3">
        <f t="shared" ca="1" si="71"/>
        <v>34607915.394499995</v>
      </c>
      <c r="P331" s="3">
        <f t="shared" ca="1" si="71"/>
        <v>33899063.905999996</v>
      </c>
      <c r="Q331" s="3">
        <f t="shared" ca="1" si="71"/>
        <v>32841747.371999986</v>
      </c>
      <c r="R331" s="3">
        <f t="shared" ca="1" si="71"/>
        <v>31343579.057999991</v>
      </c>
      <c r="S331" s="3">
        <f t="shared" ca="1" si="71"/>
        <v>30359875.203999989</v>
      </c>
      <c r="T331" s="3">
        <f t="shared" ca="1" si="71"/>
        <v>53782794.480555549</v>
      </c>
      <c r="U331" s="3">
        <f t="shared" ca="1" si="71"/>
        <v>32070228.64599999</v>
      </c>
      <c r="V331" s="3">
        <f t="shared" ca="1" si="71"/>
        <v>55680594.922555551</v>
      </c>
      <c r="W331" s="3">
        <f t="shared" ca="1" si="71"/>
        <v>32384081.096999988</v>
      </c>
      <c r="X331" s="3">
        <f t="shared" ca="1" si="71"/>
        <v>48751390.78255555</v>
      </c>
      <c r="Y331" s="3">
        <f t="shared" ca="1" si="71"/>
        <v>46315796.356999993</v>
      </c>
      <c r="Z331" s="3">
        <f t="shared" ca="1" si="71"/>
        <v>62683120.042555556</v>
      </c>
      <c r="AA331" s="3">
        <f t="shared" ca="1" si="71"/>
        <v>60247539.616999999</v>
      </c>
      <c r="AB331" s="3">
        <f t="shared" ca="1" si="71"/>
        <v>76614877.302555561</v>
      </c>
      <c r="AC331" s="3">
        <f t="shared" ca="1" si="71"/>
        <v>74179310.877000004</v>
      </c>
      <c r="AD331" s="3">
        <f t="shared" ca="1" si="71"/>
        <v>113358152.56255557</v>
      </c>
      <c r="AE331" s="3">
        <f t="shared" ca="1" si="71"/>
        <v>116160600.13700002</v>
      </c>
      <c r="AF331" s="3">
        <f t="shared" ca="1" si="71"/>
        <v>172800102.48922226</v>
      </c>
      <c r="AG331" s="3">
        <f t="shared" ca="1" si="71"/>
        <v>179611897.39700001</v>
      </c>
      <c r="AH331" s="3">
        <f t="shared" ca="1" si="71"/>
        <v>236251413.74922228</v>
      </c>
      <c r="AI331" s="3">
        <f t="shared" ca="1" si="71"/>
        <v>27757876.52255556</v>
      </c>
      <c r="AJ331" s="3">
        <f t="shared" ca="1" si="71"/>
        <v>236251413.74922228</v>
      </c>
      <c r="AK331" s="3">
        <f t="shared" ca="1" si="71"/>
        <v>988945313.02480769</v>
      </c>
      <c r="AL331" s="3">
        <f t="shared" ca="1" si="71"/>
        <v>1816049524.0567639</v>
      </c>
      <c r="AM331" s="3">
        <f t="shared" ca="1" si="71"/>
        <v>2727634477.7917213</v>
      </c>
    </row>
    <row r="332" spans="5:39" hidden="1" outlineLevel="1" x14ac:dyDescent="0.3">
      <c r="J332" s="211">
        <f t="shared" si="69"/>
        <v>7</v>
      </c>
      <c r="K332" s="3">
        <f t="shared" ca="1" si="70"/>
        <v>-3072604.5301666674</v>
      </c>
      <c r="L332" s="3">
        <f t="shared" ca="1" si="71"/>
        <v>-3584487.1770000001</v>
      </c>
      <c r="M332" s="3">
        <f t="shared" ca="1" si="71"/>
        <v>35481176.356166668</v>
      </c>
      <c r="N332" s="3">
        <f t="shared" ca="1" si="71"/>
        <v>34571170.816999994</v>
      </c>
      <c r="O332" s="3">
        <f t="shared" ca="1" si="71"/>
        <v>33857423.644499995</v>
      </c>
      <c r="P332" s="3">
        <f t="shared" ca="1" si="71"/>
        <v>33134871.755999994</v>
      </c>
      <c r="Q332" s="3">
        <f t="shared" ca="1" si="71"/>
        <v>32009328.771999989</v>
      </c>
      <c r="R332" s="3">
        <f t="shared" ca="1" si="71"/>
        <v>30395198.457999993</v>
      </c>
      <c r="S332" s="3">
        <f t="shared" ca="1" si="71"/>
        <v>29379623.603999991</v>
      </c>
      <c r="T332" s="3">
        <f t="shared" ca="1" si="71"/>
        <v>57193355.380555555</v>
      </c>
      <c r="U332" s="3">
        <f t="shared" ca="1" si="71"/>
        <v>31060789.545999993</v>
      </c>
      <c r="V332" s="3">
        <f t="shared" ca="1" si="71"/>
        <v>59091155.822555557</v>
      </c>
      <c r="W332" s="3">
        <f t="shared" ca="1" si="71"/>
        <v>31197054.096999988</v>
      </c>
      <c r="X332" s="3">
        <f t="shared" ca="1" si="71"/>
        <v>50797336.78255555</v>
      </c>
      <c r="Y332" s="3">
        <f t="shared" ca="1" si="71"/>
        <v>47174715.356999993</v>
      </c>
      <c r="Z332" s="3">
        <f t="shared" ca="1" si="71"/>
        <v>66775012.042555556</v>
      </c>
      <c r="AA332" s="3">
        <f t="shared" ca="1" si="71"/>
        <v>63152404.616999999</v>
      </c>
      <c r="AB332" s="3">
        <f t="shared" ca="1" si="71"/>
        <v>82752715.302555561</v>
      </c>
      <c r="AC332" s="3">
        <f t="shared" ca="1" si="71"/>
        <v>79130121.877000004</v>
      </c>
      <c r="AD332" s="3">
        <f t="shared" ca="1" si="71"/>
        <v>125672936.56255557</v>
      </c>
      <c r="AE332" s="3">
        <f t="shared" ca="1" si="71"/>
        <v>127288357.13700002</v>
      </c>
      <c r="AF332" s="3">
        <f t="shared" ca="1" si="71"/>
        <v>194453832.48922226</v>
      </c>
      <c r="AG332" s="3">
        <f t="shared" ca="1" si="71"/>
        <v>200078600.39700001</v>
      </c>
      <c r="AH332" s="3">
        <f t="shared" ca="1" si="71"/>
        <v>267244089.74922228</v>
      </c>
      <c r="AI332" s="3">
        <f t="shared" ca="1" si="71"/>
        <v>26514651.02255556</v>
      </c>
      <c r="AJ332" s="3">
        <f t="shared" ca="1" si="71"/>
        <v>267244089.74922228</v>
      </c>
      <c r="AK332" s="3">
        <f t="shared" ca="1" si="71"/>
        <v>1127384312.7848077</v>
      </c>
      <c r="AL332" s="3">
        <f t="shared" ca="1" si="71"/>
        <v>2061920069.2143641</v>
      </c>
      <c r="AM332" s="3">
        <f t="shared" ca="1" si="71"/>
        <v>3080919721.9608974</v>
      </c>
    </row>
    <row r="333" spans="5:39" hidden="1" outlineLevel="1" x14ac:dyDescent="0.3">
      <c r="J333" s="211">
        <f t="shared" si="69"/>
        <v>8</v>
      </c>
      <c r="K333" s="3">
        <f t="shared" ca="1" si="70"/>
        <v>-3708507.5135000008</v>
      </c>
      <c r="L333" s="3">
        <f t="shared" ca="1" si="71"/>
        <v>-4220390.1603333335</v>
      </c>
      <c r="M333" s="3">
        <f t="shared" ca="1" si="71"/>
        <v>34791485.372833334</v>
      </c>
      <c r="N333" s="3">
        <f t="shared" ca="1" si="71"/>
        <v>33836259.066999994</v>
      </c>
      <c r="O333" s="3">
        <f t="shared" ca="1" si="71"/>
        <v>33106931.894499995</v>
      </c>
      <c r="P333" s="3">
        <f t="shared" ca="1" si="71"/>
        <v>32370679.605999995</v>
      </c>
      <c r="Q333" s="3">
        <f t="shared" ca="1" si="71"/>
        <v>31176910.171999987</v>
      </c>
      <c r="R333" s="3">
        <f t="shared" ca="1" si="71"/>
        <v>29446817.857999992</v>
      </c>
      <c r="S333" s="3">
        <f t="shared" ca="1" si="71"/>
        <v>28399372.003999989</v>
      </c>
      <c r="T333" s="3">
        <f t="shared" ca="1" si="71"/>
        <v>60603916.280555546</v>
      </c>
      <c r="U333" s="3">
        <f t="shared" ca="1" si="71"/>
        <v>30051350.445999991</v>
      </c>
      <c r="V333" s="3">
        <f t="shared" ca="1" si="71"/>
        <v>62501716.722555548</v>
      </c>
      <c r="W333" s="3">
        <f t="shared" ca="1" si="71"/>
        <v>30010027.096999988</v>
      </c>
      <c r="X333" s="3">
        <f t="shared" ca="1" si="71"/>
        <v>52843282.78255555</v>
      </c>
      <c r="Y333" s="3">
        <f t="shared" ca="1" si="71"/>
        <v>48033634.356999993</v>
      </c>
      <c r="Z333" s="3">
        <f t="shared" ca="1" si="71"/>
        <v>70866904.042555556</v>
      </c>
      <c r="AA333" s="3">
        <f t="shared" ca="1" si="71"/>
        <v>66057269.616999999</v>
      </c>
      <c r="AB333" s="3">
        <f t="shared" ca="1" si="71"/>
        <v>88890553.302555561</v>
      </c>
      <c r="AC333" s="3">
        <f t="shared" ca="1" si="71"/>
        <v>84080932.877000004</v>
      </c>
      <c r="AD333" s="3">
        <f t="shared" ca="1" si="71"/>
        <v>137987720.56255555</v>
      </c>
      <c r="AE333" s="3">
        <f t="shared" ca="1" si="71"/>
        <v>138416114.13700002</v>
      </c>
      <c r="AF333" s="3">
        <f t="shared" ca="1" si="71"/>
        <v>216107562.48922226</v>
      </c>
      <c r="AG333" s="3">
        <f t="shared" ca="1" si="71"/>
        <v>220545303.39700001</v>
      </c>
      <c r="AH333" s="3">
        <f t="shared" ca="1" si="71"/>
        <v>298236765.74922228</v>
      </c>
      <c r="AI333" s="3">
        <f t="shared" ca="1" si="71"/>
        <v>25271425.52255556</v>
      </c>
      <c r="AJ333" s="3">
        <f t="shared" ca="1" si="71"/>
        <v>298236765.74922228</v>
      </c>
      <c r="AK333" s="3">
        <f t="shared" ca="1" si="71"/>
        <v>1265823312.5448077</v>
      </c>
      <c r="AL333" s="3">
        <f t="shared" ca="1" si="71"/>
        <v>2307790614.3719645</v>
      </c>
      <c r="AM333" s="3">
        <f t="shared" ca="1" si="71"/>
        <v>3434204966.1300735</v>
      </c>
    </row>
    <row r="334" spans="5:39" hidden="1" outlineLevel="1" x14ac:dyDescent="0.3">
      <c r="J334" s="211">
        <f t="shared" si="69"/>
        <v>9</v>
      </c>
      <c r="K334" s="3">
        <f t="shared" ca="1" si="70"/>
        <v>-4344410.4968333337</v>
      </c>
      <c r="L334" s="3">
        <f t="shared" ca="1" si="71"/>
        <v>-4856293.1436666669</v>
      </c>
      <c r="M334" s="3">
        <f t="shared" ca="1" si="71"/>
        <v>34101794.3895</v>
      </c>
      <c r="N334" s="3">
        <f t="shared" ca="1" si="71"/>
        <v>33101347.316999994</v>
      </c>
      <c r="O334" s="3">
        <f t="shared" ca="1" si="71"/>
        <v>32356440.144499995</v>
      </c>
      <c r="P334" s="3">
        <f t="shared" ca="1" si="71"/>
        <v>31606487.455999993</v>
      </c>
      <c r="Q334" s="3">
        <f t="shared" ca="1" si="71"/>
        <v>30344491.571999989</v>
      </c>
      <c r="R334" s="3">
        <f t="shared" ca="1" si="71"/>
        <v>28498437.257999994</v>
      </c>
      <c r="S334" s="3">
        <f t="shared" ca="1" si="71"/>
        <v>27419120.403999992</v>
      </c>
      <c r="T334" s="3">
        <f t="shared" ca="1" si="71"/>
        <v>64014477.180555552</v>
      </c>
      <c r="U334" s="3">
        <f t="shared" ca="1" si="71"/>
        <v>29041911.345999993</v>
      </c>
      <c r="V334" s="3">
        <f t="shared" ca="1" si="71"/>
        <v>65912277.622555554</v>
      </c>
      <c r="W334" s="3">
        <f t="shared" ca="1" si="71"/>
        <v>28823000.096999988</v>
      </c>
      <c r="X334" s="3">
        <f t="shared" ca="1" si="71"/>
        <v>54889228.78255555</v>
      </c>
      <c r="Y334" s="3">
        <f t="shared" ca="1" si="71"/>
        <v>48892553.356999993</v>
      </c>
      <c r="Z334" s="3">
        <f t="shared" ca="1" si="71"/>
        <v>74958796.042555556</v>
      </c>
      <c r="AA334" s="3">
        <f t="shared" ca="1" si="71"/>
        <v>68962134.616999999</v>
      </c>
      <c r="AB334" s="3">
        <f t="shared" ca="1" si="71"/>
        <v>95028391.302555561</v>
      </c>
      <c r="AC334" s="3">
        <f t="shared" ca="1" si="71"/>
        <v>89031743.877000004</v>
      </c>
      <c r="AD334" s="3">
        <f t="shared" ca="1" si="71"/>
        <v>150302504.56255555</v>
      </c>
      <c r="AE334" s="3">
        <f t="shared" ca="1" si="71"/>
        <v>149543871.13700002</v>
      </c>
      <c r="AF334" s="3">
        <f t="shared" ca="1" si="71"/>
        <v>237761292.48922226</v>
      </c>
      <c r="AG334" s="3">
        <f t="shared" ca="1" si="71"/>
        <v>241012006.39700001</v>
      </c>
      <c r="AH334" s="3">
        <f t="shared" ca="1" si="71"/>
        <v>329229441.74922228</v>
      </c>
      <c r="AI334" s="3">
        <f t="shared" ca="1" si="71"/>
        <v>24028200.02255556</v>
      </c>
      <c r="AJ334" s="3">
        <f t="shared" ca="1" si="71"/>
        <v>329229441.74922228</v>
      </c>
      <c r="AK334" s="3">
        <f t="shared" ca="1" si="71"/>
        <v>1404262312.3048077</v>
      </c>
      <c r="AL334" s="3">
        <f t="shared" ca="1" si="71"/>
        <v>2553661159.5295644</v>
      </c>
      <c r="AM334" s="3">
        <f t="shared" ca="1" si="71"/>
        <v>3787490210.2992496</v>
      </c>
    </row>
    <row r="335" spans="5:39" hidden="1" outlineLevel="1" x14ac:dyDescent="0.3">
      <c r="K335" s="1"/>
      <c r="L335" s="1"/>
      <c r="M335" s="1"/>
      <c r="N335" s="1"/>
      <c r="O335" s="1"/>
      <c r="P335" s="1"/>
      <c r="Q335" s="1"/>
      <c r="R335" s="76"/>
    </row>
    <row r="336" spans="5:39" ht="13.5" hidden="1" outlineLevel="1" thickBot="1" x14ac:dyDescent="0.35">
      <c r="G336" s="212" t="s">
        <v>331</v>
      </c>
      <c r="H336" s="212" t="s">
        <v>332</v>
      </c>
      <c r="J336" s="210" t="s">
        <v>201</v>
      </c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</row>
    <row r="337" spans="5:39" ht="13.5" hidden="1" outlineLevel="1" thickBot="1" x14ac:dyDescent="0.35">
      <c r="E337" s="15" t="s">
        <v>330</v>
      </c>
      <c r="G337" s="229">
        <f>E294/E290</f>
        <v>0.05</v>
      </c>
      <c r="H337" s="213">
        <f>E294</f>
        <v>5000000</v>
      </c>
      <c r="J337" s="210" t="s">
        <v>328</v>
      </c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</row>
    <row r="338" spans="5:39" hidden="1" outlineLevel="1" x14ac:dyDescent="0.3">
      <c r="J338" s="211">
        <f t="shared" ref="J338:J344" si="73">J328</f>
        <v>3</v>
      </c>
      <c r="K338" s="134">
        <f t="shared" ref="K338:AH338" ca="1" si="74">$G$337*K328</f>
        <v>-26449.629841666694</v>
      </c>
      <c r="L338" s="134">
        <f t="shared" ca="1" si="74"/>
        <v>-52043.76218333334</v>
      </c>
      <c r="M338" s="134">
        <f t="shared" ca="1" si="74"/>
        <v>1911997.0144750001</v>
      </c>
      <c r="N338" s="134">
        <f t="shared" ca="1" si="74"/>
        <v>1875540.8908499999</v>
      </c>
      <c r="O338" s="134">
        <f t="shared" ca="1" si="74"/>
        <v>1842969.5322249997</v>
      </c>
      <c r="P338" s="134">
        <f t="shared" ca="1" si="74"/>
        <v>1809582.0177999996</v>
      </c>
      <c r="Q338" s="134">
        <f t="shared" ca="1" si="74"/>
        <v>1766950.1585999997</v>
      </c>
      <c r="R338" s="134">
        <f t="shared" ca="1" si="74"/>
        <v>1709436.0428999998</v>
      </c>
      <c r="S338" s="134">
        <f t="shared" ca="1" si="74"/>
        <v>1665031.5001999997</v>
      </c>
      <c r="T338" s="134">
        <f t="shared" ca="1" si="74"/>
        <v>2177555.5890277773</v>
      </c>
      <c r="U338" s="134">
        <f t="shared" ca="1" si="74"/>
        <v>1754927.2972999997</v>
      </c>
      <c r="V338" s="134">
        <f t="shared" ca="1" si="74"/>
        <v>2272445.6111277775</v>
      </c>
      <c r="W338" s="134">
        <f t="shared" ca="1" si="74"/>
        <v>1797258.1048499995</v>
      </c>
      <c r="X338" s="134">
        <f t="shared" ca="1" si="74"/>
        <v>2130677.6391277774</v>
      </c>
      <c r="Y338" s="134">
        <f t="shared" ca="1" si="74"/>
        <v>2186951.9678499997</v>
      </c>
      <c r="Z338" s="134">
        <f t="shared" ca="1" si="74"/>
        <v>2520372.202127778</v>
      </c>
      <c r="AA338" s="134">
        <f t="shared" ca="1" si="74"/>
        <v>2576647.2308499999</v>
      </c>
      <c r="AB338" s="134">
        <f t="shared" ca="1" si="74"/>
        <v>2910068.165127778</v>
      </c>
      <c r="AC338" s="134">
        <f t="shared" ca="1" si="74"/>
        <v>2966343.8938500006</v>
      </c>
      <c r="AD338" s="134">
        <f t="shared" ca="1" si="74"/>
        <v>3820690.0281277779</v>
      </c>
      <c r="AE338" s="134">
        <f t="shared" ca="1" si="74"/>
        <v>4138866.4568500007</v>
      </c>
      <c r="AF338" s="134">
        <f t="shared" ca="1" si="74"/>
        <v>5391945.6244611116</v>
      </c>
      <c r="AG338" s="134">
        <f t="shared" ca="1" si="74"/>
        <v>5910589.4198500011</v>
      </c>
      <c r="AH338" s="134">
        <f t="shared" ca="1" si="74"/>
        <v>7163669.2874611132</v>
      </c>
      <c r="AI338" s="134">
        <f t="shared" ref="AI338:AM344" ca="1" si="75">$G$337*AI328</f>
        <v>1574377.651127778</v>
      </c>
      <c r="AJ338" s="134">
        <f t="shared" ca="1" si="75"/>
        <v>7163669.2874611132</v>
      </c>
      <c r="AK338" s="134">
        <f t="shared" ca="1" si="75"/>
        <v>28681415.687240377</v>
      </c>
      <c r="AL338" s="134">
        <f t="shared" ca="1" si="75"/>
        <v>53921894.429198183</v>
      </c>
      <c r="AM338" s="134">
        <f t="shared" ca="1" si="75"/>
        <v>83388937.264209658</v>
      </c>
    </row>
    <row r="339" spans="5:39" hidden="1" outlineLevel="1" x14ac:dyDescent="0.3">
      <c r="J339" s="211">
        <f t="shared" si="73"/>
        <v>4</v>
      </c>
      <c r="K339" s="134">
        <f t="shared" ref="K339:AH339" ca="1" si="76">$G$337*K329</f>
        <v>-58244.779008333368</v>
      </c>
      <c r="L339" s="134">
        <f t="shared" ca="1" si="76"/>
        <v>-83838.911350000009</v>
      </c>
      <c r="M339" s="134">
        <f t="shared" ca="1" si="76"/>
        <v>1877512.4653083333</v>
      </c>
      <c r="N339" s="134">
        <f t="shared" ca="1" si="76"/>
        <v>1838795.3033499997</v>
      </c>
      <c r="O339" s="134">
        <f t="shared" ca="1" si="76"/>
        <v>1805444.9447249998</v>
      </c>
      <c r="P339" s="134">
        <f t="shared" ca="1" si="76"/>
        <v>1771372.4102999996</v>
      </c>
      <c r="Q339" s="134">
        <f t="shared" ca="1" si="76"/>
        <v>1725329.2285999996</v>
      </c>
      <c r="R339" s="134">
        <f t="shared" ca="1" si="76"/>
        <v>1662017.0128999997</v>
      </c>
      <c r="S339" s="134">
        <f t="shared" ca="1" si="76"/>
        <v>1616018.9201999996</v>
      </c>
      <c r="T339" s="134">
        <f t="shared" ca="1" si="76"/>
        <v>2348083.6340277777</v>
      </c>
      <c r="U339" s="134">
        <f t="shared" ca="1" si="76"/>
        <v>1704455.3422999997</v>
      </c>
      <c r="V339" s="134">
        <f t="shared" ca="1" si="76"/>
        <v>2442973.6561277779</v>
      </c>
      <c r="W339" s="134">
        <f t="shared" ca="1" si="76"/>
        <v>1737906.7548499994</v>
      </c>
      <c r="X339" s="134">
        <f t="shared" ca="1" si="76"/>
        <v>2232974.9391277777</v>
      </c>
      <c r="Y339" s="134">
        <f t="shared" ca="1" si="76"/>
        <v>2229897.9178499999</v>
      </c>
      <c r="Z339" s="134">
        <f t="shared" ca="1" si="76"/>
        <v>2724966.8021277781</v>
      </c>
      <c r="AA339" s="134">
        <f t="shared" ca="1" si="76"/>
        <v>2721890.4808499999</v>
      </c>
      <c r="AB339" s="134">
        <f t="shared" ca="1" si="76"/>
        <v>3216960.0651277779</v>
      </c>
      <c r="AC339" s="134">
        <f t="shared" ca="1" si="76"/>
        <v>3213884.4438500004</v>
      </c>
      <c r="AD339" s="134">
        <f t="shared" ca="1" si="76"/>
        <v>4436429.2281277776</v>
      </c>
      <c r="AE339" s="134">
        <f t="shared" ca="1" si="76"/>
        <v>4695254.3068500003</v>
      </c>
      <c r="AF339" s="134">
        <f t="shared" ca="1" si="76"/>
        <v>6474632.1244611116</v>
      </c>
      <c r="AG339" s="134">
        <f t="shared" ca="1" si="76"/>
        <v>6933924.5698500015</v>
      </c>
      <c r="AH339" s="134">
        <f t="shared" ca="1" si="76"/>
        <v>8713303.0874611121</v>
      </c>
      <c r="AI339" s="134">
        <f t="shared" ca="1" si="75"/>
        <v>1512216.3761277781</v>
      </c>
      <c r="AJ339" s="134">
        <f t="shared" ca="1" si="75"/>
        <v>8713303.0874611121</v>
      </c>
      <c r="AK339" s="134">
        <f t="shared" ca="1" si="75"/>
        <v>35603365.675240375</v>
      </c>
      <c r="AL339" s="134">
        <f t="shared" ca="1" si="75"/>
        <v>66215421.687078193</v>
      </c>
      <c r="AM339" s="134">
        <f t="shared" ca="1" si="75"/>
        <v>101053199.47266847</v>
      </c>
    </row>
    <row r="340" spans="5:39" hidden="1" outlineLevel="1" x14ac:dyDescent="0.3">
      <c r="J340" s="211">
        <f t="shared" si="73"/>
        <v>5</v>
      </c>
      <c r="K340" s="134">
        <f t="shared" ref="K340:AH340" ca="1" si="77">$G$337*K330</f>
        <v>-90039.928175000037</v>
      </c>
      <c r="L340" s="134">
        <f t="shared" ca="1" si="77"/>
        <v>-115634.06051666668</v>
      </c>
      <c r="M340" s="134">
        <f t="shared" ca="1" si="77"/>
        <v>1843027.9161416669</v>
      </c>
      <c r="N340" s="134">
        <f t="shared" ca="1" si="77"/>
        <v>1802049.7158499998</v>
      </c>
      <c r="O340" s="134">
        <f t="shared" ca="1" si="77"/>
        <v>1767920.3572249999</v>
      </c>
      <c r="P340" s="134">
        <f t="shared" ca="1" si="77"/>
        <v>1733162.8027999997</v>
      </c>
      <c r="Q340" s="134">
        <f t="shared" ca="1" si="77"/>
        <v>1683708.2985999994</v>
      </c>
      <c r="R340" s="134">
        <f t="shared" ca="1" si="77"/>
        <v>1614597.9828999997</v>
      </c>
      <c r="S340" s="134">
        <f t="shared" ca="1" si="77"/>
        <v>1567006.3401999995</v>
      </c>
      <c r="T340" s="134">
        <f t="shared" ca="1" si="77"/>
        <v>2518611.6790277776</v>
      </c>
      <c r="U340" s="134">
        <f t="shared" ca="1" si="77"/>
        <v>1653983.3872999996</v>
      </c>
      <c r="V340" s="134">
        <f t="shared" ca="1" si="77"/>
        <v>2613501.7011277778</v>
      </c>
      <c r="W340" s="134">
        <f t="shared" ca="1" si="77"/>
        <v>1678555.4048499996</v>
      </c>
      <c r="X340" s="134">
        <f t="shared" ca="1" si="77"/>
        <v>2335272.2391277775</v>
      </c>
      <c r="Y340" s="134">
        <f t="shared" ca="1" si="77"/>
        <v>2272843.8678499996</v>
      </c>
      <c r="Z340" s="134">
        <f t="shared" ca="1" si="77"/>
        <v>2929561.4021277782</v>
      </c>
      <c r="AA340" s="134">
        <f t="shared" ca="1" si="77"/>
        <v>2867133.7308499999</v>
      </c>
      <c r="AB340" s="134">
        <f t="shared" ca="1" si="77"/>
        <v>3523851.9651277782</v>
      </c>
      <c r="AC340" s="134">
        <f t="shared" ca="1" si="77"/>
        <v>3461424.9938500002</v>
      </c>
      <c r="AD340" s="134">
        <f t="shared" ca="1" si="77"/>
        <v>5052168.4281277778</v>
      </c>
      <c r="AE340" s="134">
        <f t="shared" ca="1" si="77"/>
        <v>5251642.1568500008</v>
      </c>
      <c r="AF340" s="134">
        <f t="shared" ca="1" si="77"/>
        <v>7557318.6244611116</v>
      </c>
      <c r="AG340" s="134">
        <f t="shared" ca="1" si="77"/>
        <v>7957259.7198500009</v>
      </c>
      <c r="AH340" s="134">
        <f t="shared" ca="1" si="77"/>
        <v>10262936.887461113</v>
      </c>
      <c r="AI340" s="134">
        <f t="shared" ca="1" si="75"/>
        <v>1450055.1011277782</v>
      </c>
      <c r="AJ340" s="134">
        <f t="shared" ca="1" si="75"/>
        <v>10262936.887461113</v>
      </c>
      <c r="AK340" s="134">
        <f t="shared" ca="1" si="75"/>
        <v>42525315.663240373</v>
      </c>
      <c r="AL340" s="134">
        <f t="shared" ca="1" si="75"/>
        <v>78508948.944958195</v>
      </c>
      <c r="AM340" s="134">
        <f t="shared" ca="1" si="75"/>
        <v>118717461.68112727</v>
      </c>
    </row>
    <row r="341" spans="5:39" hidden="1" outlineLevel="1" x14ac:dyDescent="0.3">
      <c r="J341" s="211">
        <f t="shared" si="73"/>
        <v>6</v>
      </c>
      <c r="K341" s="134">
        <f t="shared" ref="K341:AH341" ca="1" si="78">$G$337*K331</f>
        <v>-121835.07734166671</v>
      </c>
      <c r="L341" s="134">
        <f t="shared" ca="1" si="78"/>
        <v>-147429.20968333335</v>
      </c>
      <c r="M341" s="134">
        <f t="shared" ca="1" si="78"/>
        <v>1808543.3669750001</v>
      </c>
      <c r="N341" s="134">
        <f t="shared" ca="1" si="78"/>
        <v>1765304.1283499999</v>
      </c>
      <c r="O341" s="134">
        <f t="shared" ca="1" si="78"/>
        <v>1730395.7697249998</v>
      </c>
      <c r="P341" s="134">
        <f t="shared" ca="1" si="78"/>
        <v>1694953.1952999998</v>
      </c>
      <c r="Q341" s="134">
        <f t="shared" ca="1" si="78"/>
        <v>1642087.3685999995</v>
      </c>
      <c r="R341" s="134">
        <f t="shared" ca="1" si="78"/>
        <v>1567178.9528999997</v>
      </c>
      <c r="S341" s="134">
        <f t="shared" ca="1" si="78"/>
        <v>1517993.7601999994</v>
      </c>
      <c r="T341" s="134">
        <f t="shared" ca="1" si="78"/>
        <v>2689139.7240277776</v>
      </c>
      <c r="U341" s="134">
        <f t="shared" ca="1" si="78"/>
        <v>1603511.4322999995</v>
      </c>
      <c r="V341" s="134">
        <f t="shared" ca="1" si="78"/>
        <v>2784029.7461277777</v>
      </c>
      <c r="W341" s="134">
        <f t="shared" ca="1" si="78"/>
        <v>1619204.0548499995</v>
      </c>
      <c r="X341" s="134">
        <f t="shared" ca="1" si="78"/>
        <v>2437569.5391277778</v>
      </c>
      <c r="Y341" s="134">
        <f t="shared" ca="1" si="78"/>
        <v>2315789.8178499998</v>
      </c>
      <c r="Z341" s="134">
        <f t="shared" ca="1" si="78"/>
        <v>3134156.0021277778</v>
      </c>
      <c r="AA341" s="134">
        <f t="shared" ca="1" si="78"/>
        <v>3012376.9808499999</v>
      </c>
      <c r="AB341" s="134">
        <f t="shared" ca="1" si="78"/>
        <v>3830743.8651277781</v>
      </c>
      <c r="AC341" s="134">
        <f t="shared" ca="1" si="78"/>
        <v>3708965.5438500005</v>
      </c>
      <c r="AD341" s="134">
        <f t="shared" ca="1" si="78"/>
        <v>5667907.6281277789</v>
      </c>
      <c r="AE341" s="134">
        <f t="shared" ca="1" si="78"/>
        <v>5808030.0068500014</v>
      </c>
      <c r="AF341" s="134">
        <f t="shared" ca="1" si="78"/>
        <v>8640005.1244611125</v>
      </c>
      <c r="AG341" s="134">
        <f t="shared" ca="1" si="78"/>
        <v>8980594.8698500004</v>
      </c>
      <c r="AH341" s="134">
        <f t="shared" ca="1" si="78"/>
        <v>11812570.687461115</v>
      </c>
      <c r="AI341" s="134">
        <f t="shared" ca="1" si="75"/>
        <v>1387893.826127778</v>
      </c>
      <c r="AJ341" s="134">
        <f t="shared" ca="1" si="75"/>
        <v>11812570.687461115</v>
      </c>
      <c r="AK341" s="134">
        <f t="shared" ca="1" si="75"/>
        <v>49447265.651240386</v>
      </c>
      <c r="AL341" s="134">
        <f t="shared" ca="1" si="75"/>
        <v>90802476.202838197</v>
      </c>
      <c r="AM341" s="134">
        <f t="shared" ca="1" si="75"/>
        <v>136381723.88958606</v>
      </c>
    </row>
    <row r="342" spans="5:39" hidden="1" outlineLevel="1" x14ac:dyDescent="0.3">
      <c r="J342" s="211">
        <f t="shared" si="73"/>
        <v>7</v>
      </c>
      <c r="K342" s="134">
        <f t="shared" ref="K342:AH342" ca="1" si="79">$G$337*K332</f>
        <v>-153630.22650833338</v>
      </c>
      <c r="L342" s="134">
        <f t="shared" ca="1" si="79"/>
        <v>-179224.35885000002</v>
      </c>
      <c r="M342" s="134">
        <f t="shared" ca="1" si="79"/>
        <v>1774058.8178083336</v>
      </c>
      <c r="N342" s="134">
        <f t="shared" ca="1" si="79"/>
        <v>1728558.5408499998</v>
      </c>
      <c r="O342" s="134">
        <f t="shared" ca="1" si="79"/>
        <v>1692871.1822249999</v>
      </c>
      <c r="P342" s="134">
        <f t="shared" ca="1" si="79"/>
        <v>1656743.5877999999</v>
      </c>
      <c r="Q342" s="134">
        <f t="shared" ca="1" si="79"/>
        <v>1600466.4385999995</v>
      </c>
      <c r="R342" s="134">
        <f t="shared" ca="1" si="79"/>
        <v>1519759.9228999997</v>
      </c>
      <c r="S342" s="134">
        <f t="shared" ca="1" si="79"/>
        <v>1468981.1801999996</v>
      </c>
      <c r="T342" s="134">
        <f t="shared" ca="1" si="79"/>
        <v>2859667.7690277779</v>
      </c>
      <c r="U342" s="134">
        <f t="shared" ca="1" si="79"/>
        <v>1553039.4772999997</v>
      </c>
      <c r="V342" s="134">
        <f t="shared" ca="1" si="79"/>
        <v>2954557.7911277781</v>
      </c>
      <c r="W342" s="134">
        <f t="shared" ca="1" si="79"/>
        <v>1559852.7048499994</v>
      </c>
      <c r="X342" s="134">
        <f t="shared" ca="1" si="79"/>
        <v>2539866.8391277776</v>
      </c>
      <c r="Y342" s="134">
        <f t="shared" ca="1" si="79"/>
        <v>2358735.7678499999</v>
      </c>
      <c r="Z342" s="134">
        <f t="shared" ca="1" si="79"/>
        <v>3338750.6021277779</v>
      </c>
      <c r="AA342" s="134">
        <f t="shared" ca="1" si="79"/>
        <v>3157620.2308499999</v>
      </c>
      <c r="AB342" s="134">
        <f t="shared" ca="1" si="79"/>
        <v>4137635.7651277781</v>
      </c>
      <c r="AC342" s="134">
        <f t="shared" ca="1" si="79"/>
        <v>3956506.0938500003</v>
      </c>
      <c r="AD342" s="134">
        <f t="shared" ca="1" si="79"/>
        <v>6283646.8281277791</v>
      </c>
      <c r="AE342" s="134">
        <f t="shared" ca="1" si="79"/>
        <v>6364417.856850002</v>
      </c>
      <c r="AF342" s="134">
        <f t="shared" ca="1" si="79"/>
        <v>9722691.6244611125</v>
      </c>
      <c r="AG342" s="134">
        <f t="shared" ca="1" si="79"/>
        <v>10003930.019850001</v>
      </c>
      <c r="AH342" s="134">
        <f t="shared" ca="1" si="79"/>
        <v>13362204.487461114</v>
      </c>
      <c r="AI342" s="134">
        <f t="shared" ca="1" si="75"/>
        <v>1325732.5511277781</v>
      </c>
      <c r="AJ342" s="134">
        <f t="shared" ca="1" si="75"/>
        <v>13362204.487461114</v>
      </c>
      <c r="AK342" s="134">
        <f t="shared" ca="1" si="75"/>
        <v>56369215.639240384</v>
      </c>
      <c r="AL342" s="134">
        <f t="shared" ca="1" si="75"/>
        <v>103096003.46071821</v>
      </c>
      <c r="AM342" s="134">
        <f t="shared" ca="1" si="75"/>
        <v>154045986.09804487</v>
      </c>
    </row>
    <row r="343" spans="5:39" hidden="1" outlineLevel="1" x14ac:dyDescent="0.3">
      <c r="J343" s="211">
        <f t="shared" si="73"/>
        <v>8</v>
      </c>
      <c r="K343" s="134">
        <f t="shared" ref="K343:AH343" ca="1" si="80">$G$337*K333</f>
        <v>-185425.37567500005</v>
      </c>
      <c r="L343" s="134">
        <f t="shared" ca="1" si="80"/>
        <v>-211019.50801666669</v>
      </c>
      <c r="M343" s="134">
        <f t="shared" ca="1" si="80"/>
        <v>1739574.2686416667</v>
      </c>
      <c r="N343" s="134">
        <f t="shared" ca="1" si="80"/>
        <v>1691812.9533499999</v>
      </c>
      <c r="O343" s="134">
        <f t="shared" ca="1" si="80"/>
        <v>1655346.5947249997</v>
      </c>
      <c r="P343" s="134">
        <f t="shared" ca="1" si="80"/>
        <v>1618533.9802999999</v>
      </c>
      <c r="Q343" s="134">
        <f t="shared" ca="1" si="80"/>
        <v>1558845.5085999994</v>
      </c>
      <c r="R343" s="134">
        <f t="shared" ca="1" si="80"/>
        <v>1472340.8928999996</v>
      </c>
      <c r="S343" s="134">
        <f t="shared" ca="1" si="80"/>
        <v>1419968.6001999995</v>
      </c>
      <c r="T343" s="134">
        <f t="shared" ca="1" si="80"/>
        <v>3030195.8140277774</v>
      </c>
      <c r="U343" s="134">
        <f t="shared" ca="1" si="80"/>
        <v>1502567.5222999996</v>
      </c>
      <c r="V343" s="134">
        <f t="shared" ca="1" si="80"/>
        <v>3125085.8361277776</v>
      </c>
      <c r="W343" s="134">
        <f t="shared" ca="1" si="80"/>
        <v>1500501.3548499995</v>
      </c>
      <c r="X343" s="134">
        <f t="shared" ca="1" si="80"/>
        <v>2642164.1391277779</v>
      </c>
      <c r="Y343" s="134">
        <f t="shared" ca="1" si="80"/>
        <v>2401681.7178499997</v>
      </c>
      <c r="Z343" s="134">
        <f t="shared" ca="1" si="80"/>
        <v>3543345.202127778</v>
      </c>
      <c r="AA343" s="134">
        <f t="shared" ca="1" si="80"/>
        <v>3302863.4808499999</v>
      </c>
      <c r="AB343" s="134">
        <f t="shared" ca="1" si="80"/>
        <v>4444527.6651277784</v>
      </c>
      <c r="AC343" s="134">
        <f t="shared" ca="1" si="80"/>
        <v>4204046.6438500006</v>
      </c>
      <c r="AD343" s="134">
        <f t="shared" ca="1" si="80"/>
        <v>6899386.0281277783</v>
      </c>
      <c r="AE343" s="134">
        <f t="shared" ca="1" si="80"/>
        <v>6920805.7068500016</v>
      </c>
      <c r="AF343" s="134">
        <f t="shared" ca="1" si="80"/>
        <v>10805378.124461114</v>
      </c>
      <c r="AG343" s="134">
        <f t="shared" ca="1" si="80"/>
        <v>11027265.169850001</v>
      </c>
      <c r="AH343" s="134">
        <f t="shared" ca="1" si="80"/>
        <v>14911838.287461115</v>
      </c>
      <c r="AI343" s="134">
        <f t="shared" ca="1" si="75"/>
        <v>1263571.276127778</v>
      </c>
      <c r="AJ343" s="134">
        <f t="shared" ca="1" si="75"/>
        <v>14911838.287461115</v>
      </c>
      <c r="AK343" s="134">
        <f t="shared" ca="1" si="75"/>
        <v>63291165.62724039</v>
      </c>
      <c r="AL343" s="134">
        <f t="shared" ca="1" si="75"/>
        <v>115389530.71859823</v>
      </c>
      <c r="AM343" s="134">
        <f t="shared" ca="1" si="75"/>
        <v>171710248.30650368</v>
      </c>
    </row>
    <row r="344" spans="5:39" hidden="1" outlineLevel="1" x14ac:dyDescent="0.3">
      <c r="J344" s="211">
        <f t="shared" si="73"/>
        <v>9</v>
      </c>
      <c r="K344" s="134">
        <f t="shared" ref="K344:AH344" ca="1" si="81">$G$337*K334</f>
        <v>-217220.52484166669</v>
      </c>
      <c r="L344" s="134">
        <f t="shared" ca="1" si="81"/>
        <v>-242814.65718333336</v>
      </c>
      <c r="M344" s="134">
        <f t="shared" ca="1" si="81"/>
        <v>1705089.7194750002</v>
      </c>
      <c r="N344" s="134">
        <f t="shared" ca="1" si="81"/>
        <v>1655067.3658499997</v>
      </c>
      <c r="O344" s="134">
        <f t="shared" ca="1" si="81"/>
        <v>1617822.0072249998</v>
      </c>
      <c r="P344" s="134">
        <f t="shared" ca="1" si="81"/>
        <v>1580324.3727999998</v>
      </c>
      <c r="Q344" s="134">
        <f t="shared" ca="1" si="81"/>
        <v>1517224.5785999997</v>
      </c>
      <c r="R344" s="134">
        <f t="shared" ca="1" si="81"/>
        <v>1424921.8628999998</v>
      </c>
      <c r="S344" s="134">
        <f t="shared" ca="1" si="81"/>
        <v>1370956.0201999997</v>
      </c>
      <c r="T344" s="134">
        <f t="shared" ca="1" si="81"/>
        <v>3200723.8590277778</v>
      </c>
      <c r="U344" s="134">
        <f t="shared" ca="1" si="81"/>
        <v>1452095.5672999998</v>
      </c>
      <c r="V344" s="134">
        <f t="shared" ca="1" si="81"/>
        <v>3295613.881127778</v>
      </c>
      <c r="W344" s="134">
        <f t="shared" ca="1" si="81"/>
        <v>1441150.0048499994</v>
      </c>
      <c r="X344" s="134">
        <f t="shared" ca="1" si="81"/>
        <v>2744461.4391277777</v>
      </c>
      <c r="Y344" s="134">
        <f t="shared" ca="1" si="81"/>
        <v>2444627.6678499999</v>
      </c>
      <c r="Z344" s="134">
        <f t="shared" ca="1" si="81"/>
        <v>3747939.8021277781</v>
      </c>
      <c r="AA344" s="134">
        <f t="shared" ca="1" si="81"/>
        <v>3448106.7308499999</v>
      </c>
      <c r="AB344" s="134">
        <f t="shared" ca="1" si="81"/>
        <v>4751419.5651277779</v>
      </c>
      <c r="AC344" s="134">
        <f t="shared" ca="1" si="81"/>
        <v>4451587.1938500004</v>
      </c>
      <c r="AD344" s="134">
        <f t="shared" ca="1" si="81"/>
        <v>7515125.2281277776</v>
      </c>
      <c r="AE344" s="134">
        <f t="shared" ca="1" si="81"/>
        <v>7477193.5568500012</v>
      </c>
      <c r="AF344" s="134">
        <f t="shared" ca="1" si="81"/>
        <v>11888064.624461114</v>
      </c>
      <c r="AG344" s="134">
        <f t="shared" ca="1" si="81"/>
        <v>12050600.319850001</v>
      </c>
      <c r="AH344" s="134">
        <f t="shared" ca="1" si="81"/>
        <v>16461472.087461114</v>
      </c>
      <c r="AI344" s="134">
        <f t="shared" ca="1" si="75"/>
        <v>1201410.0011277781</v>
      </c>
      <c r="AJ344" s="134">
        <f t="shared" ca="1" si="75"/>
        <v>16461472.087461114</v>
      </c>
      <c r="AK344" s="134">
        <f t="shared" ca="1" si="75"/>
        <v>70213115.61524038</v>
      </c>
      <c r="AL344" s="134">
        <f t="shared" ca="1" si="75"/>
        <v>127683057.97647822</v>
      </c>
      <c r="AM344" s="134">
        <f t="shared" ca="1" si="75"/>
        <v>189374510.51496249</v>
      </c>
    </row>
    <row r="345" spans="5:39" hidden="1" outlineLevel="1" x14ac:dyDescent="0.3"/>
    <row r="346" spans="5:39" ht="13.5" hidden="1" outlineLevel="1" thickBot="1" x14ac:dyDescent="0.35">
      <c r="G346" s="212" t="s">
        <v>331</v>
      </c>
      <c r="H346" s="212" t="s">
        <v>332</v>
      </c>
      <c r="J346" s="210" t="s">
        <v>201</v>
      </c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</row>
    <row r="347" spans="5:39" ht="13.5" hidden="1" outlineLevel="1" thickBot="1" x14ac:dyDescent="0.35">
      <c r="E347" s="15" t="s">
        <v>334</v>
      </c>
      <c r="G347" s="229">
        <f>G337</f>
        <v>0.05</v>
      </c>
      <c r="H347" s="213">
        <f>H337</f>
        <v>5000000</v>
      </c>
      <c r="J347" s="210" t="s">
        <v>328</v>
      </c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</row>
    <row r="348" spans="5:39" hidden="1" outlineLevel="1" x14ac:dyDescent="0.3">
      <c r="J348" s="211">
        <f t="shared" ref="J348:J354" si="82">J338</f>
        <v>3</v>
      </c>
      <c r="K348" s="228" t="str">
        <f ca="1">IFERROR((K338/$H$347)^(1/K$308)-1,"-")</f>
        <v>-</v>
      </c>
      <c r="L348" s="228" t="str">
        <f t="shared" ref="L348:AM354" ca="1" si="83">IFERROR((L338/$H$347)^(1/L$308)-1,"-")</f>
        <v>-</v>
      </c>
      <c r="M348" s="228">
        <f t="shared" ca="1" si="83"/>
        <v>-0.17704685510930429</v>
      </c>
      <c r="N348" s="228">
        <f t="shared" ca="1" si="83"/>
        <v>-0.17763005299486967</v>
      </c>
      <c r="O348" s="228">
        <f t="shared" ca="1" si="83"/>
        <v>-0.17782716185349501</v>
      </c>
      <c r="P348" s="228">
        <f t="shared" ca="1" si="83"/>
        <v>-0.1782254831453739</v>
      </c>
      <c r="Q348" s="228">
        <f t="shared" ca="1" si="83"/>
        <v>-0.17939355406460555</v>
      </c>
      <c r="R348" s="228">
        <f t="shared" ca="1" si="83"/>
        <v>-0.1819407997191671</v>
      </c>
      <c r="S348" s="228">
        <f t="shared" ca="1" si="83"/>
        <v>-0.1834687664325011</v>
      </c>
      <c r="T348" s="228">
        <f t="shared" ca="1" si="83"/>
        <v>-0.14007059827213586</v>
      </c>
      <c r="U348" s="228">
        <f t="shared" ca="1" si="83"/>
        <v>-0.17083645187222729</v>
      </c>
      <c r="V348" s="228">
        <f t="shared" ca="1" si="83"/>
        <v>-0.12979381974137394</v>
      </c>
      <c r="W348" s="228">
        <f t="shared" ca="1" si="83"/>
        <v>-0.1628665954176346</v>
      </c>
      <c r="X348" s="228">
        <f t="shared" ca="1" si="83"/>
        <v>-0.13603947651724091</v>
      </c>
      <c r="Y348" s="228">
        <f t="shared" ca="1" si="83"/>
        <v>-0.13043541572571171</v>
      </c>
      <c r="Z348" s="228">
        <f t="shared" ca="1" si="83"/>
        <v>-0.10794257344713465</v>
      </c>
      <c r="AA348" s="228">
        <f t="shared" ca="1" si="83"/>
        <v>-0.10329440604607365</v>
      </c>
      <c r="AB348" s="228">
        <f t="shared" ca="1" si="83"/>
        <v>-8.410290777486551E-2</v>
      </c>
      <c r="AC348" s="228">
        <f t="shared" ca="1" si="83"/>
        <v>-8.0211529000993265E-2</v>
      </c>
      <c r="AD348" s="228">
        <f t="shared" ca="1" si="83"/>
        <v>-4.1621092891767297E-2</v>
      </c>
      <c r="AE348" s="228">
        <f t="shared" ca="1" si="83"/>
        <v>-2.9064596943867316E-2</v>
      </c>
      <c r="AF348" s="228">
        <f t="shared" ca="1" si="83"/>
        <v>1.169326173934282E-2</v>
      </c>
      <c r="AG348" s="228">
        <f t="shared" ca="1" si="83"/>
        <v>2.578357585039659E-2</v>
      </c>
      <c r="AH348" s="228">
        <f t="shared" ca="1" si="83"/>
        <v>5.5513847206467126E-2</v>
      </c>
      <c r="AI348" s="228">
        <f t="shared" ca="1" si="83"/>
        <v>-0.18431397685728135</v>
      </c>
      <c r="AJ348" s="228">
        <f t="shared" ca="1" si="83"/>
        <v>5.5513847206467126E-2</v>
      </c>
      <c r="AK348" s="228">
        <f t="shared" ca="1" si="83"/>
        <v>0.2563059923717308</v>
      </c>
      <c r="AL348" s="228">
        <f t="shared" ca="1" si="83"/>
        <v>0.31619927176857288</v>
      </c>
      <c r="AM348" s="228">
        <f t="shared" ca="1" si="83"/>
        <v>0.3383620110759451</v>
      </c>
    </row>
    <row r="349" spans="5:39" hidden="1" outlineLevel="1" x14ac:dyDescent="0.3">
      <c r="J349" s="211">
        <f t="shared" si="82"/>
        <v>4</v>
      </c>
      <c r="K349" s="228" t="str">
        <f t="shared" ref="K349:Z354" ca="1" si="84">IFERROR((K339/$H$347)^(1/K$308)-1,"-")</f>
        <v>-</v>
      </c>
      <c r="L349" s="228" t="str">
        <f t="shared" ca="1" si="84"/>
        <v>-</v>
      </c>
      <c r="M349" s="228">
        <f t="shared" ca="1" si="84"/>
        <v>-0.18007737622261721</v>
      </c>
      <c r="N349" s="228">
        <f t="shared" ca="1" si="84"/>
        <v>-0.18086900134021888</v>
      </c>
      <c r="O349" s="228">
        <f t="shared" ca="1" si="84"/>
        <v>-0.18113855364790965</v>
      </c>
      <c r="P349" s="228">
        <f t="shared" ca="1" si="84"/>
        <v>-0.18160562412261483</v>
      </c>
      <c r="Q349" s="228">
        <f t="shared" ca="1" si="84"/>
        <v>-0.1831031561519334</v>
      </c>
      <c r="R349" s="228">
        <f t="shared" ca="1" si="84"/>
        <v>-0.18623550981328785</v>
      </c>
      <c r="S349" s="228">
        <f t="shared" ca="1" si="84"/>
        <v>-0.18795347911380711</v>
      </c>
      <c r="T349" s="228">
        <f t="shared" ca="1" si="84"/>
        <v>-0.12821919511574864</v>
      </c>
      <c r="U349" s="228">
        <f t="shared" ca="1" si="84"/>
        <v>-0.17515456231569737</v>
      </c>
      <c r="V349" s="228">
        <f t="shared" ca="1" si="84"/>
        <v>-0.11862166596199197</v>
      </c>
      <c r="W349" s="228">
        <f t="shared" ca="1" si="84"/>
        <v>-0.16773663874368838</v>
      </c>
      <c r="X349" s="228">
        <f t="shared" ca="1" si="84"/>
        <v>-0.12906602927784394</v>
      </c>
      <c r="Y349" s="228">
        <f t="shared" ca="1" si="84"/>
        <v>-0.12757260973186979</v>
      </c>
      <c r="Z349" s="228">
        <f t="shared" ca="1" si="84"/>
        <v>-9.6257195965059883E-2</v>
      </c>
      <c r="AA349" s="228">
        <f t="shared" ca="1" si="83"/>
        <v>-9.5170868805125708E-2</v>
      </c>
      <c r="AB349" s="228">
        <f t="shared" ca="1" si="83"/>
        <v>-6.9076498479225479E-2</v>
      </c>
      <c r="AC349" s="228">
        <f t="shared" ca="1" si="83"/>
        <v>-6.8329556362912935E-2</v>
      </c>
      <c r="AD349" s="228">
        <f t="shared" ca="1" si="83"/>
        <v>-1.8721442954130918E-2</v>
      </c>
      <c r="AE349" s="228">
        <f t="shared" ca="1" si="83"/>
        <v>-9.7651117256437603E-3</v>
      </c>
      <c r="AF349" s="228">
        <f t="shared" ca="1" si="83"/>
        <v>4.0616345726232073E-2</v>
      </c>
      <c r="AG349" s="228">
        <f t="shared" ca="1" si="83"/>
        <v>5.1011509936711219E-2</v>
      </c>
      <c r="AH349" s="228">
        <f t="shared" ca="1" si="83"/>
        <v>8.7031993390638052E-2</v>
      </c>
      <c r="AI349" s="228">
        <f t="shared" ca="1" si="83"/>
        <v>-0.19008639331542099</v>
      </c>
      <c r="AJ349" s="228">
        <f t="shared" ca="1" si="83"/>
        <v>8.7031993390638052E-2</v>
      </c>
      <c r="AK349" s="228">
        <f t="shared" ca="1" si="83"/>
        <v>0.29228942038877914</v>
      </c>
      <c r="AL349" s="228">
        <f t="shared" ca="1" si="83"/>
        <v>0.34780317074920841</v>
      </c>
      <c r="AM349" s="228">
        <f t="shared" ca="1" si="83"/>
        <v>0.36526018987013198</v>
      </c>
    </row>
    <row r="350" spans="5:39" hidden="1" outlineLevel="1" x14ac:dyDescent="0.3">
      <c r="J350" s="211">
        <f t="shared" si="82"/>
        <v>5</v>
      </c>
      <c r="K350" s="228" t="str">
        <f t="shared" ca="1" si="84"/>
        <v>-</v>
      </c>
      <c r="L350" s="228" t="str">
        <f t="shared" ca="1" si="83"/>
        <v>-</v>
      </c>
      <c r="M350" s="228">
        <f t="shared" ca="1" si="83"/>
        <v>-0.18315260660182286</v>
      </c>
      <c r="N350" s="228">
        <f t="shared" ca="1" si="83"/>
        <v>-0.18416018759710939</v>
      </c>
      <c r="O350" s="228">
        <f t="shared" ca="1" si="83"/>
        <v>-0.18450573786823898</v>
      </c>
      <c r="P350" s="228">
        <f t="shared" ca="1" si="83"/>
        <v>-0.1850451166378535</v>
      </c>
      <c r="Q350" s="228">
        <f t="shared" ca="1" si="83"/>
        <v>-0.18688596005722435</v>
      </c>
      <c r="R350" s="228">
        <f t="shared" ca="1" si="83"/>
        <v>-0.19063100876695971</v>
      </c>
      <c r="S350" s="228">
        <f t="shared" ca="1" si="83"/>
        <v>-0.19255054544937633</v>
      </c>
      <c r="T350" s="228">
        <f t="shared" ca="1" si="83"/>
        <v>-0.11705253525571502</v>
      </c>
      <c r="U350" s="228">
        <f t="shared" ca="1" si="83"/>
        <v>-0.17957896982035948</v>
      </c>
      <c r="V350" s="228">
        <f t="shared" ca="1" si="83"/>
        <v>-0.10807445936490234</v>
      </c>
      <c r="W350" s="228">
        <f t="shared" ca="1" si="83"/>
        <v>-0.17274609843671962</v>
      </c>
      <c r="X350" s="228">
        <f t="shared" ca="1" si="83"/>
        <v>-0.12235244969493453</v>
      </c>
      <c r="Y350" s="228">
        <f t="shared" ca="1" si="83"/>
        <v>-0.12475525960123179</v>
      </c>
      <c r="Z350" s="228">
        <f t="shared" ca="1" si="83"/>
        <v>-8.5281398254531071E-2</v>
      </c>
      <c r="AA350" s="228">
        <f t="shared" ca="1" si="83"/>
        <v>-8.7401801046727123E-2</v>
      </c>
      <c r="AB350" s="228">
        <f t="shared" ca="1" si="83"/>
        <v>-5.5206580931187355E-2</v>
      </c>
      <c r="AC350" s="228">
        <f t="shared" ca="1" si="83"/>
        <v>-5.71928832899532E-2</v>
      </c>
      <c r="AD350" s="228">
        <f t="shared" ca="1" si="83"/>
        <v>1.6416739682507675E-3</v>
      </c>
      <c r="AE350" s="228">
        <f t="shared" ca="1" si="83"/>
        <v>7.6917831468037434E-3</v>
      </c>
      <c r="AF350" s="228">
        <f t="shared" ca="1" si="83"/>
        <v>6.5700280630835106E-2</v>
      </c>
      <c r="AG350" s="228">
        <f t="shared" ca="1" si="83"/>
        <v>7.3257674685257346E-2</v>
      </c>
      <c r="AH350" s="228">
        <f t="shared" ca="1" si="83"/>
        <v>0.1140981519648554</v>
      </c>
      <c r="AI350" s="228">
        <f t="shared" ca="1" si="83"/>
        <v>-0.19605768596298867</v>
      </c>
      <c r="AJ350" s="228">
        <f t="shared" ca="1" si="83"/>
        <v>0.1140981519648554</v>
      </c>
      <c r="AK350" s="228">
        <f t="shared" ca="1" si="83"/>
        <v>0.3226297453438085</v>
      </c>
      <c r="AL350" s="228">
        <f t="shared" ca="1" si="83"/>
        <v>0.37458397439877289</v>
      </c>
      <c r="AM350" s="228">
        <f t="shared" ca="1" si="83"/>
        <v>0.38823012933739198</v>
      </c>
    </row>
    <row r="351" spans="5:39" hidden="1" outlineLevel="1" x14ac:dyDescent="0.3">
      <c r="J351" s="211">
        <f t="shared" si="82"/>
        <v>6</v>
      </c>
      <c r="K351" s="228" t="str">
        <f t="shared" ca="1" si="84"/>
        <v>-</v>
      </c>
      <c r="L351" s="228" t="str">
        <f t="shared" ca="1" si="83"/>
        <v>-</v>
      </c>
      <c r="M351" s="228">
        <f t="shared" ca="1" si="83"/>
        <v>-0.18627406121758106</v>
      </c>
      <c r="N351" s="228">
        <f t="shared" ca="1" si="83"/>
        <v>-0.18750554569278055</v>
      </c>
      <c r="O351" s="228">
        <f t="shared" ca="1" si="83"/>
        <v>-0.18793086925846447</v>
      </c>
      <c r="P351" s="228">
        <f t="shared" ca="1" si="83"/>
        <v>-0.18854634646973745</v>
      </c>
      <c r="Q351" s="228">
        <f t="shared" ca="1" si="83"/>
        <v>-0.19074527458351165</v>
      </c>
      <c r="R351" s="228">
        <f t="shared" ca="1" si="83"/>
        <v>-0.19513272897765832</v>
      </c>
      <c r="S351" s="228">
        <f t="shared" ca="1" si="83"/>
        <v>-0.19726643022163959</v>
      </c>
      <c r="T351" s="228">
        <f t="shared" ca="1" si="83"/>
        <v>-0.10648847875368361</v>
      </c>
      <c r="U351" s="228">
        <f t="shared" ca="1" si="83"/>
        <v>-0.18411565787779716</v>
      </c>
      <c r="V351" s="228">
        <f t="shared" ca="1" si="83"/>
        <v>-9.8079694500742609E-2</v>
      </c>
      <c r="W351" s="228">
        <f t="shared" ca="1" si="83"/>
        <v>-0.17790411374915827</v>
      </c>
      <c r="X351" s="228">
        <f t="shared" ca="1" si="83"/>
        <v>-0.11587828220844398</v>
      </c>
      <c r="Y351" s="228">
        <f t="shared" ca="1" si="83"/>
        <v>-0.1219818047966641</v>
      </c>
      <c r="Z351" s="228">
        <f t="shared" ca="1" si="83"/>
        <v>-7.4926780818921457E-2</v>
      </c>
      <c r="AA351" s="228">
        <f t="shared" ca="1" si="83"/>
        <v>-7.9954902620719692E-2</v>
      </c>
      <c r="AB351" s="228">
        <f t="shared" ca="1" si="83"/>
        <v>-4.2314200726515261E-2</v>
      </c>
      <c r="AC351" s="228">
        <f t="shared" ca="1" si="83"/>
        <v>-4.6706170268385305E-2</v>
      </c>
      <c r="AD351" s="228">
        <f t="shared" ca="1" si="83"/>
        <v>2.0012168163568544E-2</v>
      </c>
      <c r="AE351" s="228">
        <f t="shared" ca="1" si="83"/>
        <v>2.3651732542928405E-2</v>
      </c>
      <c r="AF351" s="228">
        <f t="shared" ca="1" si="83"/>
        <v>8.7907931705730968E-2</v>
      </c>
      <c r="AG351" s="228">
        <f t="shared" ca="1" si="83"/>
        <v>9.3197157469407266E-2</v>
      </c>
      <c r="AH351" s="228">
        <f t="shared" ca="1" si="83"/>
        <v>0.13788837834684431</v>
      </c>
      <c r="AI351" s="228">
        <f t="shared" ca="1" si="83"/>
        <v>-0.20224369018778132</v>
      </c>
      <c r="AJ351" s="228">
        <f t="shared" ca="1" si="83"/>
        <v>0.13788837834684431</v>
      </c>
      <c r="AK351" s="228">
        <f t="shared" ca="1" si="83"/>
        <v>0.3489426181888089</v>
      </c>
      <c r="AL351" s="228">
        <f t="shared" ca="1" si="83"/>
        <v>0.39788184511618097</v>
      </c>
      <c r="AM351" s="228">
        <f t="shared" ca="1" si="83"/>
        <v>0.40831733182766339</v>
      </c>
    </row>
    <row r="352" spans="5:39" hidden="1" outlineLevel="1" x14ac:dyDescent="0.3">
      <c r="J352" s="211">
        <f t="shared" si="82"/>
        <v>7</v>
      </c>
      <c r="K352" s="228" t="str">
        <f t="shared" ca="1" si="84"/>
        <v>-</v>
      </c>
      <c r="L352" s="228" t="str">
        <f t="shared" ca="1" si="83"/>
        <v>-</v>
      </c>
      <c r="M352" s="228">
        <f t="shared" ca="1" si="83"/>
        <v>-0.18944333647566791</v>
      </c>
      <c r="N352" s="228">
        <f t="shared" ca="1" si="83"/>
        <v>-0.19090712325803405</v>
      </c>
      <c r="O352" s="228">
        <f t="shared" ca="1" si="83"/>
        <v>-0.19141623475107483</v>
      </c>
      <c r="P352" s="228">
        <f t="shared" ca="1" si="83"/>
        <v>-0.19211185177312695</v>
      </c>
      <c r="Q352" s="228">
        <f t="shared" ca="1" si="83"/>
        <v>-0.19468464669232344</v>
      </c>
      <c r="R352" s="228">
        <f t="shared" ca="1" si="83"/>
        <v>-0.19974657111677718</v>
      </c>
      <c r="S352" s="228">
        <f t="shared" ca="1" si="83"/>
        <v>-0.20210819400870772</v>
      </c>
      <c r="T352" s="228">
        <f t="shared" ca="1" si="83"/>
        <v>-9.6459217751199811E-2</v>
      </c>
      <c r="U352" s="228">
        <f t="shared" ca="1" si="83"/>
        <v>-0.18877114844094334</v>
      </c>
      <c r="V352" s="228">
        <f t="shared" ca="1" si="83"/>
        <v>-8.8577115739558177E-2</v>
      </c>
      <c r="W352" s="228">
        <f t="shared" ca="1" si="83"/>
        <v>-0.18322078574967005</v>
      </c>
      <c r="X352" s="228">
        <f t="shared" ca="1" si="83"/>
        <v>-0.10962545958556758</v>
      </c>
      <c r="Y352" s="228">
        <f t="shared" ca="1" si="83"/>
        <v>-0.11925076609361573</v>
      </c>
      <c r="Z352" s="228">
        <f t="shared" ca="1" si="83"/>
        <v>-6.5120887469967581E-2</v>
      </c>
      <c r="AA352" s="228">
        <f t="shared" ca="1" si="83"/>
        <v>-7.2802206035142758E-2</v>
      </c>
      <c r="AB352" s="228">
        <f t="shared" ca="1" si="83"/>
        <v>-3.0259865278597475E-2</v>
      </c>
      <c r="AC352" s="228">
        <f t="shared" ca="1" si="83"/>
        <v>-3.6791685878332703E-2</v>
      </c>
      <c r="AD352" s="228">
        <f t="shared" ca="1" si="83"/>
        <v>3.6772596377981692E-2</v>
      </c>
      <c r="AE352" s="228">
        <f t="shared" ca="1" si="83"/>
        <v>3.8369540007979541E-2</v>
      </c>
      <c r="AF352" s="228">
        <f t="shared" ca="1" si="83"/>
        <v>0.10787394230352598</v>
      </c>
      <c r="AG352" s="228">
        <f t="shared" ca="1" si="83"/>
        <v>0.11129496114461634</v>
      </c>
      <c r="AH352" s="228">
        <f t="shared" ca="1" si="83"/>
        <v>0.15915929377575466</v>
      </c>
      <c r="AI352" s="228">
        <f t="shared" ca="1" si="83"/>
        <v>-0.20866228319220825</v>
      </c>
      <c r="AJ352" s="228">
        <f t="shared" ca="1" si="83"/>
        <v>0.15915929377575466</v>
      </c>
      <c r="AK352" s="228">
        <f t="shared" ca="1" si="83"/>
        <v>0.37222696442663539</v>
      </c>
      <c r="AL352" s="228">
        <f t="shared" ca="1" si="83"/>
        <v>0.418539448210417</v>
      </c>
      <c r="AM352" s="228">
        <f t="shared" ca="1" si="83"/>
        <v>0.42619410061689456</v>
      </c>
    </row>
    <row r="353" spans="1:39" hidden="1" outlineLevel="1" x14ac:dyDescent="0.3">
      <c r="J353" s="211">
        <f t="shared" si="82"/>
        <v>8</v>
      </c>
      <c r="K353" s="228" t="str">
        <f t="shared" ca="1" si="84"/>
        <v>-</v>
      </c>
      <c r="L353" s="228" t="str">
        <f t="shared" ca="1" si="83"/>
        <v>-</v>
      </c>
      <c r="M353" s="228">
        <f t="shared" ca="1" si="83"/>
        <v>-0.19266211627594321</v>
      </c>
      <c r="N353" s="228">
        <f t="shared" ca="1" si="83"/>
        <v>-0.19436709089436821</v>
      </c>
      <c r="O353" s="228">
        <f t="shared" ca="1" si="83"/>
        <v>-0.19496426471548034</v>
      </c>
      <c r="P353" s="228">
        <f t="shared" ca="1" si="83"/>
        <v>-0.19574433658643331</v>
      </c>
      <c r="Q353" s="228">
        <f t="shared" ca="1" si="83"/>
        <v>-0.19870788535883543</v>
      </c>
      <c r="R353" s="228">
        <f t="shared" ca="1" si="83"/>
        <v>-0.20447896058039727</v>
      </c>
      <c r="S353" s="228">
        <f t="shared" ca="1" si="83"/>
        <v>-0.20708357012075818</v>
      </c>
      <c r="T353" s="228">
        <f t="shared" ca="1" si="83"/>
        <v>-8.6908084941510921E-2</v>
      </c>
      <c r="U353" s="228">
        <f t="shared" ca="1" si="83"/>
        <v>-0.19355256972744861</v>
      </c>
      <c r="V353" s="228">
        <f t="shared" ca="1" si="83"/>
        <v>-7.9516072112159386E-2</v>
      </c>
      <c r="W353" s="228">
        <f t="shared" ca="1" si="83"/>
        <v>-0.18870731968054832</v>
      </c>
      <c r="X353" s="228">
        <f t="shared" ca="1" si="83"/>
        <v>-0.1035779403891689</v>
      </c>
      <c r="Y353" s="228">
        <f t="shared" ca="1" si="83"/>
        <v>-0.11656073995013205</v>
      </c>
      <c r="Z353" s="228">
        <f t="shared" ca="1" si="83"/>
        <v>-5.5803546530388881E-2</v>
      </c>
      <c r="AA353" s="228">
        <f t="shared" ca="1" si="83"/>
        <v>-6.5919325685521168E-2</v>
      </c>
      <c r="AB353" s="228">
        <f t="shared" ca="1" si="83"/>
        <v>-1.8932618535897894E-2</v>
      </c>
      <c r="AC353" s="228">
        <f t="shared" ca="1" si="83"/>
        <v>-2.7385176674274869E-2</v>
      </c>
      <c r="AD353" s="228">
        <f t="shared" ca="1" si="83"/>
        <v>5.2202804575839146E-2</v>
      </c>
      <c r="AE353" s="228">
        <f t="shared" ca="1" si="83"/>
        <v>5.2038727632591542E-2</v>
      </c>
      <c r="AF353" s="228">
        <f t="shared" ca="1" si="83"/>
        <v>0.12603990507497587</v>
      </c>
      <c r="AG353" s="228">
        <f t="shared" ca="1" si="83"/>
        <v>0.12788570981190728</v>
      </c>
      <c r="AH353" s="228">
        <f t="shared" ca="1" si="83"/>
        <v>0.17842789826330141</v>
      </c>
      <c r="AI353" s="228">
        <f t="shared" ca="1" si="83"/>
        <v>-0.21533375764316853</v>
      </c>
      <c r="AJ353" s="228">
        <f t="shared" ca="1" si="83"/>
        <v>0.17842789826330141</v>
      </c>
      <c r="AK353" s="228">
        <f t="shared" ca="1" si="83"/>
        <v>0.39314552695728722</v>
      </c>
      <c r="AL353" s="228">
        <f t="shared" ca="1" si="83"/>
        <v>0.43712256250686177</v>
      </c>
      <c r="AM353" s="228">
        <f t="shared" ca="1" si="83"/>
        <v>0.44231925981382481</v>
      </c>
    </row>
    <row r="354" spans="1:39" hidden="1" outlineLevel="1" x14ac:dyDescent="0.3">
      <c r="J354" s="211">
        <f t="shared" si="82"/>
        <v>9</v>
      </c>
      <c r="K354" s="228" t="str">
        <f t="shared" ca="1" si="84"/>
        <v>-</v>
      </c>
      <c r="L354" s="228" t="str">
        <f t="shared" ca="1" si="83"/>
        <v>-</v>
      </c>
      <c r="M354" s="228">
        <f t="shared" ca="1" si="83"/>
        <v>-0.19593217865224177</v>
      </c>
      <c r="N354" s="228">
        <f t="shared" ca="1" si="83"/>
        <v>-0.19788775241609502</v>
      </c>
      <c r="O354" s="228">
        <f t="shared" ca="1" si="83"/>
        <v>-0.19857754544295603</v>
      </c>
      <c r="P354" s="228">
        <f t="shared" ca="1" si="83"/>
        <v>-0.19944668588696457</v>
      </c>
      <c r="Q354" s="228">
        <f t="shared" ca="1" si="83"/>
        <v>-0.20281908852531527</v>
      </c>
      <c r="R354" s="228">
        <f t="shared" ca="1" si="83"/>
        <v>-0.20933691281140865</v>
      </c>
      <c r="S354" s="228">
        <f t="shared" ca="1" si="83"/>
        <v>-0.21220105451588467</v>
      </c>
      <c r="T354" s="228">
        <f t="shared" ca="1" si="83"/>
        <v>-7.7787209700538429E-2</v>
      </c>
      <c r="U354" s="228">
        <f t="shared" ca="1" si="83"/>
        <v>-0.19846773516365623</v>
      </c>
      <c r="V354" s="228">
        <f t="shared" ca="1" si="83"/>
        <v>-7.0853554384872841E-2</v>
      </c>
      <c r="W354" s="228">
        <f t="shared" ca="1" si="83"/>
        <v>-0.19437619496580327</v>
      </c>
      <c r="X354" s="228">
        <f t="shared" ca="1" si="83"/>
        <v>-9.7721413212161434E-2</v>
      </c>
      <c r="Y354" s="228">
        <f t="shared" ca="1" si="83"/>
        <v>-0.11391039335972264</v>
      </c>
      <c r="Z354" s="228">
        <f t="shared" ca="1" si="83"/>
        <v>-4.6924211236842317E-2</v>
      </c>
      <c r="AA354" s="228">
        <f t="shared" ca="1" si="83"/>
        <v>-5.9284864036174501E-2</v>
      </c>
      <c r="AB354" s="228">
        <f t="shared" ca="1" si="83"/>
        <v>-8.2426735935585693E-3</v>
      </c>
      <c r="AC354" s="228">
        <f t="shared" ca="1" si="83"/>
        <v>-1.8432888179869211E-2</v>
      </c>
      <c r="AD354" s="228">
        <f t="shared" ca="1" si="83"/>
        <v>6.6514013910908165E-2</v>
      </c>
      <c r="AE354" s="228">
        <f t="shared" ca="1" si="83"/>
        <v>6.4809914314335915E-2</v>
      </c>
      <c r="AF354" s="228">
        <f t="shared" ca="1" si="83"/>
        <v>0.1427261201709078</v>
      </c>
      <c r="AG354" s="228">
        <f t="shared" ca="1" si="83"/>
        <v>0.14321864843065168</v>
      </c>
      <c r="AH354" s="228">
        <f t="shared" ca="1" si="83"/>
        <v>0.19606392184383781</v>
      </c>
      <c r="AI354" s="228">
        <f t="shared" ca="1" si="83"/>
        <v>-0.22228128594022067</v>
      </c>
      <c r="AJ354" s="228">
        <f t="shared" ca="1" si="83"/>
        <v>0.19606392184383781</v>
      </c>
      <c r="AK354" s="228">
        <f t="shared" ca="1" si="83"/>
        <v>0.41216156002425364</v>
      </c>
      <c r="AL354" s="228">
        <f t="shared" ca="1" si="83"/>
        <v>0.45403017797876166</v>
      </c>
      <c r="AM354" s="228">
        <f t="shared" ca="1" si="83"/>
        <v>0.45702040815187805</v>
      </c>
    </row>
    <row r="355" spans="1:39" hidden="1" outlineLevel="1" x14ac:dyDescent="0.3"/>
    <row r="356" spans="1:39" ht="13.5" hidden="1" outlineLevel="1" thickBot="1" x14ac:dyDescent="0.35">
      <c r="G356" s="212" t="s">
        <v>331</v>
      </c>
      <c r="H356" s="212" t="s">
        <v>332</v>
      </c>
      <c r="J356" s="210" t="s">
        <v>201</v>
      </c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</row>
    <row r="357" spans="1:39" ht="13.5" hidden="1" outlineLevel="1" thickBot="1" x14ac:dyDescent="0.35">
      <c r="E357" s="15" t="s">
        <v>333</v>
      </c>
      <c r="G357" s="229">
        <f>G347</f>
        <v>0.05</v>
      </c>
      <c r="H357" s="213">
        <f>H347</f>
        <v>5000000</v>
      </c>
      <c r="J357" s="210" t="s">
        <v>328</v>
      </c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</row>
    <row r="358" spans="1:39" hidden="1" outlineLevel="1" x14ac:dyDescent="0.3">
      <c r="J358" s="211">
        <f t="shared" ref="J358:J364" si="85">J348</f>
        <v>3</v>
      </c>
      <c r="K358" s="215">
        <f t="shared" ref="K358:AH358" ca="1" si="86">K338/$H$357</f>
        <v>-5.2899259683333389E-3</v>
      </c>
      <c r="L358" s="215">
        <f t="shared" ca="1" si="86"/>
        <v>-1.0408752436666668E-2</v>
      </c>
      <c r="M358" s="215">
        <f t="shared" ca="1" si="86"/>
        <v>0.38239940289500002</v>
      </c>
      <c r="N358" s="215">
        <f t="shared" ca="1" si="86"/>
        <v>0.37510817816999997</v>
      </c>
      <c r="O358" s="215">
        <f t="shared" ca="1" si="86"/>
        <v>0.36859390644499995</v>
      </c>
      <c r="P358" s="215">
        <f t="shared" ca="1" si="86"/>
        <v>0.36191640355999993</v>
      </c>
      <c r="Q358" s="215">
        <f t="shared" ca="1" si="86"/>
        <v>0.35339003171999994</v>
      </c>
      <c r="R358" s="215">
        <f t="shared" ca="1" si="86"/>
        <v>0.34188720857999993</v>
      </c>
      <c r="S358" s="215">
        <f t="shared" ca="1" si="86"/>
        <v>0.33300630003999993</v>
      </c>
      <c r="T358" s="215">
        <f t="shared" ca="1" si="86"/>
        <v>0.43551111780555546</v>
      </c>
      <c r="U358" s="215">
        <f t="shared" ca="1" si="86"/>
        <v>0.35098545945999993</v>
      </c>
      <c r="V358" s="215">
        <f t="shared" ca="1" si="86"/>
        <v>0.45448912222555549</v>
      </c>
      <c r="W358" s="215">
        <f t="shared" ca="1" si="86"/>
        <v>0.35945162096999989</v>
      </c>
      <c r="X358" s="215">
        <f t="shared" ca="1" si="86"/>
        <v>0.42613552782555547</v>
      </c>
      <c r="Y358" s="215">
        <f t="shared" ca="1" si="86"/>
        <v>0.43739039356999992</v>
      </c>
      <c r="Z358" s="215">
        <f t="shared" ca="1" si="86"/>
        <v>0.5040744404255556</v>
      </c>
      <c r="AA358" s="215">
        <f t="shared" ca="1" si="86"/>
        <v>0.51532944616999998</v>
      </c>
      <c r="AB358" s="215">
        <f t="shared" ca="1" si="86"/>
        <v>0.58201363302555564</v>
      </c>
      <c r="AC358" s="215">
        <f t="shared" ca="1" si="86"/>
        <v>0.59326877877000006</v>
      </c>
      <c r="AD358" s="215">
        <f t="shared" ca="1" si="86"/>
        <v>0.76413800562555556</v>
      </c>
      <c r="AE358" s="215">
        <f t="shared" ca="1" si="86"/>
        <v>0.82777329137000011</v>
      </c>
      <c r="AF358" s="215">
        <f t="shared" ca="1" si="86"/>
        <v>1.0783891248922224</v>
      </c>
      <c r="AG358" s="215">
        <f t="shared" ca="1" si="86"/>
        <v>1.1821178839700002</v>
      </c>
      <c r="AH358" s="215">
        <f t="shared" ca="1" si="86"/>
        <v>1.4327338574922226</v>
      </c>
      <c r="AI358" s="215">
        <f t="shared" ref="AI358:AM364" ca="1" si="87">AI338/$H$357</f>
        <v>0.31487553022555559</v>
      </c>
      <c r="AJ358" s="215">
        <f t="shared" ca="1" si="87"/>
        <v>1.4327338574922226</v>
      </c>
      <c r="AK358" s="215">
        <f t="shared" ca="1" si="87"/>
        <v>5.7362831374480754</v>
      </c>
      <c r="AL358" s="215">
        <f t="shared" ca="1" si="87"/>
        <v>10.784378885839637</v>
      </c>
      <c r="AM358" s="215">
        <f t="shared" ca="1" si="87"/>
        <v>16.677787452841933</v>
      </c>
    </row>
    <row r="359" spans="1:39" hidden="1" outlineLevel="1" x14ac:dyDescent="0.3">
      <c r="J359" s="211">
        <f t="shared" si="85"/>
        <v>4</v>
      </c>
      <c r="K359" s="215">
        <f t="shared" ref="K359:AH359" ca="1" si="88">K339/$H$357</f>
        <v>-1.1648955801666673E-2</v>
      </c>
      <c r="L359" s="215">
        <f t="shared" ca="1" si="88"/>
        <v>-1.6767782270000003E-2</v>
      </c>
      <c r="M359" s="215">
        <f t="shared" ca="1" si="88"/>
        <v>0.37550249306166666</v>
      </c>
      <c r="N359" s="215">
        <f t="shared" ca="1" si="88"/>
        <v>0.36775906066999992</v>
      </c>
      <c r="O359" s="215">
        <f t="shared" ca="1" si="88"/>
        <v>0.36108898894499997</v>
      </c>
      <c r="P359" s="215">
        <f t="shared" ca="1" si="88"/>
        <v>0.35427448205999995</v>
      </c>
      <c r="Q359" s="215">
        <f t="shared" ca="1" si="88"/>
        <v>0.34506584571999993</v>
      </c>
      <c r="R359" s="215">
        <f t="shared" ca="1" si="88"/>
        <v>0.33240340257999995</v>
      </c>
      <c r="S359" s="215">
        <f t="shared" ca="1" si="88"/>
        <v>0.32320378403999994</v>
      </c>
      <c r="T359" s="215">
        <f t="shared" ca="1" si="88"/>
        <v>0.46961672680555555</v>
      </c>
      <c r="U359" s="215">
        <f t="shared" ca="1" si="88"/>
        <v>0.34089106845999995</v>
      </c>
      <c r="V359" s="215">
        <f t="shared" ca="1" si="88"/>
        <v>0.48859473122555558</v>
      </c>
      <c r="W359" s="215">
        <f t="shared" ca="1" si="88"/>
        <v>0.34758135096999987</v>
      </c>
      <c r="X359" s="215">
        <f t="shared" ca="1" si="88"/>
        <v>0.44659498782555557</v>
      </c>
      <c r="Y359" s="215">
        <f t="shared" ca="1" si="88"/>
        <v>0.44597958356999995</v>
      </c>
      <c r="Z359" s="215">
        <f t="shared" ca="1" si="88"/>
        <v>0.54499336042555557</v>
      </c>
      <c r="AA359" s="215">
        <f t="shared" ca="1" si="88"/>
        <v>0.54437809616999999</v>
      </c>
      <c r="AB359" s="215">
        <f t="shared" ca="1" si="88"/>
        <v>0.6433920130255556</v>
      </c>
      <c r="AC359" s="215">
        <f t="shared" ca="1" si="88"/>
        <v>0.64277688877000005</v>
      </c>
      <c r="AD359" s="215">
        <f t="shared" ca="1" si="88"/>
        <v>0.88728584562555557</v>
      </c>
      <c r="AE359" s="215">
        <f t="shared" ca="1" si="88"/>
        <v>0.93905086137000005</v>
      </c>
      <c r="AF359" s="215">
        <f t="shared" ca="1" si="88"/>
        <v>1.2949264248922223</v>
      </c>
      <c r="AG359" s="215">
        <f t="shared" ca="1" si="88"/>
        <v>1.3867849139700004</v>
      </c>
      <c r="AH359" s="215">
        <f t="shared" ca="1" si="88"/>
        <v>1.7426606174922223</v>
      </c>
      <c r="AI359" s="215">
        <f t="shared" ca="1" si="87"/>
        <v>0.30244327522555564</v>
      </c>
      <c r="AJ359" s="215">
        <f t="shared" ca="1" si="87"/>
        <v>1.7426606174922223</v>
      </c>
      <c r="AK359" s="215">
        <f t="shared" ca="1" si="87"/>
        <v>7.120673135048075</v>
      </c>
      <c r="AL359" s="215">
        <f t="shared" ca="1" si="87"/>
        <v>13.243084337415638</v>
      </c>
      <c r="AM359" s="215">
        <f t="shared" ca="1" si="87"/>
        <v>20.210639894533692</v>
      </c>
    </row>
    <row r="360" spans="1:39" hidden="1" outlineLevel="1" x14ac:dyDescent="0.3">
      <c r="J360" s="211">
        <f t="shared" si="85"/>
        <v>5</v>
      </c>
      <c r="K360" s="215">
        <f t="shared" ref="K360:AH360" ca="1" si="89">K340/$H$357</f>
        <v>-1.8007985635000008E-2</v>
      </c>
      <c r="L360" s="215">
        <f t="shared" ca="1" si="89"/>
        <v>-2.3126812103333335E-2</v>
      </c>
      <c r="M360" s="215">
        <f t="shared" ca="1" si="89"/>
        <v>0.36860558322833337</v>
      </c>
      <c r="N360" s="215">
        <f t="shared" ca="1" si="89"/>
        <v>0.36040994316999997</v>
      </c>
      <c r="O360" s="215">
        <f t="shared" ca="1" si="89"/>
        <v>0.35358407144499998</v>
      </c>
      <c r="P360" s="215">
        <f t="shared" ca="1" si="89"/>
        <v>0.34663256055999997</v>
      </c>
      <c r="Q360" s="215">
        <f t="shared" ca="1" si="89"/>
        <v>0.33674165971999986</v>
      </c>
      <c r="R360" s="215">
        <f t="shared" ca="1" si="89"/>
        <v>0.32291959657999997</v>
      </c>
      <c r="S360" s="215">
        <f t="shared" ca="1" si="89"/>
        <v>0.3134012680399999</v>
      </c>
      <c r="T360" s="215">
        <f t="shared" ca="1" si="89"/>
        <v>0.50372233580555548</v>
      </c>
      <c r="U360" s="215">
        <f t="shared" ca="1" si="89"/>
        <v>0.33079667745999991</v>
      </c>
      <c r="V360" s="215">
        <f t="shared" ca="1" si="89"/>
        <v>0.52270034022555556</v>
      </c>
      <c r="W360" s="215">
        <f t="shared" ca="1" si="89"/>
        <v>0.33571108096999991</v>
      </c>
      <c r="X360" s="215">
        <f t="shared" ca="1" si="89"/>
        <v>0.4670544478255555</v>
      </c>
      <c r="Y360" s="215">
        <f t="shared" ca="1" si="89"/>
        <v>0.45456877356999992</v>
      </c>
      <c r="Z360" s="215">
        <f t="shared" ca="1" si="89"/>
        <v>0.58591228042555565</v>
      </c>
      <c r="AA360" s="215">
        <f t="shared" ca="1" si="89"/>
        <v>0.57342674617</v>
      </c>
      <c r="AB360" s="215">
        <f t="shared" ca="1" si="89"/>
        <v>0.70477039302555566</v>
      </c>
      <c r="AC360" s="215">
        <f t="shared" ca="1" si="89"/>
        <v>0.69228499877000005</v>
      </c>
      <c r="AD360" s="215">
        <f t="shared" ca="1" si="89"/>
        <v>1.0104336856255556</v>
      </c>
      <c r="AE360" s="215">
        <f t="shared" ca="1" si="89"/>
        <v>1.0503284313700001</v>
      </c>
      <c r="AF360" s="215">
        <f t="shared" ca="1" si="89"/>
        <v>1.5114637248922222</v>
      </c>
      <c r="AG360" s="215">
        <f t="shared" ca="1" si="89"/>
        <v>1.5914519439700001</v>
      </c>
      <c r="AH360" s="215">
        <f t="shared" ca="1" si="89"/>
        <v>2.0525873774922228</v>
      </c>
      <c r="AI360" s="215">
        <f t="shared" ca="1" si="87"/>
        <v>0.29001102022555564</v>
      </c>
      <c r="AJ360" s="215">
        <f t="shared" ca="1" si="87"/>
        <v>2.0525873774922228</v>
      </c>
      <c r="AK360" s="215">
        <f t="shared" ca="1" si="87"/>
        <v>8.5050631326480755</v>
      </c>
      <c r="AL360" s="215">
        <f t="shared" ca="1" si="87"/>
        <v>15.70178978899164</v>
      </c>
      <c r="AM360" s="215">
        <f t="shared" ca="1" si="87"/>
        <v>23.743492336225454</v>
      </c>
    </row>
    <row r="361" spans="1:39" hidden="1" outlineLevel="1" x14ac:dyDescent="0.3">
      <c r="J361" s="211">
        <f t="shared" si="85"/>
        <v>6</v>
      </c>
      <c r="K361" s="215">
        <f t="shared" ref="K361:AH361" ca="1" si="90">K341/$H$357</f>
        <v>-2.4367015468333343E-2</v>
      </c>
      <c r="L361" s="215">
        <f t="shared" ca="1" si="90"/>
        <v>-2.948584193666667E-2</v>
      </c>
      <c r="M361" s="215">
        <f t="shared" ca="1" si="90"/>
        <v>0.36170867339500001</v>
      </c>
      <c r="N361" s="215">
        <f t="shared" ca="1" si="90"/>
        <v>0.35306082566999997</v>
      </c>
      <c r="O361" s="215">
        <f t="shared" ca="1" si="90"/>
        <v>0.34607915394499994</v>
      </c>
      <c r="P361" s="215">
        <f t="shared" ca="1" si="90"/>
        <v>0.33899063905999993</v>
      </c>
      <c r="Q361" s="215">
        <f t="shared" ca="1" si="90"/>
        <v>0.32841747371999991</v>
      </c>
      <c r="R361" s="215">
        <f t="shared" ca="1" si="90"/>
        <v>0.31343579057999993</v>
      </c>
      <c r="S361" s="215">
        <f t="shared" ca="1" si="90"/>
        <v>0.30359875203999986</v>
      </c>
      <c r="T361" s="215">
        <f t="shared" ca="1" si="90"/>
        <v>0.53782794480555551</v>
      </c>
      <c r="U361" s="215">
        <f t="shared" ca="1" si="90"/>
        <v>0.32070228645999993</v>
      </c>
      <c r="V361" s="215">
        <f t="shared" ca="1" si="90"/>
        <v>0.5568059492255556</v>
      </c>
      <c r="W361" s="215">
        <f t="shared" ca="1" si="90"/>
        <v>0.32384081096999989</v>
      </c>
      <c r="X361" s="215">
        <f t="shared" ca="1" si="90"/>
        <v>0.48751390782555554</v>
      </c>
      <c r="Y361" s="215">
        <f t="shared" ca="1" si="90"/>
        <v>0.46315796356999994</v>
      </c>
      <c r="Z361" s="215">
        <f t="shared" ca="1" si="90"/>
        <v>0.62683120042555551</v>
      </c>
      <c r="AA361" s="215">
        <f t="shared" ca="1" si="90"/>
        <v>0.60247539617000001</v>
      </c>
      <c r="AB361" s="215">
        <f t="shared" ca="1" si="90"/>
        <v>0.76614877302555562</v>
      </c>
      <c r="AC361" s="215">
        <f t="shared" ca="1" si="90"/>
        <v>0.74179310877000004</v>
      </c>
      <c r="AD361" s="215">
        <f t="shared" ca="1" si="90"/>
        <v>1.1335815256255557</v>
      </c>
      <c r="AE361" s="215">
        <f t="shared" ca="1" si="90"/>
        <v>1.1616060013700003</v>
      </c>
      <c r="AF361" s="215">
        <f t="shared" ca="1" si="90"/>
        <v>1.7280010248922224</v>
      </c>
      <c r="AG361" s="215">
        <f t="shared" ca="1" si="90"/>
        <v>1.7961189739700001</v>
      </c>
      <c r="AH361" s="215">
        <f t="shared" ca="1" si="90"/>
        <v>2.3625141374922229</v>
      </c>
      <c r="AI361" s="215">
        <f t="shared" ca="1" si="87"/>
        <v>0.27757876522555563</v>
      </c>
      <c r="AJ361" s="215">
        <f t="shared" ca="1" si="87"/>
        <v>2.3625141374922229</v>
      </c>
      <c r="AK361" s="215">
        <f t="shared" ca="1" si="87"/>
        <v>9.8894531302480768</v>
      </c>
      <c r="AL361" s="215">
        <f t="shared" ca="1" si="87"/>
        <v>18.160495240567638</v>
      </c>
      <c r="AM361" s="215">
        <f t="shared" ca="1" si="87"/>
        <v>27.276344777917213</v>
      </c>
    </row>
    <row r="362" spans="1:39" hidden="1" outlineLevel="1" x14ac:dyDescent="0.3">
      <c r="J362" s="211">
        <f t="shared" si="85"/>
        <v>7</v>
      </c>
      <c r="K362" s="215">
        <f t="shared" ref="K362:AH362" ca="1" si="91">K342/$H$357</f>
        <v>-3.0726045301666675E-2</v>
      </c>
      <c r="L362" s="215">
        <f t="shared" ca="1" si="91"/>
        <v>-3.5844871770000002E-2</v>
      </c>
      <c r="M362" s="215">
        <f t="shared" ca="1" si="91"/>
        <v>0.35481176356166672</v>
      </c>
      <c r="N362" s="215">
        <f t="shared" ca="1" si="91"/>
        <v>0.34571170816999997</v>
      </c>
      <c r="O362" s="215">
        <f t="shared" ca="1" si="91"/>
        <v>0.33857423644499995</v>
      </c>
      <c r="P362" s="215">
        <f t="shared" ca="1" si="91"/>
        <v>0.33134871755999995</v>
      </c>
      <c r="Q362" s="215">
        <f t="shared" ca="1" si="91"/>
        <v>0.3200932877199999</v>
      </c>
      <c r="R362" s="215">
        <f t="shared" ca="1" si="91"/>
        <v>0.30395198457999995</v>
      </c>
      <c r="S362" s="215">
        <f t="shared" ca="1" si="91"/>
        <v>0.29379623603999994</v>
      </c>
      <c r="T362" s="215">
        <f t="shared" ca="1" si="91"/>
        <v>0.57193355380555555</v>
      </c>
      <c r="U362" s="215">
        <f t="shared" ca="1" si="91"/>
        <v>0.31060789545999995</v>
      </c>
      <c r="V362" s="215">
        <f t="shared" ca="1" si="91"/>
        <v>0.59091155822555563</v>
      </c>
      <c r="W362" s="215">
        <f t="shared" ca="1" si="91"/>
        <v>0.31197054096999988</v>
      </c>
      <c r="X362" s="215">
        <f t="shared" ca="1" si="91"/>
        <v>0.50797336782555558</v>
      </c>
      <c r="Y362" s="215">
        <f t="shared" ca="1" si="91"/>
        <v>0.47174715356999997</v>
      </c>
      <c r="Z362" s="215">
        <f t="shared" ca="1" si="91"/>
        <v>0.66775012042555559</v>
      </c>
      <c r="AA362" s="215">
        <f t="shared" ca="1" si="91"/>
        <v>0.63152404617000002</v>
      </c>
      <c r="AB362" s="215">
        <f t="shared" ca="1" si="91"/>
        <v>0.82752715302555557</v>
      </c>
      <c r="AC362" s="215">
        <f t="shared" ca="1" si="91"/>
        <v>0.79130121877000004</v>
      </c>
      <c r="AD362" s="215">
        <f t="shared" ca="1" si="91"/>
        <v>1.2567293656255558</v>
      </c>
      <c r="AE362" s="215">
        <f t="shared" ca="1" si="91"/>
        <v>1.2728835713700004</v>
      </c>
      <c r="AF362" s="215">
        <f t="shared" ca="1" si="91"/>
        <v>1.9445383248922226</v>
      </c>
      <c r="AG362" s="215">
        <f t="shared" ca="1" si="91"/>
        <v>2.0007860039700001</v>
      </c>
      <c r="AH362" s="215">
        <f t="shared" ca="1" si="91"/>
        <v>2.6724408974922227</v>
      </c>
      <c r="AI362" s="215">
        <f t="shared" ca="1" si="87"/>
        <v>0.26514651022555563</v>
      </c>
      <c r="AJ362" s="215">
        <f t="shared" ca="1" si="87"/>
        <v>2.6724408974922227</v>
      </c>
      <c r="AK362" s="215">
        <f t="shared" ca="1" si="87"/>
        <v>11.273843127848076</v>
      </c>
      <c r="AL362" s="215">
        <f t="shared" ca="1" si="87"/>
        <v>20.619200692143643</v>
      </c>
      <c r="AM362" s="215">
        <f t="shared" ca="1" si="87"/>
        <v>30.809197219608976</v>
      </c>
    </row>
    <row r="363" spans="1:39" hidden="1" outlineLevel="1" x14ac:dyDescent="0.3">
      <c r="J363" s="211">
        <f t="shared" si="85"/>
        <v>8</v>
      </c>
      <c r="K363" s="215">
        <f t="shared" ref="K363:AH363" ca="1" si="92">K343/$H$357</f>
        <v>-3.7085075135000006E-2</v>
      </c>
      <c r="L363" s="215">
        <f t="shared" ca="1" si="92"/>
        <v>-4.2203901603333337E-2</v>
      </c>
      <c r="M363" s="215">
        <f t="shared" ca="1" si="92"/>
        <v>0.34791485372833336</v>
      </c>
      <c r="N363" s="215">
        <f t="shared" ca="1" si="92"/>
        <v>0.33836259066999996</v>
      </c>
      <c r="O363" s="215">
        <f t="shared" ca="1" si="92"/>
        <v>0.33106931894499997</v>
      </c>
      <c r="P363" s="215">
        <f t="shared" ca="1" si="92"/>
        <v>0.32370679605999997</v>
      </c>
      <c r="Q363" s="215">
        <f t="shared" ca="1" si="92"/>
        <v>0.31176910171999989</v>
      </c>
      <c r="R363" s="215">
        <f t="shared" ca="1" si="92"/>
        <v>0.29446817857999991</v>
      </c>
      <c r="S363" s="215">
        <f t="shared" ca="1" si="92"/>
        <v>0.2839937200399999</v>
      </c>
      <c r="T363" s="215">
        <f t="shared" ca="1" si="92"/>
        <v>0.60603916280555548</v>
      </c>
      <c r="U363" s="215">
        <f t="shared" ca="1" si="92"/>
        <v>0.30051350445999991</v>
      </c>
      <c r="V363" s="215">
        <f t="shared" ca="1" si="92"/>
        <v>0.62501716722555556</v>
      </c>
      <c r="W363" s="215">
        <f t="shared" ca="1" si="92"/>
        <v>0.30010027096999992</v>
      </c>
      <c r="X363" s="215">
        <f t="shared" ca="1" si="92"/>
        <v>0.52843282782555556</v>
      </c>
      <c r="Y363" s="215">
        <f t="shared" ca="1" si="92"/>
        <v>0.48033634356999994</v>
      </c>
      <c r="Z363" s="215">
        <f t="shared" ca="1" si="92"/>
        <v>0.70866904042555556</v>
      </c>
      <c r="AA363" s="215">
        <f t="shared" ca="1" si="92"/>
        <v>0.66057269617000003</v>
      </c>
      <c r="AB363" s="215">
        <f t="shared" ca="1" si="92"/>
        <v>0.88890553302555564</v>
      </c>
      <c r="AC363" s="215">
        <f t="shared" ca="1" si="92"/>
        <v>0.84080932877000014</v>
      </c>
      <c r="AD363" s="215">
        <f t="shared" ca="1" si="92"/>
        <v>1.3798772056255557</v>
      </c>
      <c r="AE363" s="215">
        <f t="shared" ca="1" si="92"/>
        <v>1.3841611413700003</v>
      </c>
      <c r="AF363" s="215">
        <f t="shared" ca="1" si="92"/>
        <v>2.1610756248922227</v>
      </c>
      <c r="AG363" s="215">
        <f t="shared" ca="1" si="92"/>
        <v>2.20545303397</v>
      </c>
      <c r="AH363" s="215">
        <f t="shared" ca="1" si="92"/>
        <v>2.9823676574922229</v>
      </c>
      <c r="AI363" s="215">
        <f t="shared" ca="1" si="87"/>
        <v>0.25271425522555557</v>
      </c>
      <c r="AJ363" s="215">
        <f t="shared" ca="1" si="87"/>
        <v>2.9823676574922229</v>
      </c>
      <c r="AK363" s="215">
        <f t="shared" ca="1" si="87"/>
        <v>12.658233125448078</v>
      </c>
      <c r="AL363" s="215">
        <f t="shared" ca="1" si="87"/>
        <v>23.077906143719645</v>
      </c>
      <c r="AM363" s="215">
        <f t="shared" ca="1" si="87"/>
        <v>34.342049661300734</v>
      </c>
    </row>
    <row r="364" spans="1:39" hidden="1" outlineLevel="1" x14ac:dyDescent="0.3">
      <c r="J364" s="211">
        <f t="shared" si="85"/>
        <v>9</v>
      </c>
      <c r="K364" s="215">
        <f t="shared" ref="K364:AH364" ca="1" si="93">K344/$H$357</f>
        <v>-4.3444104968333334E-2</v>
      </c>
      <c r="L364" s="215">
        <f t="shared" ca="1" si="93"/>
        <v>-4.8562931436666672E-2</v>
      </c>
      <c r="M364" s="215">
        <f t="shared" ca="1" si="93"/>
        <v>0.34101794389500001</v>
      </c>
      <c r="N364" s="215">
        <f t="shared" ca="1" si="93"/>
        <v>0.33101347316999996</v>
      </c>
      <c r="O364" s="215">
        <f t="shared" ca="1" si="93"/>
        <v>0.32356440144499998</v>
      </c>
      <c r="P364" s="215">
        <f t="shared" ca="1" si="93"/>
        <v>0.31606487455999993</v>
      </c>
      <c r="Q364" s="215">
        <f t="shared" ca="1" si="93"/>
        <v>0.30344491571999993</v>
      </c>
      <c r="R364" s="215">
        <f t="shared" ca="1" si="93"/>
        <v>0.28498437257999998</v>
      </c>
      <c r="S364" s="215">
        <f t="shared" ca="1" si="93"/>
        <v>0.27419120403999991</v>
      </c>
      <c r="T364" s="215">
        <f t="shared" ca="1" si="93"/>
        <v>0.64014477180555551</v>
      </c>
      <c r="U364" s="215">
        <f t="shared" ca="1" si="93"/>
        <v>0.29041911345999993</v>
      </c>
      <c r="V364" s="215">
        <f t="shared" ca="1" si="93"/>
        <v>0.6591227762255556</v>
      </c>
      <c r="W364" s="215">
        <f t="shared" ca="1" si="93"/>
        <v>0.2882300009699999</v>
      </c>
      <c r="X364" s="215">
        <f t="shared" ca="1" si="93"/>
        <v>0.54889228782555555</v>
      </c>
      <c r="Y364" s="215">
        <f t="shared" ca="1" si="93"/>
        <v>0.48892553356999996</v>
      </c>
      <c r="Z364" s="215">
        <f t="shared" ca="1" si="93"/>
        <v>0.74958796042555564</v>
      </c>
      <c r="AA364" s="215">
        <f t="shared" ca="1" si="93"/>
        <v>0.68962134617000004</v>
      </c>
      <c r="AB364" s="215">
        <f t="shared" ca="1" si="93"/>
        <v>0.95028391302555559</v>
      </c>
      <c r="AC364" s="215">
        <f t="shared" ca="1" si="93"/>
        <v>0.89031743877000002</v>
      </c>
      <c r="AD364" s="215">
        <f t="shared" ca="1" si="93"/>
        <v>1.5030250456255556</v>
      </c>
      <c r="AE364" s="215">
        <f t="shared" ca="1" si="93"/>
        <v>1.4954387113700003</v>
      </c>
      <c r="AF364" s="215">
        <f t="shared" ca="1" si="93"/>
        <v>2.3776129248922229</v>
      </c>
      <c r="AG364" s="215">
        <f t="shared" ca="1" si="93"/>
        <v>2.4101200639700004</v>
      </c>
      <c r="AH364" s="215">
        <f t="shared" ca="1" si="93"/>
        <v>3.2922944174922226</v>
      </c>
      <c r="AI364" s="215">
        <f t="shared" ca="1" si="87"/>
        <v>0.24028200022555563</v>
      </c>
      <c r="AJ364" s="215">
        <f t="shared" ca="1" si="87"/>
        <v>3.2922944174922226</v>
      </c>
      <c r="AK364" s="215">
        <f t="shared" ca="1" si="87"/>
        <v>14.042623123048076</v>
      </c>
      <c r="AL364" s="215">
        <f t="shared" ca="1" si="87"/>
        <v>25.536611595295643</v>
      </c>
      <c r="AM364" s="215">
        <f t="shared" ca="1" si="87"/>
        <v>37.8749021029925</v>
      </c>
    </row>
    <row r="365" spans="1:39" hidden="1" outlineLevel="1" x14ac:dyDescent="0.3"/>
    <row r="366" spans="1:39" ht="13.5" hidden="1" outlineLevel="1" thickBot="1" x14ac:dyDescent="0.35"/>
    <row r="367" spans="1:39" ht="13.5" collapsed="1" thickBot="1" x14ac:dyDescent="0.35">
      <c r="A367" s="36" t="s">
        <v>151</v>
      </c>
      <c r="B367" s="96" t="s">
        <v>400</v>
      </c>
      <c r="C367" s="97"/>
      <c r="D367" s="97"/>
      <c r="E367" s="97"/>
      <c r="F367" s="97"/>
      <c r="G367" s="97"/>
      <c r="H367" s="97"/>
      <c r="I367" s="97"/>
      <c r="J367" s="97"/>
      <c r="K367" s="98"/>
      <c r="L367" s="98"/>
      <c r="M367" s="98"/>
      <c r="N367" s="98"/>
      <c r="O367" s="98"/>
      <c r="P367" s="98"/>
      <c r="Q367" s="98"/>
      <c r="R367" s="181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</row>
    <row r="368" spans="1:39" ht="13.5" hidden="1" outlineLevel="1" thickBot="1" x14ac:dyDescent="0.35">
      <c r="B368" s="182"/>
      <c r="C368" s="101"/>
      <c r="D368" s="101"/>
      <c r="E368" s="101"/>
      <c r="F368" s="101"/>
      <c r="G368" s="101"/>
      <c r="H368" s="101"/>
      <c r="I368" s="101"/>
      <c r="J368" s="101"/>
      <c r="K368" s="102"/>
      <c r="L368" s="102"/>
      <c r="M368" s="102"/>
      <c r="N368" s="102"/>
      <c r="O368" s="102"/>
      <c r="P368" s="102"/>
      <c r="Q368" s="102"/>
      <c r="R368" s="183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</row>
    <row r="369" spans="1:39" hidden="1" outlineLevel="1" x14ac:dyDescent="0.3"/>
    <row r="370" spans="1:39" s="46" customFormat="1" hidden="1" outlineLevel="1" collapsed="1" x14ac:dyDescent="0.25">
      <c r="A370" s="45"/>
      <c r="B370" s="216" t="s">
        <v>338</v>
      </c>
      <c r="C370" s="217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8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9"/>
    </row>
    <row r="371" spans="1:39" hidden="1" outlineLevel="2" x14ac:dyDescent="0.3">
      <c r="B371" t="s">
        <v>339</v>
      </c>
      <c r="K371" s="220" t="str">
        <f t="shared" ref="K371:AM371" ca="1" si="94">K135</f>
        <v>-</v>
      </c>
      <c r="L371" s="220" t="str">
        <f t="shared" ca="1" si="94"/>
        <v>-</v>
      </c>
      <c r="M371" s="220" t="str">
        <f t="shared" ca="1" si="94"/>
        <v>-</v>
      </c>
      <c r="N371" s="220" t="str">
        <f t="shared" ca="1" si="94"/>
        <v>-</v>
      </c>
      <c r="O371" s="220" t="str">
        <f t="shared" ca="1" si="94"/>
        <v>-</v>
      </c>
      <c r="P371" s="220" t="str">
        <f t="shared" ca="1" si="94"/>
        <v>-</v>
      </c>
      <c r="Q371" s="34" t="str">
        <f t="shared" ca="1" si="94"/>
        <v>-</v>
      </c>
      <c r="R371" s="34" t="str">
        <f t="shared" ca="1" si="94"/>
        <v>-</v>
      </c>
      <c r="S371" s="34" t="str">
        <f t="shared" ca="1" si="94"/>
        <v>-</v>
      </c>
      <c r="T371" s="34">
        <f t="shared" ca="1" si="94"/>
        <v>0.74339999999999995</v>
      </c>
      <c r="U371" s="34" t="str">
        <f t="shared" ca="1" si="94"/>
        <v>-</v>
      </c>
      <c r="V371" s="34">
        <f t="shared" ca="1" si="94"/>
        <v>0.74339999999999995</v>
      </c>
      <c r="W371" s="34" t="str">
        <f t="shared" ca="1" si="94"/>
        <v>-</v>
      </c>
      <c r="X371" s="34">
        <f t="shared" ca="1" si="94"/>
        <v>0.7389</v>
      </c>
      <c r="Y371" s="34" t="str">
        <f t="shared" ca="1" si="94"/>
        <v>-</v>
      </c>
      <c r="Z371" s="34">
        <f t="shared" ca="1" si="94"/>
        <v>0.7389</v>
      </c>
      <c r="AA371" s="34" t="str">
        <f t="shared" ca="1" si="94"/>
        <v>-</v>
      </c>
      <c r="AB371" s="34">
        <f t="shared" ca="1" si="94"/>
        <v>0.7389</v>
      </c>
      <c r="AC371" s="34" t="str">
        <f t="shared" ca="1" si="94"/>
        <v>-</v>
      </c>
      <c r="AD371" s="34">
        <f t="shared" ca="1" si="94"/>
        <v>0.75150894632206766</v>
      </c>
      <c r="AE371" s="34" t="str">
        <f t="shared" ca="1" si="94"/>
        <v>-</v>
      </c>
      <c r="AF371" s="34">
        <f t="shared" ca="1" si="94"/>
        <v>0.75515094339622646</v>
      </c>
      <c r="AG371" s="34" t="str">
        <f t="shared" ca="1" si="94"/>
        <v>-</v>
      </c>
      <c r="AH371" s="34">
        <f t="shared" ca="1" si="94"/>
        <v>0.75515094339622646</v>
      </c>
      <c r="AI371" s="34">
        <f t="shared" ca="1" si="94"/>
        <v>0.671226923076923</v>
      </c>
      <c r="AJ371" s="34">
        <f t="shared" ca="1" si="94"/>
        <v>0.7343979706877114</v>
      </c>
      <c r="AK371" s="34">
        <f t="shared" ca="1" si="94"/>
        <v>0.75548740131213166</v>
      </c>
      <c r="AL371" s="34">
        <f t="shared" ca="1" si="94"/>
        <v>0.75910904926590539</v>
      </c>
      <c r="AM371" s="34">
        <f t="shared" ca="1" si="94"/>
        <v>0.76058015223715203</v>
      </c>
    </row>
    <row r="372" spans="1:39" hidden="1" outlineLevel="2" x14ac:dyDescent="0.3">
      <c r="B372" t="s">
        <v>215</v>
      </c>
      <c r="K372" s="220" t="str">
        <f t="shared" ref="K372:AM372" ca="1" si="95">K136</f>
        <v>-</v>
      </c>
      <c r="L372" s="220" t="str">
        <f t="shared" ca="1" si="95"/>
        <v>-</v>
      </c>
      <c r="M372" s="220" t="str">
        <f t="shared" ca="1" si="95"/>
        <v>-</v>
      </c>
      <c r="N372" s="220" t="str">
        <f t="shared" ca="1" si="95"/>
        <v>-</v>
      </c>
      <c r="O372" s="220" t="str">
        <f t="shared" ca="1" si="95"/>
        <v>-</v>
      </c>
      <c r="P372" s="220" t="str">
        <f t="shared" ca="1" si="95"/>
        <v>-</v>
      </c>
      <c r="Q372" s="34" t="str">
        <f t="shared" ca="1" si="95"/>
        <v>-</v>
      </c>
      <c r="R372" s="34" t="str">
        <f t="shared" ca="1" si="95"/>
        <v>-</v>
      </c>
      <c r="S372" s="34" t="str">
        <f t="shared" ca="1" si="95"/>
        <v>-</v>
      </c>
      <c r="T372" s="34">
        <f t="shared" ca="1" si="95"/>
        <v>0.59028938653846152</v>
      </c>
      <c r="U372" s="34" t="str">
        <f t="shared" ca="1" si="95"/>
        <v>-</v>
      </c>
      <c r="V372" s="34">
        <f t="shared" ca="1" si="95"/>
        <v>0.59028938653846152</v>
      </c>
      <c r="W372" s="34" t="str">
        <f t="shared" ca="1" si="95"/>
        <v>-</v>
      </c>
      <c r="X372" s="34">
        <f t="shared" ca="1" si="95"/>
        <v>0.55955301923076917</v>
      </c>
      <c r="Y372" s="34" t="str">
        <f t="shared" ca="1" si="95"/>
        <v>-</v>
      </c>
      <c r="Z372" s="34">
        <f t="shared" ca="1" si="95"/>
        <v>0.55955301923076917</v>
      </c>
      <c r="AA372" s="34" t="str">
        <f t="shared" ca="1" si="95"/>
        <v>-</v>
      </c>
      <c r="AB372" s="34">
        <f t="shared" ca="1" si="95"/>
        <v>0.55955301923076917</v>
      </c>
      <c r="AC372" s="34" t="str">
        <f t="shared" ca="1" si="95"/>
        <v>-</v>
      </c>
      <c r="AD372" s="34">
        <f t="shared" ca="1" si="95"/>
        <v>0.6588047415506959</v>
      </c>
      <c r="AE372" s="34" t="str">
        <f t="shared" ca="1" si="95"/>
        <v>-</v>
      </c>
      <c r="AF372" s="34">
        <f t="shared" ca="1" si="95"/>
        <v>0.6874728374455733</v>
      </c>
      <c r="AG372" s="34" t="str">
        <f t="shared" ca="1" si="95"/>
        <v>-</v>
      </c>
      <c r="AH372" s="34">
        <f t="shared" ca="1" si="95"/>
        <v>0.6874728374455733</v>
      </c>
      <c r="AI372" s="34">
        <f t="shared" ca="1" si="95"/>
        <v>-0.10758682211538462</v>
      </c>
      <c r="AJ372" s="34">
        <f t="shared" ca="1" si="95"/>
        <v>0.52411515219842164</v>
      </c>
      <c r="AK372" s="34">
        <f t="shared" ca="1" si="95"/>
        <v>0.69273379174913818</v>
      </c>
      <c r="AL372" s="34">
        <f t="shared" ca="1" si="95"/>
        <v>0.72196897436163132</v>
      </c>
      <c r="AM372" s="34">
        <f t="shared" ca="1" si="95"/>
        <v>0.73407378619443697</v>
      </c>
    </row>
    <row r="373" spans="1:39" hidden="1" outlineLevel="2" x14ac:dyDescent="0.3">
      <c r="B373" t="s">
        <v>216</v>
      </c>
      <c r="K373" s="220" t="str">
        <f t="shared" ref="K373:AM373" ca="1" si="96">K137</f>
        <v>-</v>
      </c>
      <c r="L373" s="220" t="str">
        <f t="shared" ca="1" si="96"/>
        <v>-</v>
      </c>
      <c r="M373" s="220" t="str">
        <f t="shared" ca="1" si="96"/>
        <v>-</v>
      </c>
      <c r="N373" s="220" t="str">
        <f t="shared" ca="1" si="96"/>
        <v>-</v>
      </c>
      <c r="O373" s="220" t="str">
        <f t="shared" ca="1" si="96"/>
        <v>-</v>
      </c>
      <c r="P373" s="220" t="str">
        <f t="shared" ca="1" si="96"/>
        <v>-</v>
      </c>
      <c r="Q373" s="34" t="str">
        <f t="shared" ca="1" si="96"/>
        <v>-</v>
      </c>
      <c r="R373" s="34" t="str">
        <f t="shared" ca="1" si="96"/>
        <v>-</v>
      </c>
      <c r="S373" s="34" t="str">
        <f t="shared" ca="1" si="96"/>
        <v>-</v>
      </c>
      <c r="T373" s="34">
        <f t="shared" ca="1" si="96"/>
        <v>0.57670087692307692</v>
      </c>
      <c r="U373" s="34" t="str">
        <f t="shared" ca="1" si="96"/>
        <v>-</v>
      </c>
      <c r="V373" s="34">
        <f t="shared" ca="1" si="96"/>
        <v>0.57666626153846146</v>
      </c>
      <c r="W373" s="34" t="str">
        <f t="shared" ca="1" si="96"/>
        <v>-</v>
      </c>
      <c r="X373" s="34">
        <f t="shared" ca="1" si="96"/>
        <v>0.54355369230769235</v>
      </c>
      <c r="Y373" s="34" t="str">
        <f t="shared" ca="1" si="96"/>
        <v>-</v>
      </c>
      <c r="Z373" s="34">
        <f t="shared" ca="1" si="96"/>
        <v>0.5435421538461539</v>
      </c>
      <c r="AA373" s="34" t="str">
        <f t="shared" ca="1" si="96"/>
        <v>-</v>
      </c>
      <c r="AB373" s="34">
        <f t="shared" ca="1" si="96"/>
        <v>0.54353061538461533</v>
      </c>
      <c r="AC373" s="34" t="str">
        <f t="shared" ca="1" si="96"/>
        <v>-</v>
      </c>
      <c r="AD373" s="34">
        <f t="shared" ca="1" si="96"/>
        <v>0.65051681908548709</v>
      </c>
      <c r="AE373" s="34" t="str">
        <f t="shared" ca="1" si="96"/>
        <v>-</v>
      </c>
      <c r="AF373" s="34">
        <f t="shared" ca="1" si="96"/>
        <v>0.68141793904209003</v>
      </c>
      <c r="AG373" s="34" t="str">
        <f t="shared" ca="1" si="96"/>
        <v>-</v>
      </c>
      <c r="AH373" s="34">
        <f t="shared" ca="1" si="96"/>
        <v>0.6814135849056604</v>
      </c>
      <c r="AI373" s="34">
        <f t="shared" ca="1" si="96"/>
        <v>-0.18932557211538464</v>
      </c>
      <c r="AJ373" s="34">
        <f t="shared" ca="1" si="96"/>
        <v>0.50672248027057498</v>
      </c>
      <c r="AK373" s="34">
        <f t="shared" ca="1" si="96"/>
        <v>0.68742562984543543</v>
      </c>
      <c r="AL373" s="34">
        <f t="shared" ca="1" si="96"/>
        <v>0.71871474271399671</v>
      </c>
      <c r="AM373" s="34">
        <f t="shared" ca="1" si="96"/>
        <v>0.73168815106491769</v>
      </c>
    </row>
    <row r="374" spans="1:39" hidden="1" outlineLevel="2" x14ac:dyDescent="0.3">
      <c r="B374" t="s">
        <v>340</v>
      </c>
      <c r="K374" s="220" t="str">
        <f t="shared" ref="K374:AM374" ca="1" si="97">K138</f>
        <v>-</v>
      </c>
      <c r="L374" s="220" t="str">
        <f t="shared" ca="1" si="97"/>
        <v>-</v>
      </c>
      <c r="M374" s="220" t="str">
        <f t="shared" ca="1" si="97"/>
        <v>-</v>
      </c>
      <c r="N374" s="220" t="str">
        <f t="shared" ca="1" si="97"/>
        <v>-</v>
      </c>
      <c r="O374" s="220" t="str">
        <f t="shared" ca="1" si="97"/>
        <v>-</v>
      </c>
      <c r="P374" s="220" t="str">
        <f t="shared" ca="1" si="97"/>
        <v>-</v>
      </c>
      <c r="Q374" s="34" t="str">
        <f t="shared" ca="1" si="97"/>
        <v>-</v>
      </c>
      <c r="R374" s="34" t="str">
        <f t="shared" ca="1" si="97"/>
        <v>-</v>
      </c>
      <c r="S374" s="34" t="str">
        <f t="shared" ca="1" si="97"/>
        <v>-</v>
      </c>
      <c r="T374" s="34">
        <f t="shared" ca="1" si="97"/>
        <v>0.45592915363461534</v>
      </c>
      <c r="U374" s="34" t="str">
        <f t="shared" ca="1" si="97"/>
        <v>-</v>
      </c>
      <c r="V374" s="34">
        <f t="shared" ca="1" si="97"/>
        <v>0.45590180748076919</v>
      </c>
      <c r="W374" s="34" t="str">
        <f t="shared" ca="1" si="97"/>
        <v>-</v>
      </c>
      <c r="X374" s="34">
        <f t="shared" ca="1" si="97"/>
        <v>0.43000538788461545</v>
      </c>
      <c r="Y374" s="34" t="str">
        <f t="shared" ca="1" si="97"/>
        <v>-</v>
      </c>
      <c r="Z374" s="34">
        <f t="shared" ca="1" si="97"/>
        <v>0.4299962725</v>
      </c>
      <c r="AA374" s="34" t="str">
        <f t="shared" ca="1" si="97"/>
        <v>-</v>
      </c>
      <c r="AB374" s="34">
        <f t="shared" ca="1" si="97"/>
        <v>0.42998715711538454</v>
      </c>
      <c r="AC374" s="34" t="str">
        <f t="shared" ca="1" si="97"/>
        <v>-</v>
      </c>
      <c r="AD374" s="34">
        <f t="shared" ca="1" si="97"/>
        <v>0.51421737743538765</v>
      </c>
      <c r="AE374" s="34" t="str">
        <f t="shared" ca="1" si="97"/>
        <v>-</v>
      </c>
      <c r="AF374" s="34">
        <f t="shared" ca="1" si="97"/>
        <v>0.53854582126269956</v>
      </c>
      <c r="AG374" s="34" t="str">
        <f t="shared" ca="1" si="97"/>
        <v>-</v>
      </c>
      <c r="AH374" s="34">
        <f t="shared" ca="1" si="97"/>
        <v>0.53854238149492017</v>
      </c>
      <c r="AI374" s="34">
        <f t="shared" ca="1" si="97"/>
        <v>-0.14755443677884614</v>
      </c>
      <c r="AJ374" s="34">
        <f t="shared" ca="1" si="97"/>
        <v>0.4008687580608794</v>
      </c>
      <c r="AK374" s="34">
        <f t="shared" ca="1" si="97"/>
        <v>0.54324985198131881</v>
      </c>
      <c r="AL374" s="34">
        <f t="shared" ca="1" si="97"/>
        <v>0.56790546203932657</v>
      </c>
      <c r="AM374" s="34">
        <f t="shared" ca="1" si="97"/>
        <v>0.57812759623282117</v>
      </c>
    </row>
    <row r="375" spans="1:39" hidden="1" outlineLevel="2" x14ac:dyDescent="0.3">
      <c r="B375" t="s">
        <v>371</v>
      </c>
      <c r="K375" s="168">
        <f t="shared" ref="K375:AM375" ca="1" si="98">K156/K125</f>
        <v>0.74881162668902701</v>
      </c>
      <c r="L375" s="168">
        <f t="shared" ca="1" si="98"/>
        <v>0.93873092941202918</v>
      </c>
      <c r="M375" s="168">
        <f t="shared" ca="1" si="98"/>
        <v>0.87653847937403173</v>
      </c>
      <c r="N375" s="168">
        <f t="shared" ca="1" si="98"/>
        <v>0.88288221624141827</v>
      </c>
      <c r="O375" s="168">
        <f t="shared" ca="1" si="98"/>
        <v>0.88455879555233419</v>
      </c>
      <c r="P375" s="168">
        <f t="shared" ca="1" si="98"/>
        <v>0.88552204016219604</v>
      </c>
      <c r="Q375" s="215">
        <f t="shared" ca="1" si="98"/>
        <v>0.80867658537472109</v>
      </c>
      <c r="R375" s="215">
        <f t="shared" ca="1" si="98"/>
        <v>0.90408371031420776</v>
      </c>
      <c r="S375" s="215">
        <f t="shared" ca="1" si="98"/>
        <v>0.90636388437742388</v>
      </c>
      <c r="T375" s="215">
        <f t="shared" ca="1" si="98"/>
        <v>-1.0977195311162091</v>
      </c>
      <c r="U375" s="215">
        <f t="shared" ca="1" si="98"/>
        <v>-5.6265301427407675</v>
      </c>
      <c r="V375" s="215">
        <f t="shared" ca="1" si="98"/>
        <v>-1.0977694304060022</v>
      </c>
      <c r="W375" s="215">
        <f t="shared" ca="1" si="98"/>
        <v>-4.6952869373657542</v>
      </c>
      <c r="X375" s="215">
        <f t="shared" ca="1" si="98"/>
        <v>-1.2185784177497627</v>
      </c>
      <c r="Y375" s="215">
        <f t="shared" ca="1" si="98"/>
        <v>-4.6553472393439721</v>
      </c>
      <c r="Z375" s="215">
        <f t="shared" ca="1" si="98"/>
        <v>-1.2185986149807488</v>
      </c>
      <c r="AA375" s="215">
        <f t="shared" ca="1" si="98"/>
        <v>-4.6551177566805162</v>
      </c>
      <c r="AB375" s="215">
        <f t="shared" ca="1" si="98"/>
        <v>-1.2186188130680653</v>
      </c>
      <c r="AC375" s="215">
        <f t="shared" ca="1" si="98"/>
        <v>-4.654888298010337</v>
      </c>
      <c r="AD375" s="215">
        <f t="shared" ca="1" si="98"/>
        <v>-0.87024421914957983</v>
      </c>
      <c r="AE375" s="215">
        <f t="shared" ca="1" si="98"/>
        <v>-9.853621109351856</v>
      </c>
      <c r="AF375" s="215">
        <f t="shared" ca="1" si="98"/>
        <v>-0.78990359508575558</v>
      </c>
      <c r="AG375" s="215">
        <f t="shared" ca="1" si="98"/>
        <v>-13.832364513253507</v>
      </c>
      <c r="AH375" s="215">
        <f t="shared" ca="1" si="98"/>
        <v>-0.78990694248485915</v>
      </c>
      <c r="AI375" s="215">
        <f t="shared" ca="1" si="98"/>
        <v>3.6154632088137584</v>
      </c>
      <c r="AJ375" s="215">
        <f t="shared" ca="1" si="98"/>
        <v>0.65605826525105237</v>
      </c>
      <c r="AK375" s="215">
        <f t="shared" ca="1" si="98"/>
        <v>0.99777546065453426</v>
      </c>
      <c r="AL375" s="215">
        <f t="shared" ca="1" si="98"/>
        <v>0.94691973565146015</v>
      </c>
      <c r="AM375" s="215">
        <f t="shared" ca="1" si="98"/>
        <v>0.96324662569679387</v>
      </c>
    </row>
    <row r="376" spans="1:39" hidden="1" outlineLevel="2" x14ac:dyDescent="0.3">
      <c r="B376" t="s">
        <v>372</v>
      </c>
      <c r="K376" s="220" t="str">
        <f t="shared" ref="K376:AM376" ca="1" si="99">IFERROR(K156/K89,"-")</f>
        <v>-</v>
      </c>
      <c r="L376" s="220" t="str">
        <f t="shared" ca="1" si="99"/>
        <v>-</v>
      </c>
      <c r="M376" s="220" t="str">
        <f t="shared" ca="1" si="99"/>
        <v>-</v>
      </c>
      <c r="N376" s="220" t="str">
        <f t="shared" ca="1" si="99"/>
        <v>-</v>
      </c>
      <c r="O376" s="220" t="str">
        <f t="shared" ca="1" si="99"/>
        <v>-</v>
      </c>
      <c r="P376" s="220" t="str">
        <f t="shared" ca="1" si="99"/>
        <v>-</v>
      </c>
      <c r="Q376" s="220" t="str">
        <f t="shared" ca="1" si="99"/>
        <v>-</v>
      </c>
      <c r="R376" s="220" t="str">
        <f t="shared" ca="1" si="99"/>
        <v>-</v>
      </c>
      <c r="S376" s="220" t="str">
        <f t="shared" ca="1" si="99"/>
        <v>-</v>
      </c>
      <c r="T376" s="220">
        <f t="shared" ca="1" si="99"/>
        <v>-0.50048233674999998</v>
      </c>
      <c r="U376" s="220" t="str">
        <f t="shared" ca="1" si="99"/>
        <v>-</v>
      </c>
      <c r="V376" s="220">
        <f t="shared" ca="1" si="99"/>
        <v>-0.50047506751923088</v>
      </c>
      <c r="W376" s="220" t="str">
        <f t="shared" ca="1" si="99"/>
        <v>-</v>
      </c>
      <c r="X376" s="220">
        <f t="shared" ca="1" si="99"/>
        <v>-0.52399528519230765</v>
      </c>
      <c r="Y376" s="220" t="str">
        <f t="shared" ca="1" si="99"/>
        <v>-</v>
      </c>
      <c r="Z376" s="220">
        <f t="shared" ca="1" si="99"/>
        <v>-0.52399286211538465</v>
      </c>
      <c r="AA376" s="220" t="str">
        <f t="shared" ca="1" si="99"/>
        <v>-</v>
      </c>
      <c r="AB376" s="220">
        <f t="shared" ca="1" si="99"/>
        <v>-0.52399043903846165</v>
      </c>
      <c r="AC376" s="220" t="str">
        <f t="shared" ca="1" si="99"/>
        <v>-</v>
      </c>
      <c r="AD376" s="220">
        <f t="shared" ca="1" si="99"/>
        <v>-0.44749470009940373</v>
      </c>
      <c r="AE376" s="220" t="str">
        <f t="shared" ca="1" si="99"/>
        <v>-</v>
      </c>
      <c r="AF376" s="220">
        <f t="shared" ca="1" si="99"/>
        <v>-0.42539928033381713</v>
      </c>
      <c r="AG376" s="220" t="str">
        <f t="shared" ca="1" si="99"/>
        <v>-</v>
      </c>
      <c r="AH376" s="220">
        <f t="shared" ca="1" si="99"/>
        <v>-0.425398365965167</v>
      </c>
      <c r="AI376" s="220">
        <f t="shared" ca="1" si="99"/>
        <v>-0.53347763747115395</v>
      </c>
      <c r="AJ376" s="220">
        <f t="shared" ca="1" si="99"/>
        <v>0.26299326200676432</v>
      </c>
      <c r="AK376" s="220">
        <f t="shared" ca="1" si="99"/>
        <v>0.54204137131116792</v>
      </c>
      <c r="AL376" s="220">
        <f t="shared" ca="1" si="99"/>
        <v>0.5377608899892995</v>
      </c>
      <c r="AM376" s="220">
        <f t="shared" ca="1" si="99"/>
        <v>0.55687945629346347</v>
      </c>
    </row>
    <row r="377" spans="1:39" hidden="1" outlineLevel="2" x14ac:dyDescent="0.3">
      <c r="B377" t="s">
        <v>367</v>
      </c>
      <c r="K377" s="34">
        <f t="shared" ref="K377:AH377" ca="1" si="100">K125/AVERAGE(J219:K219)</f>
        <v>-0.11779232236362421</v>
      </c>
      <c r="L377" s="34">
        <f t="shared" ca="1" si="100"/>
        <v>-0.12530546583352789</v>
      </c>
      <c r="M377" s="34">
        <f t="shared" ca="1" si="100"/>
        <v>-2.3035771788834546E-2</v>
      </c>
      <c r="N377" s="34">
        <f t="shared" ca="1" si="100"/>
        <v>-1.3289744717477806E-2</v>
      </c>
      <c r="O377" s="34">
        <f t="shared" ca="1" si="100"/>
        <v>-1.3739266893159923E-2</v>
      </c>
      <c r="P377" s="34">
        <f t="shared" ca="1" si="100"/>
        <v>-1.417803787725693E-2</v>
      </c>
      <c r="Q377" s="34">
        <f t="shared" ca="1" si="100"/>
        <v>-1.5588944273763665E-2</v>
      </c>
      <c r="R377" s="34">
        <f t="shared" ca="1" si="100"/>
        <v>-1.7883129876034191E-2</v>
      </c>
      <c r="S377" s="34">
        <f t="shared" ca="1" si="100"/>
        <v>-1.8794979115899495E-2</v>
      </c>
      <c r="T377" s="34">
        <f t="shared" ca="1" si="100"/>
        <v>5.8185804086857751E-2</v>
      </c>
      <c r="U377" s="34">
        <f t="shared" ca="1" si="100"/>
        <v>-1.8582431535312305E-2</v>
      </c>
      <c r="V377" s="34">
        <f t="shared" ca="1" si="100"/>
        <v>5.6007375532033006E-2</v>
      </c>
      <c r="W377" s="34">
        <f t="shared" ca="1" si="100"/>
        <v>-2.1059148200232917E-2</v>
      </c>
      <c r="X377" s="34">
        <f t="shared" ca="1" si="100"/>
        <v>5.1169338836108254E-2</v>
      </c>
      <c r="Y377" s="34">
        <f t="shared" ca="1" si="100"/>
        <v>-2.0442988578892637E-2</v>
      </c>
      <c r="Z377" s="34">
        <f t="shared" ca="1" si="100"/>
        <v>4.969026248650326E-2</v>
      </c>
      <c r="AA377" s="34">
        <f t="shared" ca="1" si="100"/>
        <v>-1.9861960132657366E-2</v>
      </c>
      <c r="AB377" s="34">
        <f t="shared" ca="1" si="100"/>
        <v>4.829433225612887E-2</v>
      </c>
      <c r="AC377" s="34">
        <f t="shared" ca="1" si="100"/>
        <v>-1.9313141575476655E-2</v>
      </c>
      <c r="AD377" s="34">
        <f t="shared" ca="1" si="100"/>
        <v>0.10542953464360925</v>
      </c>
      <c r="AE377" s="34">
        <f t="shared" ca="1" si="100"/>
        <v>-1.771546784035408E-2</v>
      </c>
      <c r="AF377" s="34">
        <f t="shared" ca="1" si="100"/>
        <v>0.13635092426335546</v>
      </c>
      <c r="AG377" s="34">
        <f t="shared" ca="1" si="100"/>
        <v>-1.5724230329422068E-2</v>
      </c>
      <c r="AH377" s="34">
        <f t="shared" ca="1" si="100"/>
        <v>0.12183408087419084</v>
      </c>
      <c r="AI377" s="34">
        <f ca="1">AI125/AI219</f>
        <v>-3.5269796928308304E-2</v>
      </c>
      <c r="AJ377" s="34">
        <f ca="1">AJ125/AVERAGE(AI219:AJ219)</f>
        <v>0.39462478790989514</v>
      </c>
      <c r="AK377" s="34">
        <f ca="1">AK125/AVERAGE(AJ219:AK219)</f>
        <v>0.86170188046950369</v>
      </c>
      <c r="AL377" s="34">
        <f ca="1">AL125/AVERAGE(AK219:AL219)</f>
        <v>0.69874014911580895</v>
      </c>
      <c r="AM377" s="34">
        <f ca="1">AM125/AVERAGE(AL219:AM219)</f>
        <v>0.54299907575601014</v>
      </c>
    </row>
    <row r="378" spans="1:39" hidden="1" outlineLevel="2" x14ac:dyDescent="0.3">
      <c r="B378" t="s">
        <v>368</v>
      </c>
      <c r="K378" s="34">
        <f t="shared" ref="K378:AH378" ca="1" si="101">K125/AVERAGE(J199:K199)</f>
        <v>-0.11521244562205119</v>
      </c>
      <c r="L378" s="34">
        <f t="shared" ca="1" si="101"/>
        <v>-0.12239048940609039</v>
      </c>
      <c r="M378" s="34">
        <f t="shared" ca="1" si="101"/>
        <v>-2.2947937994980312E-2</v>
      </c>
      <c r="N378" s="34">
        <f t="shared" ca="1" si="101"/>
        <v>-1.3262114466921746E-2</v>
      </c>
      <c r="O378" s="34">
        <f t="shared" ca="1" si="101"/>
        <v>-1.3710309314344879E-2</v>
      </c>
      <c r="P378" s="34">
        <f t="shared" ca="1" si="101"/>
        <v>-1.4147731175835059E-2</v>
      </c>
      <c r="Q378" s="34">
        <f t="shared" ca="1" si="101"/>
        <v>-1.5544997812164679E-2</v>
      </c>
      <c r="R378" s="34">
        <f t="shared" ca="1" si="101"/>
        <v>-1.7820068080895458E-2</v>
      </c>
      <c r="S378" s="34">
        <f t="shared" ca="1" si="101"/>
        <v>-1.8727465960047734E-2</v>
      </c>
      <c r="T378" s="34">
        <f t="shared" ca="1" si="101"/>
        <v>5.7870502207717486E-2</v>
      </c>
      <c r="U378" s="34">
        <f t="shared" ca="1" si="101"/>
        <v>-1.8483643387628562E-2</v>
      </c>
      <c r="V378" s="34">
        <f t="shared" ca="1" si="101"/>
        <v>5.5715164266938018E-2</v>
      </c>
      <c r="W378" s="34">
        <f t="shared" ca="1" si="101"/>
        <v>-2.0942392573860213E-2</v>
      </c>
      <c r="X378" s="34">
        <f t="shared" ca="1" si="101"/>
        <v>5.0869004140546285E-2</v>
      </c>
      <c r="Y378" s="34">
        <f t="shared" ca="1" si="101"/>
        <v>-2.0324748138890642E-2</v>
      </c>
      <c r="Z378" s="34">
        <f t="shared" ca="1" si="101"/>
        <v>4.9406985483501288E-2</v>
      </c>
      <c r="AA378" s="34">
        <f t="shared" ca="1" si="101"/>
        <v>-1.9750332863965207E-2</v>
      </c>
      <c r="AB378" s="34">
        <f t="shared" ca="1" si="101"/>
        <v>4.8026699181825533E-2</v>
      </c>
      <c r="AC378" s="34">
        <f t="shared" ca="1" si="101"/>
        <v>-1.9207587063149848E-2</v>
      </c>
      <c r="AD378" s="34">
        <f t="shared" ca="1" si="101"/>
        <v>0.1047232860626361</v>
      </c>
      <c r="AE378" s="34">
        <f t="shared" ca="1" si="101"/>
        <v>-1.7601675751530529E-2</v>
      </c>
      <c r="AF378" s="34">
        <f t="shared" ca="1" si="101"/>
        <v>0.13538899366307694</v>
      </c>
      <c r="AG378" s="34">
        <f t="shared" ca="1" si="101"/>
        <v>-1.5619494206445355E-2</v>
      </c>
      <c r="AH378" s="34">
        <f t="shared" ca="1" si="101"/>
        <v>0.1210654917588925</v>
      </c>
      <c r="AI378" s="34">
        <f ca="1">AI125/AI199</f>
        <v>-3.5028274566418979E-2</v>
      </c>
      <c r="AJ378" s="34">
        <f ca="1">AJ125/AVERAGE(AI199:AJ199)</f>
        <v>0.39139083357333965</v>
      </c>
      <c r="AK378" s="34">
        <f ca="1">AK125/AVERAGE(AJ199:AK199)</f>
        <v>0.85707957972156545</v>
      </c>
      <c r="AL378" s="34">
        <f ca="1">AL125/AVERAGE(AK199:AL199)</f>
        <v>0.69653695887607547</v>
      </c>
      <c r="AM378" s="34">
        <f ca="1">AM125/AVERAGE(AL199:AM199)</f>
        <v>0.54170161983587928</v>
      </c>
    </row>
    <row r="379" spans="1:39" hidden="1" outlineLevel="2" x14ac:dyDescent="0.3">
      <c r="B379" t="s">
        <v>369</v>
      </c>
      <c r="K379" s="34">
        <f t="shared" ref="K379:AH379" ca="1" si="102">K125/(AVERAGE(J209:K209)+AVERAGE(J215:K215))</f>
        <v>-9.2287433167641347E-2</v>
      </c>
      <c r="L379" s="34">
        <f t="shared" ca="1" si="102"/>
        <v>-9.2301292816764149E-2</v>
      </c>
      <c r="M379" s="34">
        <f t="shared" ca="1" si="102"/>
        <v>-2.134202798069346E-2</v>
      </c>
      <c r="N379" s="34">
        <f t="shared" ca="1" si="102"/>
        <v>-1.2581621855139162E-2</v>
      </c>
      <c r="O379" s="34">
        <f t="shared" ca="1" si="102"/>
        <v>-1.2830412124698664E-2</v>
      </c>
      <c r="P379" s="34">
        <f t="shared" ca="1" si="102"/>
        <v>-1.3054381539557309E-2</v>
      </c>
      <c r="Q379" s="34">
        <f t="shared" ca="1" si="102"/>
        <v>-1.4139005053692748E-2</v>
      </c>
      <c r="R379" s="34">
        <f t="shared" ca="1" si="102"/>
        <v>-1.5947719320622396E-2</v>
      </c>
      <c r="S379" s="34">
        <f t="shared" ca="1" si="102"/>
        <v>-1.6452976519833441E-2</v>
      </c>
      <c r="T379" s="34">
        <f t="shared" ca="1" si="102"/>
        <v>5.1957738305939069E-2</v>
      </c>
      <c r="U379" s="34">
        <f t="shared" ca="1" si="102"/>
        <v>-1.6915614751260136E-2</v>
      </c>
      <c r="V379" s="34">
        <f t="shared" ca="1" si="102"/>
        <v>5.1954621935130396E-2</v>
      </c>
      <c r="W379" s="34">
        <f t="shared" ca="1" si="102"/>
        <v>-1.9867812469866318E-2</v>
      </c>
      <c r="X379" s="34">
        <f t="shared" ca="1" si="102"/>
        <v>4.9003463006793785E-2</v>
      </c>
      <c r="Y379" s="34">
        <f t="shared" ca="1" si="102"/>
        <v>-1.9868851260135878E-2</v>
      </c>
      <c r="Z379" s="34">
        <f t="shared" ca="1" si="102"/>
        <v>4.9002424216524218E-2</v>
      </c>
      <c r="AA379" s="34">
        <f t="shared" ca="1" si="102"/>
        <v>-1.9869890050405434E-2</v>
      </c>
      <c r="AB379" s="34">
        <f t="shared" ca="1" si="102"/>
        <v>4.9001385426254651E-2</v>
      </c>
      <c r="AC379" s="34">
        <f t="shared" ca="1" si="102"/>
        <v>-1.9870928840674994E-2</v>
      </c>
      <c r="AD379" s="34">
        <f t="shared" ca="1" si="102"/>
        <v>0.11336898568923956</v>
      </c>
      <c r="AE379" s="34">
        <f t="shared" ca="1" si="102"/>
        <v>-1.9871967630944554E-2</v>
      </c>
      <c r="AF379" s="34">
        <f t="shared" ca="1" si="102"/>
        <v>0.16263776938417709</v>
      </c>
      <c r="AG379" s="34">
        <f t="shared" ca="1" si="102"/>
        <v>-1.9873006421214111E-2</v>
      </c>
      <c r="AH379" s="34">
        <f t="shared" ca="1" si="102"/>
        <v>0.16263673059390754</v>
      </c>
      <c r="AI379" s="34">
        <f ca="1">AI125/(AI209+AI215)</f>
        <v>-3.3630640861275478E-2</v>
      </c>
      <c r="AJ379" s="34">
        <f ca="1">AJ125/(AVERAGE(AI209:AJ209)+AVERAGE(AI215:AJ215))</f>
        <v>0.46754843971071675</v>
      </c>
      <c r="AK379" s="34">
        <f ca="1">AK125/(AVERAGE(AJ209:AK209)+AVERAGE(AJ215:AK215))</f>
        <v>2.1413306679237349</v>
      </c>
      <c r="AL379" s="34">
        <f ca="1">AL125/(AVERAGE(AK209:AL209)+AVERAGE(AK215:AL215))</f>
        <v>3.814661935460304</v>
      </c>
      <c r="AM379" s="34">
        <f ca="1">AM125/(AVERAGE(AL209:AM209)+AVERAGE(AL215:AM215))</f>
        <v>5.4878410482639541</v>
      </c>
    </row>
    <row r="380" spans="1:39" hidden="1" outlineLevel="2" x14ac:dyDescent="0.3">
      <c r="B380" t="s">
        <v>370</v>
      </c>
      <c r="K380" s="34">
        <f t="shared" ref="K380:AM380" ca="1" si="103">K116/(K199-K207)</f>
        <v>-0.14958930259238434</v>
      </c>
      <c r="L380" s="34">
        <f t="shared" ca="1" si="103"/>
        <v>-0.169942783006297</v>
      </c>
      <c r="M380" s="34">
        <f t="shared" ca="1" si="103"/>
        <v>-1.5810662153198769E-2</v>
      </c>
      <c r="N380" s="34">
        <f t="shared" ca="1" si="103"/>
        <v>-1.6981879476347172E-2</v>
      </c>
      <c r="O380" s="34">
        <f t="shared" ca="1" si="103"/>
        <v>-1.7559370330459449E-2</v>
      </c>
      <c r="P380" s="34">
        <f t="shared" ca="1" si="103"/>
        <v>-1.8123348847591019E-2</v>
      </c>
      <c r="Q380" s="34">
        <f t="shared" ca="1" si="103"/>
        <v>-1.9937117482536095E-2</v>
      </c>
      <c r="R380" s="34">
        <f t="shared" ca="1" si="103"/>
        <v>-2.2898220464530192E-2</v>
      </c>
      <c r="S380" s="34">
        <f t="shared" ca="1" si="103"/>
        <v>-2.4075141605496231E-2</v>
      </c>
      <c r="T380" s="34">
        <f t="shared" ca="1" si="103"/>
        <v>7.1525141452220567E-2</v>
      </c>
      <c r="U380" s="34">
        <f t="shared" ca="1" si="103"/>
        <v>-2.3798723650721706E-2</v>
      </c>
      <c r="V380" s="34">
        <f t="shared" ca="1" si="103"/>
        <v>6.8919994491091138E-2</v>
      </c>
      <c r="W380" s="34">
        <f t="shared" ca="1" si="103"/>
        <v>-2.7037929108650476E-2</v>
      </c>
      <c r="X380" s="34">
        <f t="shared" ca="1" si="103"/>
        <v>6.3078097633878727E-2</v>
      </c>
      <c r="Y380" s="34">
        <f t="shared" ca="1" si="103"/>
        <v>-2.6238529792479735E-2</v>
      </c>
      <c r="Z380" s="34">
        <f t="shared" ca="1" si="103"/>
        <v>6.1298707214453602E-2</v>
      </c>
      <c r="AA380" s="34">
        <f t="shared" ca="1" si="103"/>
        <v>-2.5485172601618561E-2</v>
      </c>
      <c r="AB380" s="34">
        <f t="shared" ca="1" si="103"/>
        <v>5.9617003100175134E-2</v>
      </c>
      <c r="AC380" s="34">
        <f t="shared" ca="1" si="103"/>
        <v>-2.4773991137580297E-2</v>
      </c>
      <c r="AD380" s="34">
        <f t="shared" ca="1" si="103"/>
        <v>0.1267142937817084</v>
      </c>
      <c r="AE380" s="34">
        <f t="shared" ca="1" si="103"/>
        <v>-2.2705948788474685E-2</v>
      </c>
      <c r="AF380" s="34">
        <f t="shared" ca="1" si="103"/>
        <v>0.16153316384014113</v>
      </c>
      <c r="AG380" s="34">
        <f t="shared" ca="1" si="103"/>
        <v>-2.0133214754539729E-2</v>
      </c>
      <c r="AH380" s="34">
        <f t="shared" ca="1" si="103"/>
        <v>0.14532088200984797</v>
      </c>
      <c r="AI380" s="34">
        <f t="shared" ca="1" si="103"/>
        <v>-4.5254311748372369E-2</v>
      </c>
      <c r="AJ380" s="34">
        <f t="shared" ca="1" si="103"/>
        <v>0.41736215098135343</v>
      </c>
      <c r="AK380" s="34">
        <f t="shared" ca="1" si="103"/>
        <v>0.76242875558853718</v>
      </c>
      <c r="AL380" s="34">
        <f t="shared" ca="1" si="103"/>
        <v>0.65550960168198946</v>
      </c>
      <c r="AM380" s="34">
        <f t="shared" ca="1" si="103"/>
        <v>0.54057627093926486</v>
      </c>
    </row>
    <row r="381" spans="1:39" hidden="1" outlineLevel="2" x14ac:dyDescent="0.3"/>
    <row r="382" spans="1:39" s="46" customFormat="1" hidden="1" outlineLevel="1" collapsed="1" x14ac:dyDescent="0.25">
      <c r="A382" s="45"/>
      <c r="B382" s="216" t="s">
        <v>343</v>
      </c>
      <c r="C382" s="217"/>
      <c r="D382" s="217"/>
      <c r="E382" s="217"/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8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9"/>
    </row>
    <row r="383" spans="1:39" hidden="1" outlineLevel="2" x14ac:dyDescent="0.3">
      <c r="B383" t="s">
        <v>344</v>
      </c>
      <c r="K383" s="215">
        <f t="shared" ref="K383:AM383" ca="1" si="104">K183/K207</f>
        <v>13.787163531666664</v>
      </c>
      <c r="L383" s="215">
        <f t="shared" ca="1" si="104"/>
        <v>8.6683370633333343</v>
      </c>
      <c r="M383" s="215">
        <f t="shared" ca="1" si="104"/>
        <v>403.09013239500001</v>
      </c>
      <c r="N383" s="215">
        <f t="shared" ca="1" si="104"/>
        <v>397.15553066999996</v>
      </c>
      <c r="O383" s="215">
        <f t="shared" ca="1" si="104"/>
        <v>391.10865894499995</v>
      </c>
      <c r="P383" s="215">
        <f t="shared" ca="1" si="104"/>
        <v>384.84216805999995</v>
      </c>
      <c r="Q383" s="215">
        <f t="shared" ca="1" si="104"/>
        <v>236.47661857499992</v>
      </c>
      <c r="R383" s="215">
        <f t="shared" ca="1" si="104"/>
        <v>231.46164161249996</v>
      </c>
      <c r="S383" s="215">
        <f t="shared" ca="1" si="104"/>
        <v>226.50865502499994</v>
      </c>
      <c r="T383" s="215">
        <f t="shared" ca="1" si="104"/>
        <v>99.958287241666639</v>
      </c>
      <c r="U383" s="215">
        <f t="shared" ca="1" si="104"/>
        <v>238.29289528749996</v>
      </c>
      <c r="V383" s="215">
        <f t="shared" ca="1" si="104"/>
        <v>105.65168856766664</v>
      </c>
      <c r="W383" s="215">
        <f t="shared" ca="1" si="104"/>
        <v>197.53121548499993</v>
      </c>
      <c r="X383" s="215">
        <f t="shared" ca="1" si="104"/>
        <v>97.702807453273792</v>
      </c>
      <c r="Y383" s="215">
        <f t="shared" ca="1" si="104"/>
        <v>205.81141178499996</v>
      </c>
      <c r="Z383" s="215">
        <f t="shared" ca="1" si="104"/>
        <v>102.13866439970236</v>
      </c>
      <c r="AA383" s="215">
        <f t="shared" ca="1" si="104"/>
        <v>214.09174808500001</v>
      </c>
      <c r="AB383" s="215">
        <f t="shared" ca="1" si="104"/>
        <v>106.57459634613093</v>
      </c>
      <c r="AC383" s="215">
        <f t="shared" ca="1" si="104"/>
        <v>222.37222438500001</v>
      </c>
      <c r="AD383" s="215">
        <f t="shared" ca="1" si="104"/>
        <v>73.728733304898284</v>
      </c>
      <c r="AE383" s="215">
        <f t="shared" ca="1" si="104"/>
        <v>246.97029068500001</v>
      </c>
      <c r="AF383" s="215">
        <f t="shared" ca="1" si="104"/>
        <v>65.031935019042805</v>
      </c>
      <c r="AG383" s="215">
        <f t="shared" ca="1" si="104"/>
        <v>284.058396985</v>
      </c>
      <c r="AH383" s="215">
        <f t="shared" ca="1" si="104"/>
        <v>76.282140165655548</v>
      </c>
      <c r="AI383" s="215">
        <f t="shared" ca="1" si="104"/>
        <v>105.65168856766667</v>
      </c>
      <c r="AJ383" s="215">
        <f t="shared" ca="1" si="104"/>
        <v>76.282140165655548</v>
      </c>
      <c r="AK383" s="215">
        <f t="shared" ca="1" si="104"/>
        <v>226.28473440534694</v>
      </c>
      <c r="AL383" s="215">
        <f t="shared" ca="1" si="104"/>
        <v>324.16763836200477</v>
      </c>
      <c r="AM383" s="215">
        <f t="shared" ca="1" si="104"/>
        <v>433.25075147404505</v>
      </c>
    </row>
    <row r="384" spans="1:39" hidden="1" outlineLevel="2" x14ac:dyDescent="0.3">
      <c r="B384" t="s">
        <v>345</v>
      </c>
      <c r="K384" s="215">
        <f t="shared" ref="K384:AM384" ca="1" si="105">K187/K207</f>
        <v>13.787163531666664</v>
      </c>
      <c r="L384" s="215">
        <f t="shared" ca="1" si="105"/>
        <v>8.6683370633333343</v>
      </c>
      <c r="M384" s="215">
        <f t="shared" ca="1" si="105"/>
        <v>403.09013239500001</v>
      </c>
      <c r="N384" s="215">
        <f t="shared" ca="1" si="105"/>
        <v>397.15553066999996</v>
      </c>
      <c r="O384" s="215">
        <f t="shared" ca="1" si="105"/>
        <v>391.10865894499995</v>
      </c>
      <c r="P384" s="215">
        <f t="shared" ca="1" si="105"/>
        <v>384.84216805999995</v>
      </c>
      <c r="Q384" s="215">
        <f t="shared" ca="1" si="105"/>
        <v>236.47661857499992</v>
      </c>
      <c r="R384" s="215">
        <f t="shared" ca="1" si="105"/>
        <v>231.46164161249996</v>
      </c>
      <c r="S384" s="215">
        <f t="shared" ca="1" si="105"/>
        <v>226.50865502499994</v>
      </c>
      <c r="T384" s="215">
        <f t="shared" ca="1" si="105"/>
        <v>117.29162057499997</v>
      </c>
      <c r="U384" s="215">
        <f t="shared" ca="1" si="105"/>
        <v>238.29289528749996</v>
      </c>
      <c r="V384" s="215">
        <f t="shared" ca="1" si="105"/>
        <v>122.98502190099997</v>
      </c>
      <c r="W384" s="215">
        <f t="shared" ca="1" si="105"/>
        <v>197.53121548499993</v>
      </c>
      <c r="X384" s="215">
        <f t="shared" ca="1" si="105"/>
        <v>113.17899792946426</v>
      </c>
      <c r="Y384" s="215">
        <f t="shared" ca="1" si="105"/>
        <v>205.81141178499996</v>
      </c>
      <c r="Z384" s="215">
        <f t="shared" ca="1" si="105"/>
        <v>117.61485487589285</v>
      </c>
      <c r="AA384" s="215">
        <f t="shared" ca="1" si="105"/>
        <v>214.09174808500001</v>
      </c>
      <c r="AB384" s="215">
        <f t="shared" ca="1" si="105"/>
        <v>122.05078682232141</v>
      </c>
      <c r="AC384" s="215">
        <f t="shared" ca="1" si="105"/>
        <v>222.37222438500001</v>
      </c>
      <c r="AD384" s="215">
        <f t="shared" ca="1" si="105"/>
        <v>94.608766513698626</v>
      </c>
      <c r="AE384" s="215">
        <f t="shared" ca="1" si="105"/>
        <v>246.97029068500001</v>
      </c>
      <c r="AF384" s="215">
        <f t="shared" ca="1" si="105"/>
        <v>88.254044894337724</v>
      </c>
      <c r="AG384" s="215">
        <f t="shared" ca="1" si="105"/>
        <v>284.058396985</v>
      </c>
      <c r="AH384" s="215">
        <f t="shared" ca="1" si="105"/>
        <v>99.504250040950453</v>
      </c>
      <c r="AI384" s="215">
        <f t="shared" ca="1" si="105"/>
        <v>122.985021901</v>
      </c>
      <c r="AJ384" s="215">
        <f t="shared" ca="1" si="105"/>
        <v>99.504250040950453</v>
      </c>
      <c r="AK384" s="215">
        <f t="shared" ca="1" si="105"/>
        <v>250.08896426849842</v>
      </c>
      <c r="AL384" s="215">
        <f t="shared" ca="1" si="105"/>
        <v>351.16015267288105</v>
      </c>
      <c r="AM384" s="215">
        <f t="shared" ca="1" si="105"/>
        <v>461.83292671259284</v>
      </c>
    </row>
    <row r="385" spans="1:39" hidden="1" outlineLevel="2" x14ac:dyDescent="0.3">
      <c r="B385" t="s">
        <v>346</v>
      </c>
      <c r="K385" s="215">
        <f t="shared" ref="K385:AM385" ca="1" si="106">(K183+K186)/K207</f>
        <v>13.787163531666664</v>
      </c>
      <c r="L385" s="215">
        <f t="shared" ca="1" si="106"/>
        <v>8.6683370633333343</v>
      </c>
      <c r="M385" s="215">
        <f t="shared" ca="1" si="106"/>
        <v>403.09013239500001</v>
      </c>
      <c r="N385" s="215">
        <f t="shared" ca="1" si="106"/>
        <v>397.15553066999996</v>
      </c>
      <c r="O385" s="215">
        <f t="shared" ca="1" si="106"/>
        <v>391.10865894499995</v>
      </c>
      <c r="P385" s="215">
        <f t="shared" ca="1" si="106"/>
        <v>384.84216805999995</v>
      </c>
      <c r="Q385" s="215">
        <f t="shared" ca="1" si="106"/>
        <v>236.47661857499992</v>
      </c>
      <c r="R385" s="215">
        <f t="shared" ca="1" si="106"/>
        <v>231.46164161249996</v>
      </c>
      <c r="S385" s="215">
        <f t="shared" ca="1" si="106"/>
        <v>226.50865502499994</v>
      </c>
      <c r="T385" s="215">
        <f t="shared" ca="1" si="106"/>
        <v>117.29162057499997</v>
      </c>
      <c r="U385" s="215">
        <f t="shared" ca="1" si="106"/>
        <v>238.29289528749996</v>
      </c>
      <c r="V385" s="215">
        <f t="shared" ca="1" si="106"/>
        <v>122.98502190099997</v>
      </c>
      <c r="W385" s="215">
        <f t="shared" ca="1" si="106"/>
        <v>197.53121548499993</v>
      </c>
      <c r="X385" s="215">
        <f t="shared" ca="1" si="106"/>
        <v>113.17899792946426</v>
      </c>
      <c r="Y385" s="215">
        <f t="shared" ca="1" si="106"/>
        <v>205.81141178499996</v>
      </c>
      <c r="Z385" s="215">
        <f t="shared" ca="1" si="106"/>
        <v>117.61485487589285</v>
      </c>
      <c r="AA385" s="215">
        <f t="shared" ca="1" si="106"/>
        <v>214.09174808500001</v>
      </c>
      <c r="AB385" s="215">
        <f t="shared" ca="1" si="106"/>
        <v>122.05078682232141</v>
      </c>
      <c r="AC385" s="215">
        <f t="shared" ca="1" si="106"/>
        <v>222.37222438500001</v>
      </c>
      <c r="AD385" s="215">
        <f t="shared" ca="1" si="106"/>
        <v>94.608766513698612</v>
      </c>
      <c r="AE385" s="215">
        <f t="shared" ca="1" si="106"/>
        <v>246.97029068500001</v>
      </c>
      <c r="AF385" s="215">
        <f t="shared" ca="1" si="106"/>
        <v>88.25404489433771</v>
      </c>
      <c r="AG385" s="215">
        <f t="shared" ca="1" si="106"/>
        <v>284.058396985</v>
      </c>
      <c r="AH385" s="215">
        <f t="shared" ca="1" si="106"/>
        <v>99.504250040950453</v>
      </c>
      <c r="AI385" s="215">
        <f t="shared" ca="1" si="106"/>
        <v>122.985021901</v>
      </c>
      <c r="AJ385" s="215">
        <f t="shared" ca="1" si="106"/>
        <v>99.504250040950453</v>
      </c>
      <c r="AK385" s="215">
        <f t="shared" ca="1" si="106"/>
        <v>250.08896426849842</v>
      </c>
      <c r="AL385" s="215">
        <f t="shared" ca="1" si="106"/>
        <v>351.16015267288105</v>
      </c>
      <c r="AM385" s="215">
        <f t="shared" ca="1" si="106"/>
        <v>461.83292671259284</v>
      </c>
    </row>
    <row r="386" spans="1:39" hidden="1" outlineLevel="2" x14ac:dyDescent="0.3">
      <c r="B386" t="s">
        <v>347</v>
      </c>
      <c r="K386" s="168" t="str">
        <f t="shared" ref="K386:AM386" ca="1" si="107">IFERROR(K89/K186,"-")</f>
        <v>-</v>
      </c>
      <c r="L386" s="168" t="str">
        <f t="shared" ca="1" si="107"/>
        <v>-</v>
      </c>
      <c r="M386" s="168" t="str">
        <f t="shared" ca="1" si="107"/>
        <v>-</v>
      </c>
      <c r="N386" s="168" t="str">
        <f t="shared" ca="1" si="107"/>
        <v>-</v>
      </c>
      <c r="O386" s="168" t="str">
        <f t="shared" ca="1" si="107"/>
        <v>-</v>
      </c>
      <c r="P386" s="168" t="str">
        <f t="shared" ca="1" si="107"/>
        <v>-</v>
      </c>
      <c r="Q386" s="168" t="str">
        <f t="shared" ca="1" si="107"/>
        <v>-</v>
      </c>
      <c r="R386" s="168" t="str">
        <f t="shared" ca="1" si="107"/>
        <v>-</v>
      </c>
      <c r="S386" s="168" t="str">
        <f t="shared" ca="1" si="107"/>
        <v>-</v>
      </c>
      <c r="T386" s="168">
        <f t="shared" ca="1" si="107"/>
        <v>1</v>
      </c>
      <c r="U386" s="168" t="str">
        <f t="shared" ca="1" si="107"/>
        <v>-</v>
      </c>
      <c r="V386" s="168">
        <f t="shared" ca="1" si="107"/>
        <v>1</v>
      </c>
      <c r="W386" s="168" t="str">
        <f t="shared" ca="1" si="107"/>
        <v>-</v>
      </c>
      <c r="X386" s="168">
        <f t="shared" ca="1" si="107"/>
        <v>1</v>
      </c>
      <c r="Y386" s="168" t="str">
        <f t="shared" ca="1" si="107"/>
        <v>-</v>
      </c>
      <c r="Z386" s="168">
        <f t="shared" ca="1" si="107"/>
        <v>1</v>
      </c>
      <c r="AA386" s="168" t="str">
        <f t="shared" ca="1" si="107"/>
        <v>-</v>
      </c>
      <c r="AB386" s="168">
        <f t="shared" ca="1" si="107"/>
        <v>1</v>
      </c>
      <c r="AC386" s="168" t="str">
        <f t="shared" ca="1" si="107"/>
        <v>-</v>
      </c>
      <c r="AD386" s="168">
        <f t="shared" ca="1" si="107"/>
        <v>1</v>
      </c>
      <c r="AE386" s="168" t="str">
        <f t="shared" ca="1" si="107"/>
        <v>-</v>
      </c>
      <c r="AF386" s="168">
        <f t="shared" ca="1" si="107"/>
        <v>1</v>
      </c>
      <c r="AG386" s="168" t="str">
        <f t="shared" ca="1" si="107"/>
        <v>-</v>
      </c>
      <c r="AH386" s="168">
        <f t="shared" ca="1" si="107"/>
        <v>1</v>
      </c>
      <c r="AI386" s="168">
        <f t="shared" ca="1" si="107"/>
        <v>2</v>
      </c>
      <c r="AJ386" s="168">
        <f t="shared" ca="1" si="107"/>
        <v>3.8621190130624092</v>
      </c>
      <c r="AK386" s="168">
        <f t="shared" ca="1" si="107"/>
        <v>11.999999999999998</v>
      </c>
      <c r="AL386" s="168">
        <f t="shared" ca="1" si="107"/>
        <v>12</v>
      </c>
      <c r="AM386" s="168">
        <f t="shared" ca="1" si="107"/>
        <v>12</v>
      </c>
    </row>
    <row r="387" spans="1:39" hidden="1" outlineLevel="2" x14ac:dyDescent="0.3">
      <c r="B387" t="s">
        <v>348</v>
      </c>
      <c r="K387" s="215">
        <f t="shared" ref="K387:AM387" ca="1" si="108">K185/-K93</f>
        <v>0</v>
      </c>
      <c r="L387" s="215">
        <f t="shared" ca="1" si="108"/>
        <v>0</v>
      </c>
      <c r="M387" s="215">
        <f t="shared" ca="1" si="108"/>
        <v>0</v>
      </c>
      <c r="N387" s="215">
        <f t="shared" ca="1" si="108"/>
        <v>0</v>
      </c>
      <c r="O387" s="215">
        <f t="shared" ca="1" si="108"/>
        <v>0</v>
      </c>
      <c r="P387" s="215">
        <f t="shared" ca="1" si="108"/>
        <v>0</v>
      </c>
      <c r="Q387" s="215">
        <f t="shared" ca="1" si="108"/>
        <v>0</v>
      </c>
      <c r="R387" s="215">
        <f t="shared" ca="1" si="108"/>
        <v>0</v>
      </c>
      <c r="S387" s="215">
        <f t="shared" ca="1" si="108"/>
        <v>0</v>
      </c>
      <c r="T387" s="215">
        <f t="shared" ca="1" si="108"/>
        <v>0</v>
      </c>
      <c r="U387" s="215">
        <f t="shared" ca="1" si="108"/>
        <v>0</v>
      </c>
      <c r="V387" s="215">
        <f t="shared" ca="1" si="108"/>
        <v>0</v>
      </c>
      <c r="W387" s="215">
        <f t="shared" ca="1" si="108"/>
        <v>0</v>
      </c>
      <c r="X387" s="215">
        <f t="shared" ca="1" si="108"/>
        <v>0</v>
      </c>
      <c r="Y387" s="215">
        <f t="shared" ca="1" si="108"/>
        <v>0</v>
      </c>
      <c r="Z387" s="215">
        <f t="shared" ca="1" si="108"/>
        <v>0</v>
      </c>
      <c r="AA387" s="215">
        <f t="shared" ca="1" si="108"/>
        <v>0</v>
      </c>
      <c r="AB387" s="215">
        <f t="shared" ca="1" si="108"/>
        <v>0</v>
      </c>
      <c r="AC387" s="215">
        <f t="shared" ca="1" si="108"/>
        <v>0</v>
      </c>
      <c r="AD387" s="215">
        <f t="shared" ca="1" si="108"/>
        <v>0</v>
      </c>
      <c r="AE387" s="215">
        <f t="shared" ca="1" si="108"/>
        <v>0</v>
      </c>
      <c r="AF387" s="215">
        <f t="shared" ca="1" si="108"/>
        <v>0</v>
      </c>
      <c r="AG387" s="215">
        <f t="shared" ca="1" si="108"/>
        <v>0</v>
      </c>
      <c r="AH387" s="215">
        <f t="shared" ca="1" si="108"/>
        <v>0</v>
      </c>
      <c r="AI387" s="215">
        <f t="shared" ca="1" si="108"/>
        <v>0</v>
      </c>
      <c r="AJ387" s="215">
        <f t="shared" ca="1" si="108"/>
        <v>0</v>
      </c>
      <c r="AK387" s="215">
        <f t="shared" ca="1" si="108"/>
        <v>0</v>
      </c>
      <c r="AL387" s="215">
        <f t="shared" ca="1" si="108"/>
        <v>0</v>
      </c>
      <c r="AM387" s="215">
        <f t="shared" ca="1" si="108"/>
        <v>0</v>
      </c>
    </row>
    <row r="388" spans="1:39" hidden="1" outlineLevel="2" x14ac:dyDescent="0.3">
      <c r="B388" t="s">
        <v>349</v>
      </c>
      <c r="K388" s="215">
        <f t="shared" ref="K388:AM388" ca="1" si="109">-SUM(K98:K101)/K203</f>
        <v>0.58799999999999997</v>
      </c>
      <c r="L388" s="215">
        <f t="shared" ca="1" si="109"/>
        <v>0.58799999999999997</v>
      </c>
      <c r="M388" s="215">
        <f t="shared" ca="1" si="109"/>
        <v>0.58799999999999997</v>
      </c>
      <c r="N388" s="215">
        <f t="shared" ca="1" si="109"/>
        <v>0.58799999999999997</v>
      </c>
      <c r="O388" s="215">
        <f t="shared" ca="1" si="109"/>
        <v>0.64800000000000002</v>
      </c>
      <c r="P388" s="215">
        <f t="shared" ca="1" si="109"/>
        <v>0.64800000000000002</v>
      </c>
      <c r="Q388" s="215">
        <f t="shared" ca="1" si="109"/>
        <v>0.63</v>
      </c>
      <c r="R388" s="215">
        <f t="shared" ca="1" si="109"/>
        <v>0.74250000000000005</v>
      </c>
      <c r="S388" s="215">
        <f t="shared" ca="1" si="109"/>
        <v>0.78</v>
      </c>
      <c r="T388" s="215">
        <f t="shared" ca="1" si="109"/>
        <v>0.63439999999999996</v>
      </c>
      <c r="U388" s="215">
        <f t="shared" ca="1" si="109"/>
        <v>0.78</v>
      </c>
      <c r="V388" s="215">
        <f t="shared" ca="1" si="109"/>
        <v>0.63439999999999996</v>
      </c>
      <c r="W388" s="215">
        <f t="shared" ca="1" si="109"/>
        <v>0.754</v>
      </c>
      <c r="X388" s="215">
        <f t="shared" ca="1" si="109"/>
        <v>0.63607142857142851</v>
      </c>
      <c r="Y388" s="215">
        <f t="shared" ca="1" si="109"/>
        <v>0.754</v>
      </c>
      <c r="Z388" s="215">
        <f t="shared" ca="1" si="109"/>
        <v>0.63607142857142851</v>
      </c>
      <c r="AA388" s="215">
        <f t="shared" ca="1" si="109"/>
        <v>0.754</v>
      </c>
      <c r="AB388" s="215">
        <f t="shared" ca="1" si="109"/>
        <v>0.63607142857142851</v>
      </c>
      <c r="AC388" s="215">
        <f t="shared" ca="1" si="109"/>
        <v>0.754</v>
      </c>
      <c r="AD388" s="215">
        <f t="shared" ca="1" si="109"/>
        <v>0.59489414694894149</v>
      </c>
      <c r="AE388" s="215">
        <f t="shared" ca="1" si="109"/>
        <v>0.754</v>
      </c>
      <c r="AF388" s="215">
        <f t="shared" ca="1" si="109"/>
        <v>0.57704752275025273</v>
      </c>
      <c r="AG388" s="215">
        <f t="shared" ca="1" si="109"/>
        <v>0.754</v>
      </c>
      <c r="AH388" s="215">
        <f t="shared" ca="1" si="109"/>
        <v>0.57704752275025273</v>
      </c>
      <c r="AI388" s="215">
        <f t="shared" ca="1" si="109"/>
        <v>3.7707999999999995</v>
      </c>
      <c r="AJ388" s="215">
        <f t="shared" ca="1" si="109"/>
        <v>4.0898887765419616</v>
      </c>
      <c r="AK388" s="215">
        <f t="shared" ca="1" si="109"/>
        <v>7.0020424045104424</v>
      </c>
      <c r="AL388" s="215">
        <f t="shared" ca="1" si="109"/>
        <v>6.7667914398943187</v>
      </c>
      <c r="AM388" s="215">
        <f t="shared" ca="1" si="109"/>
        <v>6.6607379023637012</v>
      </c>
    </row>
    <row r="389" spans="1:39" hidden="1" outlineLevel="2" x14ac:dyDescent="0.3">
      <c r="B389" t="s">
        <v>342</v>
      </c>
      <c r="K389" s="215">
        <f t="shared" ref="K389:AH389" ca="1" si="110">K89/AVERAGE(J199:K199)</f>
        <v>0</v>
      </c>
      <c r="L389" s="215">
        <f t="shared" ca="1" si="110"/>
        <v>0</v>
      </c>
      <c r="M389" s="215">
        <f t="shared" ca="1" si="110"/>
        <v>0</v>
      </c>
      <c r="N389" s="215">
        <f t="shared" ca="1" si="110"/>
        <v>0</v>
      </c>
      <c r="O389" s="215">
        <f t="shared" ca="1" si="110"/>
        <v>0</v>
      </c>
      <c r="P389" s="215">
        <f t="shared" ca="1" si="110"/>
        <v>0</v>
      </c>
      <c r="Q389" s="215">
        <f t="shared" ca="1" si="110"/>
        <v>0</v>
      </c>
      <c r="R389" s="215">
        <f t="shared" ca="1" si="110"/>
        <v>0</v>
      </c>
      <c r="S389" s="215">
        <f t="shared" ca="1" si="110"/>
        <v>0</v>
      </c>
      <c r="T389" s="215">
        <f t="shared" ca="1" si="110"/>
        <v>0.12692871632879896</v>
      </c>
      <c r="U389" s="215">
        <f t="shared" ca="1" si="110"/>
        <v>0</v>
      </c>
      <c r="V389" s="215">
        <f t="shared" ca="1" si="110"/>
        <v>0.12220869352286608</v>
      </c>
      <c r="W389" s="215">
        <f t="shared" ca="1" si="110"/>
        <v>0</v>
      </c>
      <c r="X389" s="215">
        <f t="shared" ca="1" si="110"/>
        <v>0.11829852735286217</v>
      </c>
      <c r="Y389" s="215">
        <f t="shared" ca="1" si="110"/>
        <v>0</v>
      </c>
      <c r="Z389" s="215">
        <f t="shared" ca="1" si="110"/>
        <v>0.11490096227171664</v>
      </c>
      <c r="AA389" s="215">
        <f t="shared" ca="1" si="110"/>
        <v>0</v>
      </c>
      <c r="AB389" s="215">
        <f t="shared" ca="1" si="110"/>
        <v>0.11169333406145859</v>
      </c>
      <c r="AC389" s="215">
        <f t="shared" ca="1" si="110"/>
        <v>0</v>
      </c>
      <c r="AD389" s="215">
        <f t="shared" ca="1" si="110"/>
        <v>0.20365567298587603</v>
      </c>
      <c r="AE389" s="215">
        <f t="shared" ca="1" si="110"/>
        <v>0</v>
      </c>
      <c r="AF389" s="215">
        <f t="shared" ca="1" si="110"/>
        <v>0.25139735249572193</v>
      </c>
      <c r="AG389" s="215">
        <f t="shared" ca="1" si="110"/>
        <v>0</v>
      </c>
      <c r="AH389" s="215">
        <f t="shared" ca="1" si="110"/>
        <v>0.22480216213036236</v>
      </c>
      <c r="AI389" s="215">
        <f ca="1">AI89/AI199</f>
        <v>0.23739221490790671</v>
      </c>
      <c r="AJ389" s="215">
        <f ca="1">AJ89/AVERAGE(AI199:AJ199)</f>
        <v>0.97635653989752835</v>
      </c>
      <c r="AK389" s="215">
        <f ca="1">AK89/AVERAGE(AJ199:AK199)</f>
        <v>1.577689485962416</v>
      </c>
      <c r="AL389" s="215">
        <f ca="1">AL89/AVERAGE(AK199:AL199)</f>
        <v>1.226501601824427</v>
      </c>
      <c r="AM389" s="215">
        <f ca="1">AM89/AVERAGE(AL199:AM199)</f>
        <v>0.93699318864157366</v>
      </c>
    </row>
    <row r="390" spans="1:39" hidden="1" outlineLevel="2" x14ac:dyDescent="0.3">
      <c r="B390" t="s">
        <v>341</v>
      </c>
      <c r="K390" s="215">
        <f t="shared" ref="K390:AH390" ca="1" si="111">K89/AVERAGE(J197:K197)</f>
        <v>0</v>
      </c>
      <c r="L390" s="215">
        <f t="shared" ca="1" si="111"/>
        <v>0</v>
      </c>
      <c r="M390" s="215">
        <f t="shared" ca="1" si="111"/>
        <v>0</v>
      </c>
      <c r="N390" s="215">
        <f t="shared" ca="1" si="111"/>
        <v>0</v>
      </c>
      <c r="O390" s="215">
        <f t="shared" ca="1" si="111"/>
        <v>0</v>
      </c>
      <c r="P390" s="215">
        <f t="shared" ca="1" si="111"/>
        <v>0</v>
      </c>
      <c r="Q390" s="215">
        <f t="shared" ca="1" si="111"/>
        <v>0</v>
      </c>
      <c r="R390" s="215">
        <f t="shared" ca="1" si="111"/>
        <v>0</v>
      </c>
      <c r="S390" s="215">
        <f t="shared" ca="1" si="111"/>
        <v>0</v>
      </c>
      <c r="T390" s="215">
        <f t="shared" ca="1" si="111"/>
        <v>0.7359694726656304</v>
      </c>
      <c r="U390" s="215">
        <f t="shared" ca="1" si="111"/>
        <v>0</v>
      </c>
      <c r="V390" s="215">
        <f t="shared" ca="1" si="111"/>
        <v>0.74870531752761704</v>
      </c>
      <c r="W390" s="215">
        <f t="shared" ca="1" si="111"/>
        <v>0</v>
      </c>
      <c r="X390" s="215">
        <f t="shared" ca="1" si="111"/>
        <v>0.7257795399146717</v>
      </c>
      <c r="Y390" s="215">
        <f t="shared" ca="1" si="111"/>
        <v>0</v>
      </c>
      <c r="Z390" s="215">
        <f t="shared" ca="1" si="111"/>
        <v>0.74562198373503097</v>
      </c>
      <c r="AA390" s="215">
        <f t="shared" ca="1" si="111"/>
        <v>0</v>
      </c>
      <c r="AB390" s="215">
        <f t="shared" ca="1" si="111"/>
        <v>0.76659344962113729</v>
      </c>
      <c r="AC390" s="215">
        <f t="shared" ca="1" si="111"/>
        <v>0</v>
      </c>
      <c r="AD390" s="215">
        <f t="shared" ca="1" si="111"/>
        <v>1.5260112794077061</v>
      </c>
      <c r="AE390" s="215">
        <f t="shared" ca="1" si="111"/>
        <v>0</v>
      </c>
      <c r="AF390" s="215">
        <f t="shared" ca="1" si="111"/>
        <v>2.1526800343097845</v>
      </c>
      <c r="AG390" s="215">
        <f t="shared" ca="1" si="111"/>
        <v>0</v>
      </c>
      <c r="AH390" s="215">
        <f t="shared" ca="1" si="111"/>
        <v>2.2189386867789485</v>
      </c>
      <c r="AI390" s="215">
        <f ca="1">AI89/AI197</f>
        <v>1.5042271966244216</v>
      </c>
      <c r="AJ390" s="215">
        <f ca="1">AJ89/AVERAGE(AI197:AJ197)</f>
        <v>8.1399648136943785</v>
      </c>
      <c r="AK390" s="215">
        <f ca="1">AK89/AVERAGE(AJ197:AK197)</f>
        <v>31.307305415070719</v>
      </c>
      <c r="AL390" s="215">
        <f ca="1">AL89/AVERAGE(AK197:AL197)</f>
        <v>61.045413764619511</v>
      </c>
      <c r="AM390" s="215">
        <f ca="1">AM89/AVERAGE(AL197:AM197)</f>
        <v>96.031449468288571</v>
      </c>
    </row>
    <row r="391" spans="1:39" hidden="1" outlineLevel="2" x14ac:dyDescent="0.3"/>
    <row r="392" spans="1:39" s="46" customFormat="1" hidden="1" outlineLevel="1" collapsed="1" x14ac:dyDescent="0.25">
      <c r="A392" s="45"/>
      <c r="B392" s="216" t="s">
        <v>350</v>
      </c>
      <c r="C392" s="217"/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8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7"/>
      <c r="AK392" s="217"/>
      <c r="AL392" s="217"/>
      <c r="AM392" s="219"/>
    </row>
    <row r="393" spans="1:39" hidden="1" outlineLevel="2" x14ac:dyDescent="0.3">
      <c r="B393" t="str">
        <f>B249</f>
        <v>Interest Coverage Ratio</v>
      </c>
      <c r="K393" s="168" t="str">
        <f t="shared" ref="K393:AM393" ca="1" si="112">K249</f>
        <v>-</v>
      </c>
      <c r="L393" s="168" t="str">
        <f t="shared" ca="1" si="112"/>
        <v>-</v>
      </c>
      <c r="M393" s="168" t="str">
        <f t="shared" ca="1" si="112"/>
        <v>-</v>
      </c>
      <c r="N393" s="168" t="str">
        <f t="shared" ca="1" si="112"/>
        <v>-</v>
      </c>
      <c r="O393" s="168" t="str">
        <f t="shared" ca="1" si="112"/>
        <v>-</v>
      </c>
      <c r="P393" s="168" t="str">
        <f t="shared" ca="1" si="112"/>
        <v>-</v>
      </c>
      <c r="Q393" s="168" t="str">
        <f t="shared" ca="1" si="112"/>
        <v>-</v>
      </c>
      <c r="R393" s="168" t="str">
        <f t="shared" ca="1" si="112"/>
        <v>-</v>
      </c>
      <c r="S393" s="168" t="str">
        <f t="shared" ca="1" si="112"/>
        <v>-</v>
      </c>
      <c r="T393" s="168" t="str">
        <f t="shared" ca="1" si="112"/>
        <v>-</v>
      </c>
      <c r="U393" s="168" t="str">
        <f t="shared" ca="1" si="112"/>
        <v>-</v>
      </c>
      <c r="V393" s="168" t="str">
        <f t="shared" ca="1" si="112"/>
        <v>-</v>
      </c>
      <c r="W393" s="168" t="str">
        <f t="shared" ca="1" si="112"/>
        <v>-</v>
      </c>
      <c r="X393" s="168" t="str">
        <f t="shared" ca="1" si="112"/>
        <v>-</v>
      </c>
      <c r="Y393" s="168" t="str">
        <f t="shared" ca="1" si="112"/>
        <v>-</v>
      </c>
      <c r="Z393" s="168" t="str">
        <f t="shared" ca="1" si="112"/>
        <v>-</v>
      </c>
      <c r="AA393" s="168" t="str">
        <f t="shared" ca="1" si="112"/>
        <v>-</v>
      </c>
      <c r="AB393" s="168" t="str">
        <f t="shared" ca="1" si="112"/>
        <v>-</v>
      </c>
      <c r="AC393" s="168" t="str">
        <f t="shared" ca="1" si="112"/>
        <v>-</v>
      </c>
      <c r="AD393" s="168" t="str">
        <f t="shared" ca="1" si="112"/>
        <v>-</v>
      </c>
      <c r="AE393" s="168" t="str">
        <f t="shared" ca="1" si="112"/>
        <v>-</v>
      </c>
      <c r="AF393" s="168" t="str">
        <f t="shared" ca="1" si="112"/>
        <v>-</v>
      </c>
      <c r="AG393" s="168" t="str">
        <f t="shared" ca="1" si="112"/>
        <v>-</v>
      </c>
      <c r="AH393" s="168" t="str">
        <f t="shared" ca="1" si="112"/>
        <v>-</v>
      </c>
      <c r="AI393" s="168" t="str">
        <f t="shared" ca="1" si="112"/>
        <v>-</v>
      </c>
      <c r="AJ393" s="168" t="str">
        <f t="shared" ca="1" si="112"/>
        <v>-</v>
      </c>
      <c r="AK393" s="168" t="str">
        <f t="shared" ca="1" si="112"/>
        <v>-</v>
      </c>
      <c r="AL393" s="168" t="str">
        <f t="shared" ca="1" si="112"/>
        <v>-</v>
      </c>
      <c r="AM393" s="168" t="str">
        <f t="shared" ca="1" si="112"/>
        <v>-</v>
      </c>
    </row>
    <row r="394" spans="1:39" hidden="1" outlineLevel="2" x14ac:dyDescent="0.3">
      <c r="B394" t="str">
        <f>B250</f>
        <v>Debt Service Coverage Ratio</v>
      </c>
      <c r="K394" s="168" t="str">
        <f t="shared" ref="K394:AM394" ca="1" si="113">K250</f>
        <v>-</v>
      </c>
      <c r="L394" s="168" t="str">
        <f t="shared" ca="1" si="113"/>
        <v>-</v>
      </c>
      <c r="M394" s="168" t="str">
        <f t="shared" ca="1" si="113"/>
        <v>-</v>
      </c>
      <c r="N394" s="168" t="str">
        <f t="shared" ca="1" si="113"/>
        <v>-</v>
      </c>
      <c r="O394" s="168" t="str">
        <f t="shared" ca="1" si="113"/>
        <v>-</v>
      </c>
      <c r="P394" s="168" t="str">
        <f t="shared" ca="1" si="113"/>
        <v>-</v>
      </c>
      <c r="Q394" s="168" t="str">
        <f t="shared" ca="1" si="113"/>
        <v>-</v>
      </c>
      <c r="R394" s="168" t="str">
        <f t="shared" ca="1" si="113"/>
        <v>-</v>
      </c>
      <c r="S394" s="168" t="str">
        <f t="shared" ca="1" si="113"/>
        <v>-</v>
      </c>
      <c r="T394" s="168" t="str">
        <f t="shared" ca="1" si="113"/>
        <v>-</v>
      </c>
      <c r="U394" s="168" t="str">
        <f t="shared" ca="1" si="113"/>
        <v>-</v>
      </c>
      <c r="V394" s="168" t="str">
        <f t="shared" ca="1" si="113"/>
        <v>-</v>
      </c>
      <c r="W394" s="168" t="str">
        <f t="shared" ca="1" si="113"/>
        <v>-</v>
      </c>
      <c r="X394" s="168" t="str">
        <f t="shared" ca="1" si="113"/>
        <v>-</v>
      </c>
      <c r="Y394" s="168" t="str">
        <f t="shared" ca="1" si="113"/>
        <v>-</v>
      </c>
      <c r="Z394" s="168" t="str">
        <f t="shared" ca="1" si="113"/>
        <v>-</v>
      </c>
      <c r="AA394" s="168" t="str">
        <f t="shared" ca="1" si="113"/>
        <v>-</v>
      </c>
      <c r="AB394" s="168" t="str">
        <f t="shared" ca="1" si="113"/>
        <v>-</v>
      </c>
      <c r="AC394" s="168" t="str">
        <f t="shared" ca="1" si="113"/>
        <v>-</v>
      </c>
      <c r="AD394" s="168" t="str">
        <f t="shared" ca="1" si="113"/>
        <v>-</v>
      </c>
      <c r="AE394" s="168" t="str">
        <f t="shared" ca="1" si="113"/>
        <v>-</v>
      </c>
      <c r="AF394" s="168" t="str">
        <f t="shared" ca="1" si="113"/>
        <v>-</v>
      </c>
      <c r="AG394" s="168" t="str">
        <f t="shared" ca="1" si="113"/>
        <v>-</v>
      </c>
      <c r="AH394" s="168" t="str">
        <f t="shared" ca="1" si="113"/>
        <v>-</v>
      </c>
      <c r="AI394" s="168" t="str">
        <f t="shared" ca="1" si="113"/>
        <v>-</v>
      </c>
      <c r="AJ394" s="168" t="str">
        <f t="shared" ca="1" si="113"/>
        <v>-</v>
      </c>
      <c r="AK394" s="168" t="str">
        <f t="shared" ca="1" si="113"/>
        <v>-</v>
      </c>
      <c r="AL394" s="168" t="str">
        <f t="shared" ca="1" si="113"/>
        <v>-</v>
      </c>
      <c r="AM394" s="168" t="str">
        <f t="shared" ca="1" si="113"/>
        <v>-</v>
      </c>
    </row>
    <row r="395" spans="1:39" hidden="1" outlineLevel="2" x14ac:dyDescent="0.3">
      <c r="B395" t="str">
        <f>B251</f>
        <v>Net Debt/EBITDA</v>
      </c>
      <c r="K395" s="109">
        <f t="shared" ref="K395:AM395" ca="1" si="114">K251</f>
        <v>2.168123737900375</v>
      </c>
      <c r="L395" s="109">
        <f t="shared" ca="1" si="114"/>
        <v>0.68157700864170045</v>
      </c>
      <c r="M395" s="109">
        <f t="shared" ca="1" si="114"/>
        <v>20.550127921177751</v>
      </c>
      <c r="N395" s="109">
        <f t="shared" ca="1" si="114"/>
        <v>14.729055379104807</v>
      </c>
      <c r="O395" s="109">
        <f t="shared" ca="1" si="114"/>
        <v>11.34667695276781</v>
      </c>
      <c r="P395" s="109">
        <f t="shared" ca="1" si="114"/>
        <v>9.1387723950786519</v>
      </c>
      <c r="Q395" s="109">
        <f t="shared" ca="1" si="114"/>
        <v>7.5019678695270855</v>
      </c>
      <c r="R395" s="109">
        <f t="shared" ca="1" si="114"/>
        <v>6.1806627846651017</v>
      </c>
      <c r="S395" s="109">
        <f t="shared" ca="1" si="114"/>
        <v>5.1980263062288694</v>
      </c>
      <c r="T395" s="109">
        <f t="shared" ca="1" si="114"/>
        <v>9.3552315804998347</v>
      </c>
      <c r="U395" s="109">
        <f t="shared" ca="1" si="114"/>
        <v>8.3409938920437376</v>
      </c>
      <c r="V395" s="109">
        <f t="shared" ca="1" si="114"/>
        <v>30.347627905499561</v>
      </c>
      <c r="W395" s="109">
        <f t="shared" ca="1" si="114"/>
        <v>33.28167185497886</v>
      </c>
      <c r="X395" s="109">
        <f t="shared" ca="1" si="114"/>
        <v>-17.828288128110685</v>
      </c>
      <c r="Y395" s="109">
        <f t="shared" ca="1" si="114"/>
        <v>-47.923357565730868</v>
      </c>
      <c r="Z395" s="109">
        <f t="shared" ca="1" si="114"/>
        <v>-9.3188598434551917</v>
      </c>
      <c r="AA395" s="109">
        <f t="shared" ca="1" si="114"/>
        <v>-14.740220153776509</v>
      </c>
      <c r="AB395" s="109">
        <f t="shared" ca="1" si="114"/>
        <v>-6.4823883104369244</v>
      </c>
      <c r="AC395" s="109">
        <f t="shared" ca="1" si="114"/>
        <v>-8.9832645352448317</v>
      </c>
      <c r="AD395" s="109">
        <f t="shared" ca="1" si="114"/>
        <v>-3.2050459482322671</v>
      </c>
      <c r="AE395" s="109">
        <f t="shared" ca="1" si="114"/>
        <v>-4.4388153099497041</v>
      </c>
      <c r="AF395" s="109">
        <f t="shared" ca="1" si="114"/>
        <v>-1.9801541115189953</v>
      </c>
      <c r="AG395" s="109">
        <f t="shared" ca="1" si="114"/>
        <v>-2.7758100265098871</v>
      </c>
      <c r="AH395" s="109">
        <f t="shared" ca="1" si="114"/>
        <v>-1.6228142981013387</v>
      </c>
      <c r="AI395" s="109">
        <f t="shared" ca="1" si="114"/>
        <v>28.327306287198542</v>
      </c>
      <c r="AJ395" s="109">
        <f t="shared" ca="1" si="114"/>
        <v>-1.6228142981013389</v>
      </c>
      <c r="AK395" s="109">
        <f t="shared" ca="1" si="114"/>
        <v>-1.1435456391570176</v>
      </c>
      <c r="AL395" s="109">
        <f t="shared" ca="1" si="114"/>
        <v>-1.3862020474746082</v>
      </c>
      <c r="AM395" s="109">
        <f t="shared" ca="1" si="114"/>
        <v>-1.72077102797294</v>
      </c>
    </row>
    <row r="396" spans="1:39" hidden="1" outlineLevel="2" x14ac:dyDescent="0.3">
      <c r="B396" t="str">
        <f>B252</f>
        <v>Net Debt/Equity</v>
      </c>
      <c r="K396" s="109">
        <f t="shared" ref="K396:AM396" ca="1" si="115">K252</f>
        <v>2.606305572932337</v>
      </c>
      <c r="L396" s="109">
        <f t="shared" ca="1" si="115"/>
        <v>0.83279308601841484</v>
      </c>
      <c r="M396" s="109">
        <f t="shared" ca="1" si="115"/>
        <v>-1.0541076407111476</v>
      </c>
      <c r="N396" s="109">
        <f t="shared" ca="1" si="115"/>
        <v>-1.0587759845907923</v>
      </c>
      <c r="O396" s="109">
        <f t="shared" ca="1" si="115"/>
        <v>-1.0610828125650513</v>
      </c>
      <c r="P396" s="109">
        <f t="shared" ca="1" si="115"/>
        <v>-1.0633454694909934</v>
      </c>
      <c r="Q396" s="109">
        <f t="shared" ca="1" si="115"/>
        <v>-1.0706657114193487</v>
      </c>
      <c r="R396" s="109">
        <f t="shared" ca="1" si="115"/>
        <v>-1.0832187261938535</v>
      </c>
      <c r="S396" s="109">
        <f t="shared" ca="1" si="115"/>
        <v>-1.0883092842281592</v>
      </c>
      <c r="T396" s="109">
        <f t="shared" ca="1" si="115"/>
        <v>-0.76506494824850413</v>
      </c>
      <c r="U396" s="109">
        <f t="shared" ca="1" si="115"/>
        <v>-1.0862804204099834</v>
      </c>
      <c r="V396" s="109">
        <f t="shared" ca="1" si="115"/>
        <v>-0.77487508062025323</v>
      </c>
      <c r="W396" s="109">
        <f t="shared" ca="1" si="115"/>
        <v>-1.0990698272660515</v>
      </c>
      <c r="X396" s="109">
        <f t="shared" ca="1" si="115"/>
        <v>-0.85596511909439721</v>
      </c>
      <c r="Y396" s="109">
        <f t="shared" ca="1" si="115"/>
        <v>-0.94108793796387724</v>
      </c>
      <c r="Z396" s="109">
        <f t="shared" ca="1" si="115"/>
        <v>-0.75647096905694133</v>
      </c>
      <c r="AA396" s="109">
        <f t="shared" ca="1" si="115"/>
        <v>-0.83089274124022838</v>
      </c>
      <c r="AB396" s="109">
        <f t="shared" ca="1" si="115"/>
        <v>-0.68362400886936814</v>
      </c>
      <c r="AC396" s="109">
        <f t="shared" ca="1" si="115"/>
        <v>-0.74965085756252081</v>
      </c>
      <c r="AD396" s="109">
        <f t="shared" ca="1" si="115"/>
        <v>-0.51652251650857506</v>
      </c>
      <c r="AE396" s="109">
        <f t="shared" ca="1" si="115"/>
        <v>-0.59670997665617742</v>
      </c>
      <c r="AF396" s="109">
        <f t="shared" ca="1" si="115"/>
        <v>-0.39760900309067526</v>
      </c>
      <c r="AG396" s="109">
        <f t="shared" ca="1" si="115"/>
        <v>-0.48059233488799641</v>
      </c>
      <c r="AH396" s="109">
        <f t="shared" ca="1" si="115"/>
        <v>-0.35104466531737033</v>
      </c>
      <c r="AI396" s="109">
        <f t="shared" ca="1" si="115"/>
        <v>-1.1184492328549094</v>
      </c>
      <c r="AJ396" s="109">
        <f t="shared" ca="1" si="115"/>
        <v>-0.35104466531737039</v>
      </c>
      <c r="AK396" s="109">
        <f t="shared" ca="1" si="115"/>
        <v>-0.2759823925553927</v>
      </c>
      <c r="AL396" s="109">
        <f t="shared" ca="1" si="115"/>
        <v>-0.31603697970838474</v>
      </c>
      <c r="AM396" s="109">
        <f t="shared" ca="1" si="115"/>
        <v>-0.36451058900686073</v>
      </c>
    </row>
    <row r="397" spans="1:39" hidden="1" outlineLevel="2" x14ac:dyDescent="0.3">
      <c r="B397" t="str">
        <f>B253</f>
        <v>Financial Leverage</v>
      </c>
      <c r="K397" s="109">
        <f t="shared" ref="K397:AM397" ca="1" si="116">K253</f>
        <v>1.0223923442267355</v>
      </c>
      <c r="L397" s="109">
        <f t="shared" ca="1" si="116"/>
        <v>1.0238170174952534</v>
      </c>
      <c r="M397" s="109">
        <f t="shared" ca="1" si="116"/>
        <v>1.0038275244544173</v>
      </c>
      <c r="N397" s="109">
        <f t="shared" ca="1" si="116"/>
        <v>1.0020833970800791</v>
      </c>
      <c r="O397" s="109">
        <f t="shared" ca="1" si="116"/>
        <v>1.0021121025172457</v>
      </c>
      <c r="P397" s="109">
        <f t="shared" ca="1" si="116"/>
        <v>1.0021421598308029</v>
      </c>
      <c r="Q397" s="109">
        <f t="shared" ca="1" si="116"/>
        <v>1.0028270484261241</v>
      </c>
      <c r="R397" s="109">
        <f t="shared" ca="1" si="116"/>
        <v>1.0035388077560905</v>
      </c>
      <c r="S397" s="109">
        <f t="shared" ca="1" si="116"/>
        <v>1.003605034231315</v>
      </c>
      <c r="T397" s="109">
        <f t="shared" ca="1" si="116"/>
        <v>1.0054484040592655</v>
      </c>
      <c r="U397" s="109">
        <f t="shared" ca="1" si="116"/>
        <v>1.0053446252782534</v>
      </c>
      <c r="V397" s="109">
        <f t="shared" ca="1" si="116"/>
        <v>1.0052447348749609</v>
      </c>
      <c r="W397" s="109">
        <f t="shared" ca="1" si="116"/>
        <v>1.0055750853662457</v>
      </c>
      <c r="X397" s="109">
        <f t="shared" ca="1" si="116"/>
        <v>1.0059040805031718</v>
      </c>
      <c r="Y397" s="109">
        <f t="shared" ca="1" si="116"/>
        <v>1.0058175599123782</v>
      </c>
      <c r="Z397" s="109">
        <f t="shared" ca="1" si="116"/>
        <v>1.0057335415271706</v>
      </c>
      <c r="AA397" s="109">
        <f t="shared" ca="1" si="116"/>
        <v>1.00565191834796</v>
      </c>
      <c r="AB397" s="109">
        <f t="shared" ca="1" si="116"/>
        <v>1.0055725893901244</v>
      </c>
      <c r="AC397" s="109">
        <f t="shared" ca="1" si="116"/>
        <v>1.0054954592672036</v>
      </c>
      <c r="AD397" s="109">
        <f t="shared" ca="1" si="116"/>
        <v>1.006743949770166</v>
      </c>
      <c r="AE397" s="109">
        <f t="shared" ca="1" si="116"/>
        <v>1.0064648440540473</v>
      </c>
      <c r="AF397" s="109">
        <f t="shared" ca="1" si="116"/>
        <v>1.0071049394360101</v>
      </c>
      <c r="AG397" s="109">
        <f t="shared" ca="1" si="116"/>
        <v>1.0067054746839046</v>
      </c>
      <c r="AH397" s="109">
        <f t="shared" ca="1" si="116"/>
        <v>1.006348539985523</v>
      </c>
      <c r="AI397" s="109">
        <f t="shared" ca="1" si="116"/>
        <v>1.0068950687659868</v>
      </c>
      <c r="AJ397" s="109">
        <f t="shared" ca="1" si="116"/>
        <v>1.008262723751167</v>
      </c>
      <c r="AK397" s="109">
        <f t="shared" ca="1" si="116"/>
        <v>1.0053930823429953</v>
      </c>
      <c r="AL397" s="109">
        <f t="shared" ca="1" si="116"/>
        <v>1.0031630629382373</v>
      </c>
      <c r="AM397" s="109">
        <f t="shared" ca="1" si="116"/>
        <v>1.0023951486807883</v>
      </c>
    </row>
    <row r="398" spans="1:39" hidden="1" outlineLevel="2" x14ac:dyDescent="0.3"/>
    <row r="399" spans="1:39" s="46" customFormat="1" hidden="1" outlineLevel="1" collapsed="1" x14ac:dyDescent="0.25">
      <c r="A399" s="45"/>
      <c r="B399" s="216" t="s">
        <v>399</v>
      </c>
      <c r="C399" s="217"/>
      <c r="D399" s="217"/>
      <c r="E399" s="217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8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9"/>
    </row>
    <row r="400" spans="1:39" hidden="1" outlineLevel="2" x14ac:dyDescent="0.3">
      <c r="B400" t="str">
        <f>C90</f>
        <v>Top Celebrities</v>
      </c>
      <c r="AI400" s="214">
        <f t="shared" ref="AI400:AM402" ca="1" si="117">AI90/AI$89</f>
        <v>1</v>
      </c>
      <c r="AJ400" s="214">
        <f t="shared" ca="1" si="117"/>
        <v>0.58624577226606522</v>
      </c>
      <c r="AK400" s="214">
        <f t="shared" ca="1" si="117"/>
        <v>0.46258200822862222</v>
      </c>
      <c r="AL400" s="214">
        <f t="shared" ca="1" si="117"/>
        <v>0.44110929853181063</v>
      </c>
      <c r="AM400" s="214">
        <f t="shared" ca="1" si="117"/>
        <v>0.43219282449092666</v>
      </c>
    </row>
    <row r="401" spans="1:39" hidden="1" outlineLevel="2" x14ac:dyDescent="0.3">
      <c r="B401" t="str">
        <f>C91</f>
        <v>Celebrities</v>
      </c>
      <c r="AI401" s="214">
        <f t="shared" ca="1" si="117"/>
        <v>0</v>
      </c>
      <c r="AJ401" s="214">
        <f t="shared" ca="1" si="117"/>
        <v>0.27395715896279599</v>
      </c>
      <c r="AK401" s="214">
        <f t="shared" ca="1" si="117"/>
        <v>0.3512732124986101</v>
      </c>
      <c r="AL401" s="214">
        <f t="shared" ca="1" si="117"/>
        <v>0.36469820554649268</v>
      </c>
      <c r="AM401" s="214">
        <f t="shared" ca="1" si="117"/>
        <v>0.37027289098213056</v>
      </c>
    </row>
    <row r="402" spans="1:39" hidden="1" outlineLevel="2" x14ac:dyDescent="0.3">
      <c r="B402" t="str">
        <f>C92</f>
        <v>Old Celebrities</v>
      </c>
      <c r="AI402" s="214">
        <f t="shared" ca="1" si="117"/>
        <v>0</v>
      </c>
      <c r="AJ402" s="214">
        <f t="shared" ca="1" si="117"/>
        <v>0.13979706877113868</v>
      </c>
      <c r="AK402" s="214">
        <f t="shared" ca="1" si="117"/>
        <v>0.18614477927276771</v>
      </c>
      <c r="AL402" s="214">
        <f t="shared" ca="1" si="117"/>
        <v>0.19419249592169652</v>
      </c>
      <c r="AM402" s="214">
        <f t="shared" ca="1" si="117"/>
        <v>0.19753428452694274</v>
      </c>
    </row>
    <row r="403" spans="1:39" hidden="1" outlineLevel="2" x14ac:dyDescent="0.3"/>
    <row r="404" spans="1:39" ht="13.5" hidden="1" outlineLevel="1" thickBot="1" x14ac:dyDescent="0.35"/>
    <row r="405" spans="1:39" ht="13.5" collapsed="1" thickBot="1" x14ac:dyDescent="0.35">
      <c r="A405" s="36" t="s">
        <v>151</v>
      </c>
      <c r="B405" s="96" t="s">
        <v>351</v>
      </c>
      <c r="C405" s="97"/>
      <c r="D405" s="97"/>
      <c r="E405" s="97"/>
      <c r="F405" s="97"/>
      <c r="G405" s="97"/>
      <c r="H405" s="97"/>
      <c r="I405" s="97"/>
      <c r="J405" s="97"/>
      <c r="K405" s="98"/>
      <c r="L405" s="98"/>
      <c r="M405" s="98"/>
      <c r="N405" s="98"/>
      <c r="O405" s="98"/>
      <c r="P405" s="98"/>
      <c r="Q405" s="98"/>
      <c r="R405" s="181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</row>
    <row r="406" spans="1:39" ht="13.5" hidden="1" outlineLevel="1" thickBot="1" x14ac:dyDescent="0.35">
      <c r="B406" s="182"/>
      <c r="C406" s="101"/>
      <c r="D406" s="101"/>
      <c r="E406" s="101"/>
      <c r="F406" s="101"/>
      <c r="G406" s="101"/>
      <c r="H406" s="101"/>
      <c r="I406" s="101"/>
      <c r="J406" s="101"/>
      <c r="K406" s="102"/>
      <c r="L406" s="102"/>
      <c r="M406" s="102"/>
      <c r="N406" s="102"/>
      <c r="O406" s="102"/>
      <c r="P406" s="102"/>
      <c r="Q406" s="102"/>
      <c r="R406" s="183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spans="1:39" hidden="1" outlineLevel="1" x14ac:dyDescent="0.3"/>
    <row r="408" spans="1:39" s="46" customFormat="1" hidden="1" outlineLevel="1" collapsed="1" x14ac:dyDescent="0.25">
      <c r="A408" s="45"/>
      <c r="B408" s="216" t="s">
        <v>357</v>
      </c>
      <c r="C408" s="217"/>
      <c r="D408" s="217"/>
      <c r="E408" s="217"/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8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9"/>
    </row>
    <row r="409" spans="1:39" hidden="1" outlineLevel="2" x14ac:dyDescent="0.3">
      <c r="B409" t="s">
        <v>128</v>
      </c>
    </row>
    <row r="410" spans="1:39" hidden="1" outlineLevel="2" x14ac:dyDescent="0.3">
      <c r="B410" t="s">
        <v>364</v>
      </c>
      <c r="K410" s="14">
        <f t="shared" ref="K410:AM410" ca="1" si="118">K12</f>
        <v>0</v>
      </c>
      <c r="L410" s="14">
        <f t="shared" ca="1" si="118"/>
        <v>0</v>
      </c>
      <c r="M410" s="14">
        <f t="shared" ca="1" si="118"/>
        <v>0</v>
      </c>
      <c r="N410" s="14">
        <f t="shared" ca="1" si="118"/>
        <v>0</v>
      </c>
      <c r="O410" s="14">
        <f t="shared" ca="1" si="118"/>
        <v>0</v>
      </c>
      <c r="P410" s="14">
        <f t="shared" ca="1" si="118"/>
        <v>0</v>
      </c>
      <c r="Q410" s="14">
        <f t="shared" ca="1" si="118"/>
        <v>0</v>
      </c>
      <c r="R410" s="14">
        <f t="shared" ca="1" si="118"/>
        <v>0</v>
      </c>
      <c r="S410" s="14">
        <f t="shared" ca="1" si="118"/>
        <v>0</v>
      </c>
      <c r="T410" s="14">
        <f t="shared" ca="1" si="118"/>
        <v>1</v>
      </c>
      <c r="U410" s="14">
        <f t="shared" ca="1" si="118"/>
        <v>0</v>
      </c>
      <c r="V410" s="14">
        <f t="shared" ca="1" si="118"/>
        <v>1</v>
      </c>
      <c r="W410" s="14">
        <f t="shared" ca="1" si="118"/>
        <v>0</v>
      </c>
      <c r="X410" s="14">
        <f t="shared" ca="1" si="118"/>
        <v>1</v>
      </c>
      <c r="Y410" s="14">
        <f t="shared" ca="1" si="118"/>
        <v>0</v>
      </c>
      <c r="Z410" s="14">
        <f t="shared" ca="1" si="118"/>
        <v>1</v>
      </c>
      <c r="AA410" s="14">
        <f t="shared" ca="1" si="118"/>
        <v>0</v>
      </c>
      <c r="AB410" s="14">
        <f t="shared" ca="1" si="118"/>
        <v>1</v>
      </c>
      <c r="AC410" s="14">
        <f t="shared" ca="1" si="118"/>
        <v>0</v>
      </c>
      <c r="AD410" s="14">
        <f t="shared" ca="1" si="118"/>
        <v>1</v>
      </c>
      <c r="AE410" s="14">
        <f t="shared" ca="1" si="118"/>
        <v>0</v>
      </c>
      <c r="AF410" s="14">
        <f t="shared" ca="1" si="118"/>
        <v>1</v>
      </c>
      <c r="AG410" s="14">
        <f t="shared" ca="1" si="118"/>
        <v>0</v>
      </c>
      <c r="AH410" s="14">
        <f t="shared" ca="1" si="118"/>
        <v>1</v>
      </c>
      <c r="AI410" s="14">
        <f t="shared" ca="1" si="118"/>
        <v>2</v>
      </c>
      <c r="AJ410" s="14">
        <f t="shared" ca="1" si="118"/>
        <v>6</v>
      </c>
      <c r="AK410" s="14">
        <f t="shared" ca="1" si="118"/>
        <v>16</v>
      </c>
      <c r="AL410" s="14">
        <f t="shared" ca="1" si="118"/>
        <v>26</v>
      </c>
      <c r="AM410" s="14">
        <f t="shared" ca="1" si="118"/>
        <v>36</v>
      </c>
    </row>
    <row r="411" spans="1:39" hidden="1" outlineLevel="2" x14ac:dyDescent="0.3">
      <c r="B411" t="s">
        <v>365</v>
      </c>
      <c r="K411" s="14">
        <f t="shared" ref="K411:AM411" ca="1" si="119">K13</f>
        <v>0</v>
      </c>
      <c r="L411" s="14">
        <f t="shared" ca="1" si="119"/>
        <v>0</v>
      </c>
      <c r="M411" s="14">
        <f t="shared" ca="1" si="119"/>
        <v>0</v>
      </c>
      <c r="N411" s="14">
        <f t="shared" ca="1" si="119"/>
        <v>0</v>
      </c>
      <c r="O411" s="14">
        <f t="shared" ca="1" si="119"/>
        <v>0</v>
      </c>
      <c r="P411" s="14">
        <f t="shared" ca="1" si="119"/>
        <v>0</v>
      </c>
      <c r="Q411" s="14">
        <f t="shared" ca="1" si="119"/>
        <v>0</v>
      </c>
      <c r="R411" s="14">
        <f t="shared" ca="1" si="119"/>
        <v>0</v>
      </c>
      <c r="S411" s="14">
        <f t="shared" ca="1" si="119"/>
        <v>0</v>
      </c>
      <c r="T411" s="14">
        <f t="shared" ca="1" si="119"/>
        <v>0</v>
      </c>
      <c r="U411" s="14">
        <f t="shared" ca="1" si="119"/>
        <v>0</v>
      </c>
      <c r="V411" s="14">
        <f t="shared" ca="1" si="119"/>
        <v>0</v>
      </c>
      <c r="W411" s="14">
        <f t="shared" ca="1" si="119"/>
        <v>0</v>
      </c>
      <c r="X411" s="14">
        <f t="shared" ca="1" si="119"/>
        <v>0</v>
      </c>
      <c r="Y411" s="14">
        <f t="shared" ca="1" si="119"/>
        <v>0</v>
      </c>
      <c r="Z411" s="14">
        <f t="shared" ca="1" si="119"/>
        <v>0</v>
      </c>
      <c r="AA411" s="14">
        <f t="shared" ca="1" si="119"/>
        <v>0</v>
      </c>
      <c r="AB411" s="14">
        <f t="shared" ca="1" si="119"/>
        <v>0</v>
      </c>
      <c r="AC411" s="14">
        <f t="shared" ca="1" si="119"/>
        <v>0</v>
      </c>
      <c r="AD411" s="14">
        <f t="shared" ca="1" si="119"/>
        <v>1</v>
      </c>
      <c r="AE411" s="14">
        <f t="shared" ca="1" si="119"/>
        <v>0</v>
      </c>
      <c r="AF411" s="14">
        <f t="shared" ca="1" si="119"/>
        <v>1</v>
      </c>
      <c r="AG411" s="14">
        <f t="shared" ca="1" si="119"/>
        <v>0</v>
      </c>
      <c r="AH411" s="14">
        <f t="shared" ca="1" si="119"/>
        <v>1</v>
      </c>
      <c r="AI411" s="14">
        <f t="shared" ca="1" si="119"/>
        <v>0</v>
      </c>
      <c r="AJ411" s="14">
        <f t="shared" ca="1" si="119"/>
        <v>3</v>
      </c>
      <c r="AK411" s="14">
        <f t="shared" ca="1" si="119"/>
        <v>13</v>
      </c>
      <c r="AL411" s="14">
        <f t="shared" ca="1" si="119"/>
        <v>23</v>
      </c>
      <c r="AM411" s="14">
        <f t="shared" ca="1" si="119"/>
        <v>33</v>
      </c>
    </row>
    <row r="412" spans="1:39" hidden="1" outlineLevel="2" x14ac:dyDescent="0.3">
      <c r="B412" t="s">
        <v>366</v>
      </c>
      <c r="K412" s="14">
        <f t="shared" ref="K412:AM412" ca="1" si="120">K14</f>
        <v>0</v>
      </c>
      <c r="L412" s="14">
        <f t="shared" ca="1" si="120"/>
        <v>0</v>
      </c>
      <c r="M412" s="14">
        <f t="shared" ca="1" si="120"/>
        <v>0</v>
      </c>
      <c r="N412" s="14">
        <f t="shared" ca="1" si="120"/>
        <v>0</v>
      </c>
      <c r="O412" s="14">
        <f t="shared" ca="1" si="120"/>
        <v>0</v>
      </c>
      <c r="P412" s="14">
        <f t="shared" ca="1" si="120"/>
        <v>0</v>
      </c>
      <c r="Q412" s="14">
        <f t="shared" ca="1" si="120"/>
        <v>0</v>
      </c>
      <c r="R412" s="14">
        <f t="shared" ca="1" si="120"/>
        <v>0</v>
      </c>
      <c r="S412" s="14">
        <f t="shared" ca="1" si="120"/>
        <v>0</v>
      </c>
      <c r="T412" s="14">
        <f t="shared" ca="1" si="120"/>
        <v>0</v>
      </c>
      <c r="U412" s="14">
        <f t="shared" ca="1" si="120"/>
        <v>0</v>
      </c>
      <c r="V412" s="14">
        <f t="shared" ca="1" si="120"/>
        <v>0</v>
      </c>
      <c r="W412" s="14">
        <f t="shared" ca="1" si="120"/>
        <v>0</v>
      </c>
      <c r="X412" s="14">
        <f t="shared" ca="1" si="120"/>
        <v>0</v>
      </c>
      <c r="Y412" s="14">
        <f t="shared" ca="1" si="120"/>
        <v>0</v>
      </c>
      <c r="Z412" s="14">
        <f t="shared" ca="1" si="120"/>
        <v>0</v>
      </c>
      <c r="AA412" s="14">
        <f t="shared" ca="1" si="120"/>
        <v>0</v>
      </c>
      <c r="AB412" s="14">
        <f t="shared" ca="1" si="120"/>
        <v>0</v>
      </c>
      <c r="AC412" s="14">
        <f t="shared" ca="1" si="120"/>
        <v>0</v>
      </c>
      <c r="AD412" s="14">
        <f t="shared" ca="1" si="120"/>
        <v>0</v>
      </c>
      <c r="AE412" s="14">
        <f t="shared" ca="1" si="120"/>
        <v>0</v>
      </c>
      <c r="AF412" s="14">
        <f t="shared" ca="1" si="120"/>
        <v>1</v>
      </c>
      <c r="AG412" s="14">
        <f t="shared" ca="1" si="120"/>
        <v>0</v>
      </c>
      <c r="AH412" s="14">
        <f t="shared" ca="1" si="120"/>
        <v>1</v>
      </c>
      <c r="AI412" s="14">
        <f t="shared" ca="1" si="120"/>
        <v>0</v>
      </c>
      <c r="AJ412" s="14">
        <f t="shared" ca="1" si="120"/>
        <v>2</v>
      </c>
      <c r="AK412" s="14">
        <f t="shared" ca="1" si="120"/>
        <v>9</v>
      </c>
      <c r="AL412" s="14">
        <f t="shared" ca="1" si="120"/>
        <v>16</v>
      </c>
      <c r="AM412" s="14">
        <f t="shared" ca="1" si="120"/>
        <v>23</v>
      </c>
    </row>
    <row r="413" spans="1:39" hidden="1" outlineLevel="2" x14ac:dyDescent="0.3">
      <c r="B413" t="s">
        <v>129</v>
      </c>
      <c r="K413" s="14">
        <f t="shared" ref="K413:AM413" ca="1" si="121">K15</f>
        <v>0</v>
      </c>
      <c r="L413" s="14">
        <f t="shared" ca="1" si="121"/>
        <v>0</v>
      </c>
      <c r="M413" s="14">
        <f t="shared" ca="1" si="121"/>
        <v>0</v>
      </c>
      <c r="N413" s="14">
        <f t="shared" ca="1" si="121"/>
        <v>0</v>
      </c>
      <c r="O413" s="14">
        <f t="shared" ca="1" si="121"/>
        <v>0</v>
      </c>
      <c r="P413" s="14">
        <f t="shared" ca="1" si="121"/>
        <v>0</v>
      </c>
      <c r="Q413" s="14">
        <f t="shared" ca="1" si="121"/>
        <v>0</v>
      </c>
      <c r="R413" s="14">
        <f t="shared" ca="1" si="121"/>
        <v>0</v>
      </c>
      <c r="S413" s="14">
        <f t="shared" ca="1" si="121"/>
        <v>0</v>
      </c>
      <c r="T413" s="14">
        <f t="shared" ca="1" si="121"/>
        <v>1</v>
      </c>
      <c r="U413" s="14">
        <f t="shared" ca="1" si="121"/>
        <v>0</v>
      </c>
      <c r="V413" s="14">
        <f t="shared" ca="1" si="121"/>
        <v>1</v>
      </c>
      <c r="W413" s="14">
        <f t="shared" ca="1" si="121"/>
        <v>0</v>
      </c>
      <c r="X413" s="14">
        <f t="shared" ca="1" si="121"/>
        <v>1</v>
      </c>
      <c r="Y413" s="14">
        <f t="shared" ca="1" si="121"/>
        <v>0</v>
      </c>
      <c r="Z413" s="14">
        <f t="shared" ca="1" si="121"/>
        <v>1</v>
      </c>
      <c r="AA413" s="14">
        <f t="shared" ca="1" si="121"/>
        <v>0</v>
      </c>
      <c r="AB413" s="14">
        <f t="shared" ca="1" si="121"/>
        <v>1</v>
      </c>
      <c r="AC413" s="14">
        <f t="shared" ca="1" si="121"/>
        <v>0</v>
      </c>
      <c r="AD413" s="14">
        <f t="shared" ca="1" si="121"/>
        <v>2</v>
      </c>
      <c r="AE413" s="14">
        <f t="shared" ca="1" si="121"/>
        <v>0</v>
      </c>
      <c r="AF413" s="14">
        <f t="shared" ca="1" si="121"/>
        <v>3</v>
      </c>
      <c r="AG413" s="14">
        <f t="shared" ca="1" si="121"/>
        <v>0</v>
      </c>
      <c r="AH413" s="14">
        <f t="shared" ca="1" si="121"/>
        <v>3</v>
      </c>
      <c r="AI413" s="14">
        <f t="shared" ca="1" si="121"/>
        <v>2</v>
      </c>
      <c r="AJ413" s="14">
        <f t="shared" ca="1" si="121"/>
        <v>11</v>
      </c>
      <c r="AK413" s="14">
        <f t="shared" ca="1" si="121"/>
        <v>38</v>
      </c>
      <c r="AL413" s="14">
        <f t="shared" ca="1" si="121"/>
        <v>65</v>
      </c>
      <c r="AM413" s="14">
        <f t="shared" ca="1" si="121"/>
        <v>92</v>
      </c>
    </row>
    <row r="414" spans="1:39" hidden="1" outlineLevel="2" x14ac:dyDescent="0.3">
      <c r="B414" t="s">
        <v>352</v>
      </c>
      <c r="K414" s="221" t="str">
        <f t="shared" ref="K414:AM414" ca="1" si="122">IFERROR(-SUM(K99:K100)/K15,"-")</f>
        <v>-</v>
      </c>
      <c r="L414" s="221" t="str">
        <f t="shared" ca="1" si="122"/>
        <v>-</v>
      </c>
      <c r="M414" s="221" t="str">
        <f t="shared" ca="1" si="122"/>
        <v>-</v>
      </c>
      <c r="N414" s="221" t="str">
        <f t="shared" ca="1" si="122"/>
        <v>-</v>
      </c>
      <c r="O414" s="221" t="str">
        <f t="shared" ca="1" si="122"/>
        <v>-</v>
      </c>
      <c r="P414" s="221" t="str">
        <f t="shared" ca="1" si="122"/>
        <v>-</v>
      </c>
      <c r="Q414" s="221" t="str">
        <f t="shared" ca="1" si="122"/>
        <v>-</v>
      </c>
      <c r="R414" s="221" t="str">
        <f t="shared" ca="1" si="122"/>
        <v>-</v>
      </c>
      <c r="S414" s="221" t="str">
        <f t="shared" ca="1" si="122"/>
        <v>-</v>
      </c>
      <c r="T414" s="221">
        <f t="shared" ca="1" si="122"/>
        <v>80000</v>
      </c>
      <c r="U414" s="221" t="str">
        <f t="shared" ca="1" si="122"/>
        <v>-</v>
      </c>
      <c r="V414" s="221">
        <f t="shared" ca="1" si="122"/>
        <v>80000</v>
      </c>
      <c r="W414" s="221" t="str">
        <f t="shared" ca="1" si="122"/>
        <v>-</v>
      </c>
      <c r="X414" s="221">
        <f t="shared" ca="1" si="122"/>
        <v>100000</v>
      </c>
      <c r="Y414" s="221" t="str">
        <f t="shared" ca="1" si="122"/>
        <v>-</v>
      </c>
      <c r="Z414" s="221">
        <f t="shared" ca="1" si="122"/>
        <v>100000</v>
      </c>
      <c r="AA414" s="221" t="str">
        <f t="shared" ca="1" si="122"/>
        <v>-</v>
      </c>
      <c r="AB414" s="221">
        <f t="shared" ca="1" si="122"/>
        <v>100000</v>
      </c>
      <c r="AC414" s="221" t="str">
        <f t="shared" ca="1" si="122"/>
        <v>-</v>
      </c>
      <c r="AD414" s="221">
        <f t="shared" ca="1" si="122"/>
        <v>50000</v>
      </c>
      <c r="AE414" s="221" t="str">
        <f t="shared" ca="1" si="122"/>
        <v>-</v>
      </c>
      <c r="AF414" s="221">
        <f t="shared" ca="1" si="122"/>
        <v>33333.333333333336</v>
      </c>
      <c r="AG414" s="221" t="str">
        <f t="shared" ca="1" si="122"/>
        <v>-</v>
      </c>
      <c r="AH414" s="221">
        <f t="shared" ca="1" si="122"/>
        <v>33333.333333333336</v>
      </c>
      <c r="AI414" s="221">
        <f t="shared" ca="1" si="122"/>
        <v>390000</v>
      </c>
      <c r="AJ414" s="221">
        <f t="shared" ca="1" si="122"/>
        <v>109090.90909090909</v>
      </c>
      <c r="AK414" s="221">
        <f t="shared" ca="1" si="122"/>
        <v>31578.947368421053</v>
      </c>
      <c r="AL414" s="221">
        <f t="shared" ca="1" si="122"/>
        <v>18461.538461538461</v>
      </c>
      <c r="AM414" s="221">
        <f t="shared" ca="1" si="122"/>
        <v>13043.478260869566</v>
      </c>
    </row>
    <row r="415" spans="1:39" hidden="1" outlineLevel="2" x14ac:dyDescent="0.3">
      <c r="B415" t="s">
        <v>355</v>
      </c>
      <c r="K415" s="221" t="str">
        <f t="shared" ref="K415:AM415" ca="1" si="123">IFERROR(K102/K15,"-")</f>
        <v>-</v>
      </c>
      <c r="L415" s="221" t="str">
        <f t="shared" ca="1" si="123"/>
        <v>-</v>
      </c>
      <c r="M415" s="221" t="str">
        <f t="shared" ca="1" si="123"/>
        <v>-</v>
      </c>
      <c r="N415" s="221" t="str">
        <f t="shared" ca="1" si="123"/>
        <v>-</v>
      </c>
      <c r="O415" s="221" t="str">
        <f t="shared" ca="1" si="123"/>
        <v>-</v>
      </c>
      <c r="P415" s="221" t="str">
        <f t="shared" ca="1" si="123"/>
        <v>-</v>
      </c>
      <c r="Q415" s="221" t="str">
        <f t="shared" ca="1" si="123"/>
        <v>-</v>
      </c>
      <c r="R415" s="221" t="str">
        <f t="shared" ca="1" si="123"/>
        <v>-</v>
      </c>
      <c r="S415" s="221" t="str">
        <f t="shared" ca="1" si="123"/>
        <v>-</v>
      </c>
      <c r="T415" s="221">
        <f t="shared" ca="1" si="123"/>
        <v>4295200</v>
      </c>
      <c r="U415" s="221" t="str">
        <f t="shared" ca="1" si="123"/>
        <v>-</v>
      </c>
      <c r="V415" s="221">
        <f t="shared" ca="1" si="123"/>
        <v>4295200</v>
      </c>
      <c r="W415" s="221" t="str">
        <f t="shared" ca="1" si="123"/>
        <v>-</v>
      </c>
      <c r="X415" s="221">
        <f t="shared" ca="1" si="123"/>
        <v>4269200</v>
      </c>
      <c r="Y415" s="221" t="str">
        <f t="shared" ca="1" si="123"/>
        <v>-</v>
      </c>
      <c r="Z415" s="221">
        <f t="shared" ca="1" si="123"/>
        <v>4269200</v>
      </c>
      <c r="AA415" s="221" t="str">
        <f t="shared" ca="1" si="123"/>
        <v>-</v>
      </c>
      <c r="AB415" s="221">
        <f t="shared" ca="1" si="123"/>
        <v>4269200</v>
      </c>
      <c r="AC415" s="221" t="str">
        <f t="shared" ca="1" si="123"/>
        <v>-</v>
      </c>
      <c r="AD415" s="221">
        <f t="shared" ca="1" si="123"/>
        <v>4200100.0000000009</v>
      </c>
      <c r="AE415" s="221" t="str">
        <f t="shared" ca="1" si="123"/>
        <v>-</v>
      </c>
      <c r="AF415" s="221">
        <f t="shared" ca="1" si="123"/>
        <v>3854066.6666666674</v>
      </c>
      <c r="AG415" s="221" t="str">
        <f t="shared" ca="1" si="123"/>
        <v>-</v>
      </c>
      <c r="AH415" s="221">
        <f t="shared" ca="1" si="123"/>
        <v>3854066.6666666674</v>
      </c>
      <c r="AI415" s="221">
        <f t="shared" ca="1" si="123"/>
        <v>3878200</v>
      </c>
      <c r="AJ415" s="221">
        <f t="shared" ca="1" si="123"/>
        <v>3947945.4545454551</v>
      </c>
      <c r="AK415" s="221">
        <f t="shared" ca="1" si="123"/>
        <v>3973156.8421052638</v>
      </c>
      <c r="AL415" s="221">
        <f t="shared" ca="1" si="123"/>
        <v>3977212.369230771</v>
      </c>
      <c r="AM415" s="221">
        <f t="shared" ca="1" si="123"/>
        <v>3978716.0282608713</v>
      </c>
    </row>
    <row r="416" spans="1:39" hidden="1" outlineLevel="2" x14ac:dyDescent="0.3">
      <c r="B416" t="s">
        <v>356</v>
      </c>
      <c r="K416" s="222">
        <v>0.25</v>
      </c>
      <c r="L416" s="223">
        <v>0.25</v>
      </c>
      <c r="M416" s="223">
        <v>0.25</v>
      </c>
      <c r="N416" s="223">
        <v>0.25</v>
      </c>
      <c r="O416" s="223">
        <v>0.25</v>
      </c>
      <c r="P416" s="223">
        <v>0.25</v>
      </c>
      <c r="Q416" s="223">
        <v>0.25</v>
      </c>
      <c r="R416" s="223">
        <v>0.25</v>
      </c>
      <c r="S416" s="223">
        <v>0.25</v>
      </c>
      <c r="T416" s="223">
        <v>0.25</v>
      </c>
      <c r="U416" s="223">
        <v>0.25</v>
      </c>
      <c r="V416" s="223">
        <v>0.25</v>
      </c>
      <c r="W416" s="223">
        <v>0.25</v>
      </c>
      <c r="X416" s="223">
        <v>0.25</v>
      </c>
      <c r="Y416" s="223">
        <v>0.25</v>
      </c>
      <c r="Z416" s="223">
        <v>0.25</v>
      </c>
      <c r="AA416" s="223">
        <v>0.25</v>
      </c>
      <c r="AB416" s="223">
        <v>0.25</v>
      </c>
      <c r="AC416" s="223">
        <v>0.25</v>
      </c>
      <c r="AD416" s="223">
        <v>0.25</v>
      </c>
      <c r="AE416" s="223">
        <v>0.25</v>
      </c>
      <c r="AF416" s="223">
        <v>0.25</v>
      </c>
      <c r="AG416" s="223">
        <v>0.25</v>
      </c>
      <c r="AH416" s="223">
        <v>0.25</v>
      </c>
      <c r="AI416" s="223">
        <v>0.25</v>
      </c>
      <c r="AJ416" s="223">
        <v>0.25</v>
      </c>
      <c r="AK416" s="223">
        <v>0.25</v>
      </c>
      <c r="AL416" s="223">
        <v>0.25</v>
      </c>
      <c r="AM416" s="223">
        <v>0.25</v>
      </c>
    </row>
    <row r="417" spans="1:41" hidden="1" outlineLevel="2" x14ac:dyDescent="0.3">
      <c r="B417" t="s">
        <v>353</v>
      </c>
      <c r="K417" s="221" t="str">
        <f ca="1">IFERROR(K415/K416,"-")</f>
        <v>-</v>
      </c>
      <c r="L417" s="221" t="str">
        <f t="shared" ref="L417:AM417" ca="1" si="124">IFERROR(L415/L416,"-")</f>
        <v>-</v>
      </c>
      <c r="M417" s="221" t="str">
        <f t="shared" ca="1" si="124"/>
        <v>-</v>
      </c>
      <c r="N417" s="221" t="str">
        <f t="shared" ca="1" si="124"/>
        <v>-</v>
      </c>
      <c r="O417" s="221" t="str">
        <f t="shared" ca="1" si="124"/>
        <v>-</v>
      </c>
      <c r="P417" s="221" t="str">
        <f t="shared" ca="1" si="124"/>
        <v>-</v>
      </c>
      <c r="Q417" s="221" t="str">
        <f t="shared" ca="1" si="124"/>
        <v>-</v>
      </c>
      <c r="R417" s="221" t="str">
        <f t="shared" ca="1" si="124"/>
        <v>-</v>
      </c>
      <c r="S417" s="221" t="str">
        <f t="shared" ca="1" si="124"/>
        <v>-</v>
      </c>
      <c r="T417" s="221">
        <f t="shared" ca="1" si="124"/>
        <v>17180800</v>
      </c>
      <c r="U417" s="221" t="str">
        <f t="shared" ca="1" si="124"/>
        <v>-</v>
      </c>
      <c r="V417" s="221">
        <f t="shared" ca="1" si="124"/>
        <v>17180800</v>
      </c>
      <c r="W417" s="221" t="str">
        <f t="shared" ca="1" si="124"/>
        <v>-</v>
      </c>
      <c r="X417" s="221">
        <f t="shared" ca="1" si="124"/>
        <v>17076800</v>
      </c>
      <c r="Y417" s="221" t="str">
        <f t="shared" ca="1" si="124"/>
        <v>-</v>
      </c>
      <c r="Z417" s="221">
        <f t="shared" ca="1" si="124"/>
        <v>17076800</v>
      </c>
      <c r="AA417" s="221" t="str">
        <f t="shared" ca="1" si="124"/>
        <v>-</v>
      </c>
      <c r="AB417" s="221">
        <f t="shared" ca="1" si="124"/>
        <v>17076800</v>
      </c>
      <c r="AC417" s="221" t="str">
        <f t="shared" ca="1" si="124"/>
        <v>-</v>
      </c>
      <c r="AD417" s="221">
        <f t="shared" ca="1" si="124"/>
        <v>16800400.000000004</v>
      </c>
      <c r="AE417" s="221" t="str">
        <f t="shared" ca="1" si="124"/>
        <v>-</v>
      </c>
      <c r="AF417" s="221">
        <f t="shared" ca="1" si="124"/>
        <v>15416266.66666667</v>
      </c>
      <c r="AG417" s="221" t="str">
        <f t="shared" ca="1" si="124"/>
        <v>-</v>
      </c>
      <c r="AH417" s="221">
        <f t="shared" ca="1" si="124"/>
        <v>15416266.66666667</v>
      </c>
      <c r="AI417" s="221">
        <f t="shared" ca="1" si="124"/>
        <v>15512800</v>
      </c>
      <c r="AJ417" s="221">
        <f t="shared" ca="1" si="124"/>
        <v>15791781.81818182</v>
      </c>
      <c r="AK417" s="221">
        <f t="shared" ca="1" si="124"/>
        <v>15892627.368421055</v>
      </c>
      <c r="AL417" s="221">
        <f t="shared" ca="1" si="124"/>
        <v>15908849.476923084</v>
      </c>
      <c r="AM417" s="221">
        <f t="shared" ca="1" si="124"/>
        <v>15914864.113043485</v>
      </c>
    </row>
    <row r="418" spans="1:41" hidden="1" outlineLevel="2" x14ac:dyDescent="0.3">
      <c r="B418" t="s">
        <v>354</v>
      </c>
      <c r="K418" s="168" t="str">
        <f ca="1">IFERROR(K417/K414,"-")</f>
        <v>-</v>
      </c>
      <c r="L418" s="168" t="str">
        <f t="shared" ref="L418:AM418" ca="1" si="125">IFERROR(L417/L414,"-")</f>
        <v>-</v>
      </c>
      <c r="M418" s="168" t="str">
        <f t="shared" ca="1" si="125"/>
        <v>-</v>
      </c>
      <c r="N418" s="168" t="str">
        <f t="shared" ca="1" si="125"/>
        <v>-</v>
      </c>
      <c r="O418" s="168" t="str">
        <f t="shared" ca="1" si="125"/>
        <v>-</v>
      </c>
      <c r="P418" s="168" t="str">
        <f t="shared" ca="1" si="125"/>
        <v>-</v>
      </c>
      <c r="Q418" s="168" t="str">
        <f t="shared" ca="1" si="125"/>
        <v>-</v>
      </c>
      <c r="R418" s="168" t="str">
        <f t="shared" ca="1" si="125"/>
        <v>-</v>
      </c>
      <c r="S418" s="168" t="str">
        <f t="shared" ca="1" si="125"/>
        <v>-</v>
      </c>
      <c r="T418" s="168">
        <f t="shared" ca="1" si="125"/>
        <v>214.76</v>
      </c>
      <c r="U418" s="168" t="str">
        <f t="shared" ca="1" si="125"/>
        <v>-</v>
      </c>
      <c r="V418" s="168">
        <f t="shared" ca="1" si="125"/>
        <v>214.76</v>
      </c>
      <c r="W418" s="168" t="str">
        <f t="shared" ca="1" si="125"/>
        <v>-</v>
      </c>
      <c r="X418" s="168">
        <f t="shared" ca="1" si="125"/>
        <v>170.768</v>
      </c>
      <c r="Y418" s="168" t="str">
        <f t="shared" ca="1" si="125"/>
        <v>-</v>
      </c>
      <c r="Z418" s="168">
        <f t="shared" ca="1" si="125"/>
        <v>170.768</v>
      </c>
      <c r="AA418" s="168" t="str">
        <f t="shared" ca="1" si="125"/>
        <v>-</v>
      </c>
      <c r="AB418" s="168">
        <f t="shared" ca="1" si="125"/>
        <v>170.768</v>
      </c>
      <c r="AC418" s="168" t="str">
        <f t="shared" ca="1" si="125"/>
        <v>-</v>
      </c>
      <c r="AD418" s="168">
        <f t="shared" ca="1" si="125"/>
        <v>336.0080000000001</v>
      </c>
      <c r="AE418" s="168" t="str">
        <f t="shared" ca="1" si="125"/>
        <v>-</v>
      </c>
      <c r="AF418" s="168">
        <f t="shared" ca="1" si="125"/>
        <v>462.48800000000006</v>
      </c>
      <c r="AG418" s="168" t="str">
        <f t="shared" ca="1" si="125"/>
        <v>-</v>
      </c>
      <c r="AH418" s="168">
        <f t="shared" ca="1" si="125"/>
        <v>462.48800000000006</v>
      </c>
      <c r="AI418" s="168">
        <f t="shared" ca="1" si="125"/>
        <v>39.776410256410259</v>
      </c>
      <c r="AJ418" s="168">
        <f t="shared" ca="1" si="125"/>
        <v>144.75800000000001</v>
      </c>
      <c r="AK418" s="168">
        <f t="shared" ca="1" si="125"/>
        <v>503.26653333333343</v>
      </c>
      <c r="AL418" s="168">
        <f t="shared" ca="1" si="125"/>
        <v>861.72934666666708</v>
      </c>
      <c r="AM418" s="168">
        <f t="shared" ca="1" si="125"/>
        <v>1220.1395820000005</v>
      </c>
    </row>
    <row r="419" spans="1:41" hidden="1" outlineLevel="2" x14ac:dyDescent="0.3"/>
    <row r="420" spans="1:41" s="46" customFormat="1" hidden="1" outlineLevel="1" collapsed="1" x14ac:dyDescent="0.25">
      <c r="A420" s="45"/>
      <c r="B420" s="216" t="s">
        <v>358</v>
      </c>
      <c r="C420" s="217"/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8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7"/>
      <c r="AK420" s="217"/>
      <c r="AL420" s="217"/>
      <c r="AM420" s="219"/>
    </row>
    <row r="421" spans="1:41" hidden="1" outlineLevel="2" x14ac:dyDescent="0.3">
      <c r="B421" t="s">
        <v>360</v>
      </c>
      <c r="K421" s="14">
        <f t="shared" ref="K421:AM421" ca="1" si="126">K156</f>
        <v>-393903.64683333336</v>
      </c>
      <c r="L421" s="14">
        <f t="shared" ca="1" si="126"/>
        <v>-493882.64683333336</v>
      </c>
      <c r="M421" s="14">
        <f t="shared" ca="1" si="126"/>
        <v>-527540.46683333337</v>
      </c>
      <c r="N421" s="14">
        <f t="shared" ca="1" si="126"/>
        <v>-563180.1725000001</v>
      </c>
      <c r="O421" s="14">
        <f t="shared" ca="1" si="126"/>
        <v>-575407.17250000022</v>
      </c>
      <c r="P421" s="14">
        <f t="shared" ca="1" si="126"/>
        <v>-586089.08850000007</v>
      </c>
      <c r="Q421" s="14">
        <f t="shared" ca="1" si="126"/>
        <v>-579697.83400000015</v>
      </c>
      <c r="R421" s="14">
        <f t="shared" ca="1" si="126"/>
        <v>-730996.31400000013</v>
      </c>
      <c r="S421" s="14">
        <f t="shared" ca="1" si="126"/>
        <v>-756057.85400000017</v>
      </c>
      <c r="T421" s="14">
        <f t="shared" ca="1" si="126"/>
        <v>-2891675.7234444446</v>
      </c>
      <c r="U421" s="14">
        <f t="shared" ca="1" si="126"/>
        <v>4825434.1654444449</v>
      </c>
      <c r="V421" s="14">
        <f t="shared" ca="1" si="126"/>
        <v>-2891633.7234444451</v>
      </c>
      <c r="W421" s="14">
        <f t="shared" ca="1" si="126"/>
        <v>4729553.5744444449</v>
      </c>
      <c r="X421" s="14">
        <f t="shared" ca="1" si="126"/>
        <v>-3027528.3144444446</v>
      </c>
      <c r="Y421" s="14">
        <f t="shared" ca="1" si="126"/>
        <v>4689567.5744444449</v>
      </c>
      <c r="Z421" s="14">
        <f t="shared" ca="1" si="126"/>
        <v>-3027514.3144444446</v>
      </c>
      <c r="AA421" s="14">
        <f t="shared" ca="1" si="126"/>
        <v>4689581.5744444449</v>
      </c>
      <c r="AB421" s="14">
        <f t="shared" ca="1" si="126"/>
        <v>-3027500.3144444451</v>
      </c>
      <c r="AC421" s="14">
        <f t="shared" ca="1" si="126"/>
        <v>4689595.5744444449</v>
      </c>
      <c r="AD421" s="14">
        <f t="shared" ca="1" si="126"/>
        <v>-5001996.3144444469</v>
      </c>
      <c r="AE421" s="14">
        <f t="shared" ca="1" si="126"/>
        <v>9927609.5744444467</v>
      </c>
      <c r="AF421" s="14">
        <f t="shared" ca="1" si="126"/>
        <v>-6513335.647777779</v>
      </c>
      <c r="AG421" s="14">
        <f t="shared" ca="1" si="126"/>
        <v>13936956.907777781</v>
      </c>
      <c r="AH421" s="14">
        <f t="shared" ca="1" si="126"/>
        <v>-6513321.64777778</v>
      </c>
      <c r="AI421" s="14">
        <f t="shared" ca="1" si="126"/>
        <v>-6164630.4774444457</v>
      </c>
      <c r="AJ421" s="14">
        <f t="shared" ca="1" si="126"/>
        <v>15551668.226666667</v>
      </c>
      <c r="AK421" s="14">
        <f t="shared" ca="1" si="126"/>
        <v>108323956.7155852</v>
      </c>
      <c r="AL421" s="14">
        <f t="shared" ca="1" si="126"/>
        <v>183137458.64635596</v>
      </c>
      <c r="AM421" s="14">
        <f t="shared" ca="1" si="126"/>
        <v>268007519.66550094</v>
      </c>
    </row>
    <row r="422" spans="1:41" hidden="1" outlineLevel="2" x14ac:dyDescent="0.3">
      <c r="B422" t="s">
        <v>361</v>
      </c>
      <c r="K422" s="14">
        <f t="shared" ref="K422:AM422" ca="1" si="127">K162</f>
        <v>-3227380</v>
      </c>
      <c r="L422" s="14">
        <f t="shared" ca="1" si="127"/>
        <v>-18000</v>
      </c>
      <c r="M422" s="14">
        <f t="shared" ca="1" si="127"/>
        <v>-5030280</v>
      </c>
      <c r="N422" s="14">
        <f t="shared" ca="1" si="127"/>
        <v>-30280</v>
      </c>
      <c r="O422" s="14">
        <f t="shared" ca="1" si="127"/>
        <v>-29280</v>
      </c>
      <c r="P422" s="14">
        <f t="shared" ca="1" si="127"/>
        <v>-40560</v>
      </c>
      <c r="Q422" s="14">
        <f t="shared" ca="1" si="127"/>
        <v>-68260</v>
      </c>
      <c r="R422" s="14">
        <f t="shared" ca="1" si="127"/>
        <v>-71400</v>
      </c>
      <c r="S422" s="14">
        <f t="shared" ca="1" si="127"/>
        <v>-36420</v>
      </c>
      <c r="T422" s="14">
        <f t="shared" ca="1" si="127"/>
        <v>-30280</v>
      </c>
      <c r="U422" s="14">
        <f t="shared" ca="1" si="127"/>
        <v>-18000</v>
      </c>
      <c r="V422" s="14">
        <f t="shared" ca="1" si="127"/>
        <v>-18000</v>
      </c>
      <c r="W422" s="14">
        <f t="shared" ca="1" si="127"/>
        <v>-440540</v>
      </c>
      <c r="X422" s="14">
        <f t="shared" ca="1" si="127"/>
        <v>-3000</v>
      </c>
      <c r="Y422" s="14">
        <f t="shared" ca="1" si="127"/>
        <v>-3000</v>
      </c>
      <c r="Z422" s="14">
        <f t="shared" ca="1" si="127"/>
        <v>-3000</v>
      </c>
      <c r="AA422" s="14">
        <f t="shared" ca="1" si="127"/>
        <v>-3000</v>
      </c>
      <c r="AB422" s="14">
        <f t="shared" ca="1" si="127"/>
        <v>-3000</v>
      </c>
      <c r="AC422" s="14">
        <f t="shared" ca="1" si="127"/>
        <v>-3000</v>
      </c>
      <c r="AD422" s="14">
        <f t="shared" ca="1" si="127"/>
        <v>-3000</v>
      </c>
      <c r="AE422" s="14">
        <f t="shared" ca="1" si="127"/>
        <v>-3000</v>
      </c>
      <c r="AF422" s="14">
        <f t="shared" ca="1" si="127"/>
        <v>-3000</v>
      </c>
      <c r="AG422" s="14">
        <f t="shared" ca="1" si="127"/>
        <v>-3000</v>
      </c>
      <c r="AH422" s="14">
        <f t="shared" ca="1" si="127"/>
        <v>-3000</v>
      </c>
      <c r="AI422" s="14">
        <f t="shared" ca="1" si="127"/>
        <v>-8618140</v>
      </c>
      <c r="AJ422" s="14">
        <f t="shared" ca="1" si="127"/>
        <v>-473540</v>
      </c>
      <c r="AK422" s="14">
        <f t="shared" ca="1" si="127"/>
        <v>-308000</v>
      </c>
      <c r="AL422" s="14">
        <f t="shared" ca="1" si="127"/>
        <v>-622520</v>
      </c>
      <c r="AM422" s="14">
        <f t="shared" ca="1" si="127"/>
        <v>-910760</v>
      </c>
    </row>
    <row r="423" spans="1:41" hidden="1" outlineLevel="2" x14ac:dyDescent="0.3">
      <c r="B423" t="s">
        <v>362</v>
      </c>
      <c r="K423" s="14">
        <f t="shared" ref="K423:AM423" ca="1" si="128">K173</f>
        <v>5000000</v>
      </c>
      <c r="L423" s="14">
        <f t="shared" ca="1" si="128"/>
        <v>0</v>
      </c>
      <c r="M423" s="14">
        <f t="shared" ca="1" si="128"/>
        <v>45000000</v>
      </c>
      <c r="N423" s="14">
        <f t="shared" ca="1" si="128"/>
        <v>0</v>
      </c>
      <c r="O423" s="14">
        <f t="shared" ca="1" si="128"/>
        <v>0</v>
      </c>
      <c r="P423" s="14">
        <f t="shared" ca="1" si="128"/>
        <v>0</v>
      </c>
      <c r="Q423" s="14">
        <f t="shared" ca="1" si="128"/>
        <v>0</v>
      </c>
      <c r="R423" s="14">
        <f t="shared" ca="1" si="128"/>
        <v>0</v>
      </c>
      <c r="S423" s="14">
        <f t="shared" ca="1" si="128"/>
        <v>0</v>
      </c>
      <c r="T423" s="14">
        <f t="shared" ca="1" si="128"/>
        <v>0</v>
      </c>
      <c r="U423" s="14">
        <f t="shared" ca="1" si="128"/>
        <v>0</v>
      </c>
      <c r="V423" s="14">
        <f t="shared" ca="1" si="128"/>
        <v>0</v>
      </c>
      <c r="W423" s="14">
        <f t="shared" ca="1" si="128"/>
        <v>0</v>
      </c>
      <c r="X423" s="14">
        <f t="shared" ca="1" si="128"/>
        <v>0</v>
      </c>
      <c r="Y423" s="14">
        <f t="shared" ca="1" si="128"/>
        <v>0</v>
      </c>
      <c r="Z423" s="14">
        <f t="shared" ca="1" si="128"/>
        <v>0</v>
      </c>
      <c r="AA423" s="14">
        <f t="shared" ca="1" si="128"/>
        <v>0</v>
      </c>
      <c r="AB423" s="14">
        <f t="shared" ca="1" si="128"/>
        <v>0</v>
      </c>
      <c r="AC423" s="14">
        <f t="shared" ca="1" si="128"/>
        <v>0</v>
      </c>
      <c r="AD423" s="14">
        <f t="shared" ca="1" si="128"/>
        <v>0</v>
      </c>
      <c r="AE423" s="14">
        <f t="shared" ca="1" si="128"/>
        <v>0</v>
      </c>
      <c r="AF423" s="14">
        <f t="shared" ca="1" si="128"/>
        <v>0</v>
      </c>
      <c r="AG423" s="14">
        <f t="shared" ca="1" si="128"/>
        <v>0</v>
      </c>
      <c r="AH423" s="14">
        <f t="shared" ca="1" si="128"/>
        <v>0</v>
      </c>
      <c r="AI423" s="14">
        <f t="shared" ca="1" si="128"/>
        <v>50000000</v>
      </c>
      <c r="AJ423" s="14">
        <f t="shared" ca="1" si="128"/>
        <v>0</v>
      </c>
      <c r="AK423" s="14">
        <f t="shared" ca="1" si="128"/>
        <v>0</v>
      </c>
      <c r="AL423" s="14">
        <f t="shared" ca="1" si="128"/>
        <v>0</v>
      </c>
      <c r="AM423" s="14">
        <f t="shared" ca="1" si="128"/>
        <v>0</v>
      </c>
    </row>
    <row r="424" spans="1:41" hidden="1" outlineLevel="2" x14ac:dyDescent="0.3">
      <c r="B424" t="s">
        <v>359</v>
      </c>
      <c r="K424" s="14">
        <f t="shared" ref="K424:AM424" ca="1" si="129">-K103</f>
        <v>577102.9833333334</v>
      </c>
      <c r="L424" s="14">
        <f t="shared" ca="1" si="129"/>
        <v>577102.9833333334</v>
      </c>
      <c r="M424" s="14">
        <f t="shared" ca="1" si="129"/>
        <v>630890.9833333334</v>
      </c>
      <c r="N424" s="14">
        <f t="shared" ca="1" si="129"/>
        <v>676111.75</v>
      </c>
      <c r="O424" s="14">
        <f t="shared" ca="1" si="129"/>
        <v>685691.75</v>
      </c>
      <c r="P424" s="14">
        <f t="shared" ca="1" si="129"/>
        <v>699392.15</v>
      </c>
      <c r="Q424" s="14">
        <f t="shared" ca="1" si="129"/>
        <v>731618.6</v>
      </c>
      <c r="R424" s="14">
        <f t="shared" ca="1" si="129"/>
        <v>829580.6</v>
      </c>
      <c r="S424" s="14">
        <f t="shared" ca="1" si="129"/>
        <v>855451.6</v>
      </c>
      <c r="T424" s="14">
        <f t="shared" ca="1" si="129"/>
        <v>884639.1</v>
      </c>
      <c r="U424" s="14">
        <f t="shared" ca="1" si="129"/>
        <v>884639.1</v>
      </c>
      <c r="V424" s="14">
        <f t="shared" ca="1" si="129"/>
        <v>884639.1</v>
      </c>
      <c r="W424" s="14">
        <f t="shared" ca="1" si="129"/>
        <v>1036227</v>
      </c>
      <c r="X424" s="14">
        <f t="shared" ca="1" si="129"/>
        <v>1036227</v>
      </c>
      <c r="Y424" s="14">
        <f t="shared" ca="1" si="129"/>
        <v>1036227</v>
      </c>
      <c r="Z424" s="14">
        <f t="shared" ca="1" si="129"/>
        <v>1036227</v>
      </c>
      <c r="AA424" s="14">
        <f t="shared" ca="1" si="129"/>
        <v>1036227</v>
      </c>
      <c r="AB424" s="14">
        <f t="shared" ca="1" si="129"/>
        <v>1036227</v>
      </c>
      <c r="AC424" s="14">
        <f t="shared" ca="1" si="129"/>
        <v>1036227</v>
      </c>
      <c r="AD424" s="14">
        <f t="shared" ca="1" si="129"/>
        <v>1036227</v>
      </c>
      <c r="AE424" s="14">
        <f t="shared" ca="1" si="129"/>
        <v>1036227</v>
      </c>
      <c r="AF424" s="14">
        <f t="shared" ca="1" si="129"/>
        <v>1036227</v>
      </c>
      <c r="AG424" s="14">
        <f t="shared" ca="1" si="129"/>
        <v>1036227</v>
      </c>
      <c r="AH424" s="14">
        <f t="shared" ca="1" si="129"/>
        <v>1036227</v>
      </c>
      <c r="AI424" s="14">
        <f t="shared" ca="1" si="129"/>
        <v>8999625.5</v>
      </c>
      <c r="AJ424" s="14">
        <f t="shared" ca="1" si="129"/>
        <v>12434724</v>
      </c>
      <c r="AK424" s="14">
        <f t="shared" ca="1" si="129"/>
        <v>12540960.24</v>
      </c>
      <c r="AL424" s="14">
        <f t="shared" ca="1" si="129"/>
        <v>12648258.842400001</v>
      </c>
      <c r="AM424" s="14">
        <f t="shared" ca="1" si="129"/>
        <v>12756630.430824002</v>
      </c>
    </row>
    <row r="425" spans="1:41" hidden="1" outlineLevel="2" x14ac:dyDescent="0.3">
      <c r="B425" t="s">
        <v>405</v>
      </c>
      <c r="K425" s="14">
        <f t="shared" ref="K425:AM425" ca="1" si="130">K177</f>
        <v>1378716.3531666668</v>
      </c>
      <c r="L425" s="14">
        <f t="shared" ca="1" si="130"/>
        <v>866833.70633333293</v>
      </c>
      <c r="M425" s="14">
        <f t="shared" ca="1" si="130"/>
        <v>40309013.239500001</v>
      </c>
      <c r="N425" s="14">
        <f t="shared" ca="1" si="130"/>
        <v>39715553.067000002</v>
      </c>
      <c r="O425" s="14">
        <f t="shared" ca="1" si="130"/>
        <v>39110865.894499995</v>
      </c>
      <c r="P425" s="14">
        <f t="shared" ca="1" si="130"/>
        <v>38484216.805999994</v>
      </c>
      <c r="Q425" s="14">
        <f t="shared" ca="1" si="130"/>
        <v>37836258.971999995</v>
      </c>
      <c r="R425" s="14">
        <f t="shared" ca="1" si="130"/>
        <v>37033862.657999985</v>
      </c>
      <c r="S425" s="14">
        <f t="shared" ca="1" si="130"/>
        <v>36241384.80399999</v>
      </c>
      <c r="T425" s="14">
        <f t="shared" ca="1" si="130"/>
        <v>33319429.080555547</v>
      </c>
      <c r="U425" s="14">
        <f t="shared" ca="1" si="130"/>
        <v>38126863.245999992</v>
      </c>
      <c r="V425" s="14">
        <f t="shared" ca="1" si="130"/>
        <v>35217229.522555545</v>
      </c>
      <c r="W425" s="14">
        <f t="shared" ca="1" si="130"/>
        <v>39506243.096999995</v>
      </c>
      <c r="X425" s="14">
        <f t="shared" ca="1" si="130"/>
        <v>36475714.782555543</v>
      </c>
      <c r="Y425" s="14">
        <f t="shared" ca="1" si="130"/>
        <v>41162282.356999993</v>
      </c>
      <c r="Z425" s="14">
        <f t="shared" ca="1" si="130"/>
        <v>38131768.042555548</v>
      </c>
      <c r="AA425" s="14">
        <f t="shared" ca="1" si="130"/>
        <v>42818349.616999999</v>
      </c>
      <c r="AB425" s="14">
        <f t="shared" ca="1" si="130"/>
        <v>39787849.302555554</v>
      </c>
      <c r="AC425" s="14">
        <f t="shared" ca="1" si="130"/>
        <v>44474444.876999997</v>
      </c>
      <c r="AD425" s="14">
        <f t="shared" ca="1" si="130"/>
        <v>39469448.562555559</v>
      </c>
      <c r="AE425" s="14">
        <f t="shared" ca="1" si="130"/>
        <v>49394058.136999995</v>
      </c>
      <c r="AF425" s="14">
        <f t="shared" ca="1" si="130"/>
        <v>42877722.489222221</v>
      </c>
      <c r="AG425" s="14">
        <f t="shared" ca="1" si="130"/>
        <v>56811679.397</v>
      </c>
      <c r="AH425" s="14">
        <f t="shared" ca="1" si="130"/>
        <v>50295357.749222219</v>
      </c>
      <c r="AI425" s="14">
        <f t="shared" ca="1" si="130"/>
        <v>35217229.522555552</v>
      </c>
      <c r="AJ425" s="14">
        <f t="shared" ca="1" si="130"/>
        <v>50295357.749222226</v>
      </c>
      <c r="AK425" s="14">
        <f t="shared" ca="1" si="130"/>
        <v>158311314.46480742</v>
      </c>
      <c r="AL425" s="14">
        <f t="shared" ca="1" si="130"/>
        <v>340826253.11116338</v>
      </c>
      <c r="AM425" s="14">
        <f t="shared" ca="1" si="130"/>
        <v>607923012.77666438</v>
      </c>
    </row>
    <row r="426" spans="1:41" hidden="1" outlineLevel="2" x14ac:dyDescent="0.3"/>
    <row r="427" spans="1:41" s="46" customFormat="1" hidden="1" outlineLevel="1" collapsed="1" x14ac:dyDescent="0.25">
      <c r="A427" s="45"/>
      <c r="B427" s="216" t="s">
        <v>363</v>
      </c>
      <c r="C427" s="217"/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8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9"/>
    </row>
    <row r="428" spans="1:41" hidden="1" outlineLevel="2" x14ac:dyDescent="0.3">
      <c r="B428" t="s">
        <v>69</v>
      </c>
      <c r="K428" s="14">
        <f t="shared" ref="K428:AM428" ca="1" si="131">K89</f>
        <v>0</v>
      </c>
      <c r="L428" s="14">
        <f t="shared" ca="1" si="131"/>
        <v>0</v>
      </c>
      <c r="M428" s="14">
        <f t="shared" ca="1" si="131"/>
        <v>0</v>
      </c>
      <c r="N428" s="14">
        <f t="shared" ca="1" si="131"/>
        <v>0</v>
      </c>
      <c r="O428" s="14">
        <f t="shared" ca="1" si="131"/>
        <v>0</v>
      </c>
      <c r="P428" s="14">
        <f t="shared" ca="1" si="131"/>
        <v>0</v>
      </c>
      <c r="Q428" s="14">
        <f t="shared" ca="1" si="131"/>
        <v>0</v>
      </c>
      <c r="R428" s="14">
        <f t="shared" ca="1" si="131"/>
        <v>0</v>
      </c>
      <c r="S428" s="14">
        <f t="shared" ca="1" si="131"/>
        <v>0</v>
      </c>
      <c r="T428" s="14">
        <f t="shared" ca="1" si="131"/>
        <v>5777777.777777778</v>
      </c>
      <c r="U428" s="14">
        <f t="shared" ca="1" si="131"/>
        <v>0</v>
      </c>
      <c r="V428" s="14">
        <f t="shared" ca="1" si="131"/>
        <v>5777777.777777778</v>
      </c>
      <c r="W428" s="14">
        <f t="shared" ca="1" si="131"/>
        <v>0</v>
      </c>
      <c r="X428" s="14">
        <f t="shared" ca="1" si="131"/>
        <v>5777777.777777778</v>
      </c>
      <c r="Y428" s="14">
        <f t="shared" ca="1" si="131"/>
        <v>0</v>
      </c>
      <c r="Z428" s="14">
        <f t="shared" ca="1" si="131"/>
        <v>5777777.777777778</v>
      </c>
      <c r="AA428" s="14">
        <f t="shared" ca="1" si="131"/>
        <v>0</v>
      </c>
      <c r="AB428" s="14">
        <f t="shared" ca="1" si="131"/>
        <v>5777777.777777778</v>
      </c>
      <c r="AC428" s="14">
        <f t="shared" ca="1" si="131"/>
        <v>0</v>
      </c>
      <c r="AD428" s="14">
        <f t="shared" ca="1" si="131"/>
        <v>11177777.77777778</v>
      </c>
      <c r="AE428" s="14">
        <f t="shared" ca="1" si="131"/>
        <v>0</v>
      </c>
      <c r="AF428" s="14">
        <f t="shared" ca="1" si="131"/>
        <v>15311111.111111114</v>
      </c>
      <c r="AG428" s="14">
        <f t="shared" ca="1" si="131"/>
        <v>0</v>
      </c>
      <c r="AH428" s="14">
        <f t="shared" ca="1" si="131"/>
        <v>15311111.111111114</v>
      </c>
      <c r="AI428" s="14">
        <f t="shared" ca="1" si="131"/>
        <v>11555555.555555556</v>
      </c>
      <c r="AJ428" s="14">
        <f t="shared" ca="1" si="131"/>
        <v>59133333.333333343</v>
      </c>
      <c r="AK428" s="14">
        <f t="shared" ca="1" si="131"/>
        <v>199844444.44444448</v>
      </c>
      <c r="AL428" s="14">
        <f t="shared" ca="1" si="131"/>
        <v>340555555.5555557</v>
      </c>
      <c r="AM428" s="14">
        <f t="shared" ca="1" si="131"/>
        <v>481266666.66666681</v>
      </c>
      <c r="AO428" s="249">
        <f ca="1">(AM428/AI428)^(1/5)-1</f>
        <v>1.1082348619206983</v>
      </c>
    </row>
    <row r="429" spans="1:41" hidden="1" outlineLevel="2" x14ac:dyDescent="0.3">
      <c r="B429" t="s">
        <v>201</v>
      </c>
      <c r="K429" s="14">
        <f t="shared" ref="K429:AM429" ca="1" si="132">K112</f>
        <v>-635902.9833333334</v>
      </c>
      <c r="L429" s="14">
        <f t="shared" ca="1" si="132"/>
        <v>-635902.9833333334</v>
      </c>
      <c r="M429" s="14">
        <f t="shared" ca="1" si="132"/>
        <v>-689690.9833333334</v>
      </c>
      <c r="N429" s="14">
        <f t="shared" ca="1" si="132"/>
        <v>-734911.75</v>
      </c>
      <c r="O429" s="14">
        <f t="shared" ca="1" si="132"/>
        <v>-750491.75</v>
      </c>
      <c r="P429" s="14">
        <f t="shared" ca="1" si="132"/>
        <v>-764192.15</v>
      </c>
      <c r="Q429" s="14">
        <f t="shared" ca="1" si="132"/>
        <v>-832418.6</v>
      </c>
      <c r="R429" s="14">
        <f t="shared" ca="1" si="132"/>
        <v>-948380.6</v>
      </c>
      <c r="S429" s="14">
        <f t="shared" ca="1" si="132"/>
        <v>-980251.6</v>
      </c>
      <c r="T429" s="14">
        <f t="shared" ca="1" si="132"/>
        <v>3410560.9</v>
      </c>
      <c r="U429" s="14">
        <f t="shared" ca="1" si="132"/>
        <v>-1009439.1</v>
      </c>
      <c r="V429" s="14">
        <f t="shared" ca="1" si="132"/>
        <v>3410560.9</v>
      </c>
      <c r="W429" s="14">
        <f t="shared" ca="1" si="132"/>
        <v>-1187027</v>
      </c>
      <c r="X429" s="14">
        <f t="shared" ca="1" si="132"/>
        <v>3232973</v>
      </c>
      <c r="Y429" s="14">
        <f t="shared" ca="1" si="132"/>
        <v>-1187027</v>
      </c>
      <c r="Z429" s="14">
        <f t="shared" ca="1" si="132"/>
        <v>3232973</v>
      </c>
      <c r="AA429" s="14">
        <f t="shared" ca="1" si="132"/>
        <v>-1187027</v>
      </c>
      <c r="AB429" s="14">
        <f t="shared" ca="1" si="132"/>
        <v>3232973</v>
      </c>
      <c r="AC429" s="14">
        <f t="shared" ca="1" si="132"/>
        <v>-1187027</v>
      </c>
      <c r="AD429" s="14">
        <f t="shared" ca="1" si="132"/>
        <v>7363973.0000000019</v>
      </c>
      <c r="AE429" s="14">
        <f t="shared" ca="1" si="132"/>
        <v>-1187027</v>
      </c>
      <c r="AF429" s="14">
        <f t="shared" ca="1" si="132"/>
        <v>10525973.000000002</v>
      </c>
      <c r="AG429" s="14">
        <f t="shared" ca="1" si="132"/>
        <v>-1187027</v>
      </c>
      <c r="AH429" s="14">
        <f t="shared" ca="1" si="132"/>
        <v>10525973.000000002</v>
      </c>
      <c r="AI429" s="14">
        <f t="shared" ca="1" si="132"/>
        <v>-1243225.5</v>
      </c>
      <c r="AJ429" s="14">
        <f t="shared" ca="1" si="132"/>
        <v>30992676.000000007</v>
      </c>
      <c r="AK429" s="14">
        <f t="shared" ca="1" si="132"/>
        <v>138438999.76000002</v>
      </c>
      <c r="AL429" s="14">
        <f t="shared" ca="1" si="132"/>
        <v>245870545.1576001</v>
      </c>
      <c r="AM429" s="14">
        <f t="shared" ca="1" si="132"/>
        <v>353285244.16917616</v>
      </c>
    </row>
    <row r="430" spans="1:41" hidden="1" outlineLevel="2" x14ac:dyDescent="0.3">
      <c r="B430" t="s">
        <v>204</v>
      </c>
      <c r="K430" s="14">
        <f t="shared" ref="K430:AM430" ca="1" si="133">K116</f>
        <v>-668037.70555555564</v>
      </c>
      <c r="L430" s="14">
        <f t="shared" ca="1" si="133"/>
        <v>-668137.70555555564</v>
      </c>
      <c r="M430" s="14">
        <f t="shared" ca="1" si="133"/>
        <v>-763995.70555555564</v>
      </c>
      <c r="N430" s="14">
        <f t="shared" ca="1" si="133"/>
        <v>-809619.8055555555</v>
      </c>
      <c r="O430" s="14">
        <f t="shared" ca="1" si="133"/>
        <v>-825586.47222222225</v>
      </c>
      <c r="P430" s="14">
        <f t="shared" ca="1" si="133"/>
        <v>-839960.20555555564</v>
      </c>
      <c r="Q430" s="14">
        <f t="shared" ca="1" si="133"/>
        <v>-909568.32222222222</v>
      </c>
      <c r="R430" s="14">
        <f t="shared" ca="1" si="133"/>
        <v>-1025933.6555555556</v>
      </c>
      <c r="S430" s="14">
        <f t="shared" ca="1" si="133"/>
        <v>-1058359.6555555556</v>
      </c>
      <c r="T430" s="14">
        <f t="shared" ca="1" si="133"/>
        <v>3332049.5111111109</v>
      </c>
      <c r="U430" s="14">
        <f t="shared" ca="1" si="133"/>
        <v>-1088050.4888888889</v>
      </c>
      <c r="V430" s="14">
        <f t="shared" ca="1" si="133"/>
        <v>3331849.5111111109</v>
      </c>
      <c r="W430" s="14">
        <f t="shared" ca="1" si="133"/>
        <v>-1279434.2222222222</v>
      </c>
      <c r="X430" s="14">
        <f t="shared" ca="1" si="133"/>
        <v>3140532.4444444445</v>
      </c>
      <c r="Y430" s="14">
        <f t="shared" ca="1" si="133"/>
        <v>-1279500.888888889</v>
      </c>
      <c r="Z430" s="14">
        <f t="shared" ca="1" si="133"/>
        <v>3140465.777777778</v>
      </c>
      <c r="AA430" s="14">
        <f t="shared" ca="1" si="133"/>
        <v>-1279567.5555555555</v>
      </c>
      <c r="AB430" s="14">
        <f t="shared" ca="1" si="133"/>
        <v>3140399.111111111</v>
      </c>
      <c r="AC430" s="14">
        <f t="shared" ca="1" si="133"/>
        <v>-1279634.2222222222</v>
      </c>
      <c r="AD430" s="14">
        <f t="shared" ca="1" si="133"/>
        <v>7271332.4444444459</v>
      </c>
      <c r="AE430" s="14">
        <f t="shared" ca="1" si="133"/>
        <v>-1279700.888888889</v>
      </c>
      <c r="AF430" s="14">
        <f t="shared" ca="1" si="133"/>
        <v>10433265.77777778</v>
      </c>
      <c r="AG430" s="14">
        <f t="shared" ca="1" si="133"/>
        <v>-1279767.5555555555</v>
      </c>
      <c r="AH430" s="14">
        <f t="shared" ca="1" si="133"/>
        <v>10433199.111111114</v>
      </c>
      <c r="AI430" s="14">
        <f t="shared" ca="1" si="133"/>
        <v>-2187762.166666667</v>
      </c>
      <c r="AJ430" s="14">
        <f t="shared" ca="1" si="133"/>
        <v>29964189.33333334</v>
      </c>
      <c r="AK430" s="14">
        <f t="shared" ca="1" si="133"/>
        <v>137378193.09333336</v>
      </c>
      <c r="AL430" s="14">
        <f t="shared" ca="1" si="133"/>
        <v>244762298.49093345</v>
      </c>
      <c r="AM430" s="14">
        <f t="shared" ca="1" si="133"/>
        <v>352137117.50250947</v>
      </c>
    </row>
    <row r="431" spans="1:41" hidden="1" outlineLevel="2" x14ac:dyDescent="0.3">
      <c r="B431" t="s">
        <v>209</v>
      </c>
      <c r="K431" s="14">
        <f t="shared" ref="K431:AM431" ca="1" si="134">K125</f>
        <v>-526038.36905555567</v>
      </c>
      <c r="L431" s="14">
        <f t="shared" ca="1" si="134"/>
        <v>-526117.36905555567</v>
      </c>
      <c r="M431" s="14">
        <f t="shared" ca="1" si="134"/>
        <v>-601845.18905555562</v>
      </c>
      <c r="N431" s="14">
        <f t="shared" ca="1" si="134"/>
        <v>-637888.22805555549</v>
      </c>
      <c r="O431" s="14">
        <f t="shared" ca="1" si="134"/>
        <v>-650501.89472222223</v>
      </c>
      <c r="P431" s="14">
        <f t="shared" ca="1" si="134"/>
        <v>-661857.14405555557</v>
      </c>
      <c r="Q431" s="14">
        <f t="shared" ca="1" si="134"/>
        <v>-716847.55622222228</v>
      </c>
      <c r="R431" s="14">
        <f t="shared" ca="1" si="134"/>
        <v>-808549.36955555552</v>
      </c>
      <c r="S431" s="14">
        <f t="shared" ca="1" si="134"/>
        <v>-834165.90955555555</v>
      </c>
      <c r="T431" s="14">
        <f t="shared" ca="1" si="134"/>
        <v>2634257.3321111109</v>
      </c>
      <c r="U431" s="14">
        <f t="shared" ca="1" si="134"/>
        <v>-857621.66788888886</v>
      </c>
      <c r="V431" s="14">
        <f t="shared" ca="1" si="134"/>
        <v>2634099.3321111109</v>
      </c>
      <c r="W431" s="14">
        <f t="shared" ca="1" si="134"/>
        <v>-1007298.0922222222</v>
      </c>
      <c r="X431" s="14">
        <f t="shared" ca="1" si="134"/>
        <v>2484475.5744444449</v>
      </c>
      <c r="Y431" s="14">
        <f t="shared" ca="1" si="134"/>
        <v>-1007350.758888889</v>
      </c>
      <c r="Z431" s="14">
        <f t="shared" ca="1" si="134"/>
        <v>2484422.9077777779</v>
      </c>
      <c r="AA431" s="14">
        <f t="shared" ca="1" si="134"/>
        <v>-1007403.4255555555</v>
      </c>
      <c r="AB431" s="14">
        <f t="shared" ca="1" si="134"/>
        <v>2484370.2411111109</v>
      </c>
      <c r="AC431" s="14">
        <f t="shared" ca="1" si="134"/>
        <v>-1007456.0922222222</v>
      </c>
      <c r="AD431" s="14">
        <f t="shared" ca="1" si="134"/>
        <v>5747807.5744444458</v>
      </c>
      <c r="AE431" s="14">
        <f t="shared" ca="1" si="134"/>
        <v>-1007508.758888889</v>
      </c>
      <c r="AF431" s="14">
        <f t="shared" ca="1" si="134"/>
        <v>8245734.9077777788</v>
      </c>
      <c r="AG431" s="14">
        <f t="shared" ca="1" si="134"/>
        <v>-1007561.4255555555</v>
      </c>
      <c r="AH431" s="14">
        <f t="shared" ca="1" si="134"/>
        <v>8245682.2411111128</v>
      </c>
      <c r="AI431" s="14">
        <f t="shared" ca="1" si="134"/>
        <v>-1705073.4916666667</v>
      </c>
      <c r="AJ431" s="14">
        <f t="shared" ca="1" si="134"/>
        <v>23704705.893333338</v>
      </c>
      <c r="AK431" s="14">
        <f t="shared" ca="1" si="134"/>
        <v>108565464.86373335</v>
      </c>
      <c r="AL431" s="14">
        <f t="shared" ca="1" si="134"/>
        <v>193403360.12783742</v>
      </c>
      <c r="AM431" s="14">
        <f t="shared" ca="1" si="134"/>
        <v>278233541.14698249</v>
      </c>
    </row>
    <row r="432" spans="1:41" hidden="1" outlineLevel="2" x14ac:dyDescent="0.3"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</row>
    <row r="433" spans="1:39" s="46" customFormat="1" hidden="1" outlineLevel="1" collapsed="1" x14ac:dyDescent="0.25">
      <c r="A433" s="45"/>
      <c r="B433" s="216" t="s">
        <v>416</v>
      </c>
      <c r="C433" s="217"/>
      <c r="D433" s="217"/>
      <c r="E433" s="217"/>
      <c r="F433" s="217"/>
      <c r="G433" s="217"/>
      <c r="H433" s="217"/>
      <c r="I433" s="217"/>
      <c r="J433" s="217"/>
      <c r="K433" s="217"/>
      <c r="L433" s="217"/>
      <c r="M433" s="217"/>
      <c r="N433" s="217"/>
      <c r="O433" s="217"/>
      <c r="P433" s="217"/>
      <c r="Q433" s="217"/>
      <c r="R433" s="218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9"/>
    </row>
    <row r="434" spans="1:39" hidden="1" outlineLevel="2" x14ac:dyDescent="0.3">
      <c r="B434" t="s">
        <v>417</v>
      </c>
      <c r="H434" t="s">
        <v>422</v>
      </c>
      <c r="K434" s="14">
        <f t="shared" ref="K434:AM434" ca="1" si="135">SUM(K39:K43)</f>
        <v>3</v>
      </c>
      <c r="L434" s="14">
        <f t="shared" ca="1" si="135"/>
        <v>3</v>
      </c>
      <c r="M434" s="14">
        <f t="shared" ca="1" si="135"/>
        <v>3</v>
      </c>
      <c r="N434" s="14">
        <f t="shared" ca="1" si="135"/>
        <v>3</v>
      </c>
      <c r="O434" s="14">
        <f t="shared" ca="1" si="135"/>
        <v>3</v>
      </c>
      <c r="P434" s="14">
        <f t="shared" ca="1" si="135"/>
        <v>3</v>
      </c>
      <c r="Q434" s="14">
        <f t="shared" ca="1" si="135"/>
        <v>3</v>
      </c>
      <c r="R434" s="14">
        <f t="shared" ca="1" si="135"/>
        <v>4</v>
      </c>
      <c r="S434" s="14">
        <f t="shared" ca="1" si="135"/>
        <v>4</v>
      </c>
      <c r="T434" s="14">
        <f t="shared" ca="1" si="135"/>
        <v>5</v>
      </c>
      <c r="U434" s="14">
        <f t="shared" ca="1" si="135"/>
        <v>5</v>
      </c>
      <c r="V434" s="14">
        <f t="shared" ca="1" si="135"/>
        <v>5</v>
      </c>
      <c r="W434" s="14">
        <f t="shared" ca="1" si="135"/>
        <v>5</v>
      </c>
      <c r="X434" s="14">
        <f t="shared" ca="1" si="135"/>
        <v>5</v>
      </c>
      <c r="Y434" s="14">
        <f t="shared" ca="1" si="135"/>
        <v>5</v>
      </c>
      <c r="Z434" s="14">
        <f t="shared" ca="1" si="135"/>
        <v>5</v>
      </c>
      <c r="AA434" s="14">
        <f t="shared" ca="1" si="135"/>
        <v>5</v>
      </c>
      <c r="AB434" s="14">
        <f t="shared" ca="1" si="135"/>
        <v>5</v>
      </c>
      <c r="AC434" s="14">
        <f t="shared" ca="1" si="135"/>
        <v>5</v>
      </c>
      <c r="AD434" s="14">
        <f t="shared" ca="1" si="135"/>
        <v>5</v>
      </c>
      <c r="AE434" s="14">
        <f t="shared" ca="1" si="135"/>
        <v>5</v>
      </c>
      <c r="AF434" s="14">
        <f t="shared" ca="1" si="135"/>
        <v>5</v>
      </c>
      <c r="AG434" s="14">
        <f t="shared" ca="1" si="135"/>
        <v>5</v>
      </c>
      <c r="AH434" s="14">
        <f t="shared" ca="1" si="135"/>
        <v>5</v>
      </c>
      <c r="AI434" s="14">
        <f t="shared" ca="1" si="135"/>
        <v>5</v>
      </c>
      <c r="AJ434" s="14">
        <f t="shared" ca="1" si="135"/>
        <v>5</v>
      </c>
      <c r="AK434" s="14">
        <f t="shared" ca="1" si="135"/>
        <v>5</v>
      </c>
      <c r="AL434" s="14">
        <f t="shared" ca="1" si="135"/>
        <v>5</v>
      </c>
      <c r="AM434" s="14">
        <f t="shared" ca="1" si="135"/>
        <v>5</v>
      </c>
    </row>
    <row r="435" spans="1:39" hidden="1" outlineLevel="2" x14ac:dyDescent="0.3">
      <c r="B435" t="s">
        <v>418</v>
      </c>
      <c r="H435" t="s">
        <v>422</v>
      </c>
      <c r="K435" s="14">
        <f t="shared" ref="K435:AM435" ca="1" si="136">SUM(K35:K36)</f>
        <v>7</v>
      </c>
      <c r="L435" s="14">
        <f t="shared" ca="1" si="136"/>
        <v>7</v>
      </c>
      <c r="M435" s="14">
        <f t="shared" ca="1" si="136"/>
        <v>7</v>
      </c>
      <c r="N435" s="14">
        <f t="shared" ca="1" si="136"/>
        <v>8</v>
      </c>
      <c r="O435" s="14">
        <f t="shared" ca="1" si="136"/>
        <v>9</v>
      </c>
      <c r="P435" s="14">
        <f t="shared" ca="1" si="136"/>
        <v>9</v>
      </c>
      <c r="Q435" s="14">
        <f t="shared" ca="1" si="136"/>
        <v>12</v>
      </c>
      <c r="R435" s="14">
        <f t="shared" ca="1" si="136"/>
        <v>12</v>
      </c>
      <c r="S435" s="14">
        <f t="shared" ca="1" si="136"/>
        <v>12</v>
      </c>
      <c r="T435" s="14">
        <f t="shared" ca="1" si="136"/>
        <v>12</v>
      </c>
      <c r="U435" s="14">
        <f t="shared" ca="1" si="136"/>
        <v>12</v>
      </c>
      <c r="V435" s="14">
        <f t="shared" ca="1" si="136"/>
        <v>12</v>
      </c>
      <c r="W435" s="14">
        <f t="shared" ca="1" si="136"/>
        <v>12</v>
      </c>
      <c r="X435" s="14">
        <f t="shared" ca="1" si="136"/>
        <v>12</v>
      </c>
      <c r="Y435" s="14">
        <f t="shared" ca="1" si="136"/>
        <v>12</v>
      </c>
      <c r="Z435" s="14">
        <f t="shared" ca="1" si="136"/>
        <v>12</v>
      </c>
      <c r="AA435" s="14">
        <f t="shared" ca="1" si="136"/>
        <v>12</v>
      </c>
      <c r="AB435" s="14">
        <f t="shared" ca="1" si="136"/>
        <v>12</v>
      </c>
      <c r="AC435" s="14">
        <f t="shared" ca="1" si="136"/>
        <v>12</v>
      </c>
      <c r="AD435" s="14">
        <f t="shared" ca="1" si="136"/>
        <v>12</v>
      </c>
      <c r="AE435" s="14">
        <f t="shared" ca="1" si="136"/>
        <v>12</v>
      </c>
      <c r="AF435" s="14">
        <f t="shared" ca="1" si="136"/>
        <v>12</v>
      </c>
      <c r="AG435" s="14">
        <f t="shared" ca="1" si="136"/>
        <v>12</v>
      </c>
      <c r="AH435" s="14">
        <f t="shared" ca="1" si="136"/>
        <v>12</v>
      </c>
      <c r="AI435" s="14">
        <f t="shared" ca="1" si="136"/>
        <v>12</v>
      </c>
      <c r="AJ435" s="14">
        <f t="shared" ca="1" si="136"/>
        <v>12</v>
      </c>
      <c r="AK435" s="14">
        <f t="shared" ca="1" si="136"/>
        <v>12</v>
      </c>
      <c r="AL435" s="14">
        <f t="shared" ca="1" si="136"/>
        <v>12</v>
      </c>
      <c r="AM435" s="14">
        <f t="shared" ca="1" si="136"/>
        <v>12</v>
      </c>
    </row>
    <row r="436" spans="1:39" hidden="1" outlineLevel="2" x14ac:dyDescent="0.3">
      <c r="B436" t="s">
        <v>419</v>
      </c>
      <c r="H436" t="s">
        <v>422</v>
      </c>
      <c r="K436" s="14">
        <f t="shared" ref="K436:AM436" ca="1" si="137">SUM(K37:K38)</f>
        <v>5</v>
      </c>
      <c r="L436" s="14">
        <f t="shared" ca="1" si="137"/>
        <v>5</v>
      </c>
      <c r="M436" s="14">
        <f t="shared" ca="1" si="137"/>
        <v>5</v>
      </c>
      <c r="N436" s="14">
        <f t="shared" ca="1" si="137"/>
        <v>5</v>
      </c>
      <c r="O436" s="14">
        <f t="shared" ca="1" si="137"/>
        <v>6</v>
      </c>
      <c r="P436" s="14">
        <f t="shared" ca="1" si="137"/>
        <v>6</v>
      </c>
      <c r="Q436" s="14">
        <f t="shared" ca="1" si="137"/>
        <v>7</v>
      </c>
      <c r="R436" s="14">
        <f t="shared" ca="1" si="137"/>
        <v>11</v>
      </c>
      <c r="S436" s="14">
        <f t="shared" ca="1" si="137"/>
        <v>12</v>
      </c>
      <c r="T436" s="14">
        <f t="shared" ca="1" si="137"/>
        <v>12</v>
      </c>
      <c r="U436" s="14">
        <f t="shared" ca="1" si="137"/>
        <v>12</v>
      </c>
      <c r="V436" s="14">
        <f t="shared" ca="1" si="137"/>
        <v>12</v>
      </c>
      <c r="W436" s="14">
        <f t="shared" ca="1" si="137"/>
        <v>13</v>
      </c>
      <c r="X436" s="14">
        <f t="shared" ca="1" si="137"/>
        <v>13</v>
      </c>
      <c r="Y436" s="14">
        <f t="shared" ca="1" si="137"/>
        <v>13</v>
      </c>
      <c r="Z436" s="14">
        <f t="shared" ca="1" si="137"/>
        <v>13</v>
      </c>
      <c r="AA436" s="14">
        <f t="shared" ca="1" si="137"/>
        <v>13</v>
      </c>
      <c r="AB436" s="14">
        <f t="shared" ca="1" si="137"/>
        <v>13</v>
      </c>
      <c r="AC436" s="14">
        <f t="shared" ca="1" si="137"/>
        <v>13</v>
      </c>
      <c r="AD436" s="14">
        <f t="shared" ca="1" si="137"/>
        <v>13</v>
      </c>
      <c r="AE436" s="14">
        <f t="shared" ca="1" si="137"/>
        <v>13</v>
      </c>
      <c r="AF436" s="14">
        <f t="shared" ca="1" si="137"/>
        <v>13</v>
      </c>
      <c r="AG436" s="14">
        <f t="shared" ca="1" si="137"/>
        <v>13</v>
      </c>
      <c r="AH436" s="14">
        <f t="shared" ca="1" si="137"/>
        <v>13</v>
      </c>
      <c r="AI436" s="14">
        <f t="shared" ca="1" si="137"/>
        <v>12</v>
      </c>
      <c r="AJ436" s="14">
        <f t="shared" ca="1" si="137"/>
        <v>13</v>
      </c>
      <c r="AK436" s="14">
        <f t="shared" ca="1" si="137"/>
        <v>13</v>
      </c>
      <c r="AL436" s="14">
        <f t="shared" ca="1" si="137"/>
        <v>13</v>
      </c>
      <c r="AM436" s="14">
        <f t="shared" ca="1" si="137"/>
        <v>13</v>
      </c>
    </row>
    <row r="437" spans="1:39" hidden="1" outlineLevel="2" x14ac:dyDescent="0.3">
      <c r="B437" t="s">
        <v>75</v>
      </c>
      <c r="H437" t="s">
        <v>422</v>
      </c>
      <c r="K437" s="14">
        <f t="shared" ref="K437:AM437" ca="1" si="138">SUM(K44,K50)</f>
        <v>6</v>
      </c>
      <c r="L437" s="14">
        <f t="shared" ca="1" si="138"/>
        <v>6</v>
      </c>
      <c r="M437" s="14">
        <f t="shared" ca="1" si="138"/>
        <v>6</v>
      </c>
      <c r="N437" s="14">
        <f t="shared" ca="1" si="138"/>
        <v>6</v>
      </c>
      <c r="O437" s="14">
        <f t="shared" ca="1" si="138"/>
        <v>6</v>
      </c>
      <c r="P437" s="14">
        <f t="shared" ca="1" si="138"/>
        <v>10</v>
      </c>
      <c r="Q437" s="14">
        <f t="shared" ca="1" si="138"/>
        <v>10</v>
      </c>
      <c r="R437" s="14">
        <f t="shared" ca="1" si="138"/>
        <v>12</v>
      </c>
      <c r="S437" s="14">
        <f t="shared" ca="1" si="138"/>
        <v>12</v>
      </c>
      <c r="T437" s="14">
        <f t="shared" ca="1" si="138"/>
        <v>13</v>
      </c>
      <c r="U437" s="14">
        <f t="shared" ca="1" si="138"/>
        <v>13</v>
      </c>
      <c r="V437" s="14">
        <f t="shared" ca="1" si="138"/>
        <v>13</v>
      </c>
      <c r="W437" s="14">
        <f t="shared" ca="1" si="138"/>
        <v>13</v>
      </c>
      <c r="X437" s="14">
        <f t="shared" ca="1" si="138"/>
        <v>13</v>
      </c>
      <c r="Y437" s="14">
        <f t="shared" ca="1" si="138"/>
        <v>13</v>
      </c>
      <c r="Z437" s="14">
        <f t="shared" ca="1" si="138"/>
        <v>13</v>
      </c>
      <c r="AA437" s="14">
        <f t="shared" ca="1" si="138"/>
        <v>13</v>
      </c>
      <c r="AB437" s="14">
        <f t="shared" ca="1" si="138"/>
        <v>13</v>
      </c>
      <c r="AC437" s="14">
        <f t="shared" ca="1" si="138"/>
        <v>13</v>
      </c>
      <c r="AD437" s="14">
        <f t="shared" ca="1" si="138"/>
        <v>13</v>
      </c>
      <c r="AE437" s="14">
        <f t="shared" ca="1" si="138"/>
        <v>13</v>
      </c>
      <c r="AF437" s="14">
        <f t="shared" ca="1" si="138"/>
        <v>13</v>
      </c>
      <c r="AG437" s="14">
        <f t="shared" ca="1" si="138"/>
        <v>13</v>
      </c>
      <c r="AH437" s="14">
        <f t="shared" ca="1" si="138"/>
        <v>13</v>
      </c>
      <c r="AI437" s="14">
        <f t="shared" ca="1" si="138"/>
        <v>13</v>
      </c>
      <c r="AJ437" s="14">
        <f t="shared" ca="1" si="138"/>
        <v>13</v>
      </c>
      <c r="AK437" s="14">
        <f t="shared" ca="1" si="138"/>
        <v>13</v>
      </c>
      <c r="AL437" s="14">
        <f t="shared" ca="1" si="138"/>
        <v>13</v>
      </c>
      <c r="AM437" s="14">
        <f t="shared" ca="1" si="138"/>
        <v>13</v>
      </c>
    </row>
    <row r="438" spans="1:39" hidden="1" outlineLevel="2" x14ac:dyDescent="0.3">
      <c r="B438" t="s">
        <v>420</v>
      </c>
      <c r="H438" t="s">
        <v>422</v>
      </c>
      <c r="K438" s="14">
        <f t="shared" ref="K438:AM438" ca="1" si="139">SUM(K45:K49)</f>
        <v>20</v>
      </c>
      <c r="L438" s="14">
        <f t="shared" ca="1" si="139"/>
        <v>20</v>
      </c>
      <c r="M438" s="14">
        <f t="shared" ca="1" si="139"/>
        <v>22</v>
      </c>
      <c r="N438" s="14">
        <f t="shared" ca="1" si="139"/>
        <v>22</v>
      </c>
      <c r="O438" s="14">
        <f t="shared" ca="1" si="139"/>
        <v>22</v>
      </c>
      <c r="P438" s="14">
        <f t="shared" ca="1" si="139"/>
        <v>22</v>
      </c>
      <c r="Q438" s="14">
        <f t="shared" ca="1" si="139"/>
        <v>24</v>
      </c>
      <c r="R438" s="14">
        <f t="shared" ca="1" si="139"/>
        <v>24</v>
      </c>
      <c r="S438" s="14">
        <f t="shared" ca="1" si="139"/>
        <v>26</v>
      </c>
      <c r="T438" s="14">
        <f t="shared" ca="1" si="139"/>
        <v>26</v>
      </c>
      <c r="U438" s="14">
        <f t="shared" ca="1" si="139"/>
        <v>26</v>
      </c>
      <c r="V438" s="14">
        <f t="shared" ca="1" si="139"/>
        <v>26</v>
      </c>
      <c r="W438" s="14">
        <f t="shared" ca="1" si="139"/>
        <v>32</v>
      </c>
      <c r="X438" s="14">
        <f t="shared" ca="1" si="139"/>
        <v>32</v>
      </c>
      <c r="Y438" s="14">
        <f t="shared" ca="1" si="139"/>
        <v>32</v>
      </c>
      <c r="Z438" s="14">
        <f t="shared" ca="1" si="139"/>
        <v>32</v>
      </c>
      <c r="AA438" s="14">
        <f t="shared" ca="1" si="139"/>
        <v>32</v>
      </c>
      <c r="AB438" s="14">
        <f t="shared" ca="1" si="139"/>
        <v>32</v>
      </c>
      <c r="AC438" s="14">
        <f t="shared" ca="1" si="139"/>
        <v>32</v>
      </c>
      <c r="AD438" s="14">
        <f t="shared" ca="1" si="139"/>
        <v>32</v>
      </c>
      <c r="AE438" s="14">
        <f t="shared" ca="1" si="139"/>
        <v>32</v>
      </c>
      <c r="AF438" s="14">
        <f t="shared" ca="1" si="139"/>
        <v>32</v>
      </c>
      <c r="AG438" s="14">
        <f t="shared" ca="1" si="139"/>
        <v>32</v>
      </c>
      <c r="AH438" s="14">
        <f t="shared" ca="1" si="139"/>
        <v>32</v>
      </c>
      <c r="AI438" s="14">
        <f t="shared" ca="1" si="139"/>
        <v>26</v>
      </c>
      <c r="AJ438" s="14">
        <f t="shared" ca="1" si="139"/>
        <v>32</v>
      </c>
      <c r="AK438" s="14">
        <f t="shared" ca="1" si="139"/>
        <v>32</v>
      </c>
      <c r="AL438" s="14">
        <f t="shared" ca="1" si="139"/>
        <v>32</v>
      </c>
      <c r="AM438" s="14">
        <f t="shared" ca="1" si="139"/>
        <v>32</v>
      </c>
    </row>
    <row r="439" spans="1:39" hidden="1" outlineLevel="2" x14ac:dyDescent="0.3">
      <c r="B439" s="67" t="s">
        <v>421</v>
      </c>
      <c r="C439" s="67"/>
      <c r="D439" s="67"/>
      <c r="E439" s="67"/>
      <c r="F439" s="67"/>
      <c r="G439" s="67"/>
      <c r="H439" s="67" t="s">
        <v>422</v>
      </c>
      <c r="I439" s="67"/>
      <c r="J439" s="67"/>
      <c r="K439" s="133">
        <f t="shared" ref="K439:AM439" ca="1" si="140">SUM(K51:K55)</f>
        <v>14</v>
      </c>
      <c r="L439" s="133">
        <f t="shared" ca="1" si="140"/>
        <v>14</v>
      </c>
      <c r="M439" s="133">
        <f t="shared" ca="1" si="140"/>
        <v>14</v>
      </c>
      <c r="N439" s="133">
        <f t="shared" ca="1" si="140"/>
        <v>15</v>
      </c>
      <c r="O439" s="133">
        <f t="shared" ca="1" si="140"/>
        <v>15</v>
      </c>
      <c r="P439" s="133">
        <f t="shared" ca="1" si="140"/>
        <v>15</v>
      </c>
      <c r="Q439" s="133">
        <f t="shared" ca="1" si="140"/>
        <v>18</v>
      </c>
      <c r="R439" s="133">
        <f t="shared" ca="1" si="140"/>
        <v>20</v>
      </c>
      <c r="S439" s="133">
        <f t="shared" ca="1" si="140"/>
        <v>20</v>
      </c>
      <c r="T439" s="133">
        <f t="shared" ca="1" si="140"/>
        <v>20</v>
      </c>
      <c r="U439" s="133">
        <f t="shared" ca="1" si="140"/>
        <v>20</v>
      </c>
      <c r="V439" s="133">
        <f t="shared" ca="1" si="140"/>
        <v>20</v>
      </c>
      <c r="W439" s="133">
        <f t="shared" ca="1" si="140"/>
        <v>24</v>
      </c>
      <c r="X439" s="133">
        <f t="shared" ca="1" si="140"/>
        <v>24</v>
      </c>
      <c r="Y439" s="133">
        <f t="shared" ca="1" si="140"/>
        <v>24</v>
      </c>
      <c r="Z439" s="133">
        <f t="shared" ca="1" si="140"/>
        <v>24</v>
      </c>
      <c r="AA439" s="133">
        <f t="shared" ca="1" si="140"/>
        <v>24</v>
      </c>
      <c r="AB439" s="133">
        <f t="shared" ca="1" si="140"/>
        <v>24</v>
      </c>
      <c r="AC439" s="133">
        <f t="shared" ca="1" si="140"/>
        <v>24</v>
      </c>
      <c r="AD439" s="133">
        <f t="shared" ca="1" si="140"/>
        <v>24</v>
      </c>
      <c r="AE439" s="133">
        <f t="shared" ca="1" si="140"/>
        <v>24</v>
      </c>
      <c r="AF439" s="133">
        <f t="shared" ca="1" si="140"/>
        <v>24</v>
      </c>
      <c r="AG439" s="133">
        <f t="shared" ca="1" si="140"/>
        <v>24</v>
      </c>
      <c r="AH439" s="133">
        <f t="shared" ca="1" si="140"/>
        <v>24</v>
      </c>
      <c r="AI439" s="133">
        <f t="shared" ca="1" si="140"/>
        <v>20</v>
      </c>
      <c r="AJ439" s="133">
        <f t="shared" ca="1" si="140"/>
        <v>24</v>
      </c>
      <c r="AK439" s="133">
        <f t="shared" ca="1" si="140"/>
        <v>24</v>
      </c>
      <c r="AL439" s="133">
        <f t="shared" ca="1" si="140"/>
        <v>24</v>
      </c>
      <c r="AM439" s="133">
        <f t="shared" ca="1" si="140"/>
        <v>24</v>
      </c>
    </row>
    <row r="440" spans="1:39" hidden="1" outlineLevel="2" x14ac:dyDescent="0.3">
      <c r="B440" s="15" t="s">
        <v>19</v>
      </c>
      <c r="H440" s="15" t="s">
        <v>422</v>
      </c>
      <c r="K440" s="33">
        <f t="shared" ref="K440:AM440" ca="1" si="141">SUM(K434:K439)</f>
        <v>55</v>
      </c>
      <c r="L440" s="33">
        <f t="shared" ca="1" si="141"/>
        <v>55</v>
      </c>
      <c r="M440" s="33">
        <f t="shared" ca="1" si="141"/>
        <v>57</v>
      </c>
      <c r="N440" s="33">
        <f t="shared" ca="1" si="141"/>
        <v>59</v>
      </c>
      <c r="O440" s="33">
        <f t="shared" ca="1" si="141"/>
        <v>61</v>
      </c>
      <c r="P440" s="33">
        <f t="shared" ca="1" si="141"/>
        <v>65</v>
      </c>
      <c r="Q440" s="33">
        <f t="shared" ca="1" si="141"/>
        <v>74</v>
      </c>
      <c r="R440" s="33">
        <f t="shared" ca="1" si="141"/>
        <v>83</v>
      </c>
      <c r="S440" s="33">
        <f t="shared" ca="1" si="141"/>
        <v>86</v>
      </c>
      <c r="T440" s="33">
        <f t="shared" ca="1" si="141"/>
        <v>88</v>
      </c>
      <c r="U440" s="33">
        <f t="shared" ca="1" si="141"/>
        <v>88</v>
      </c>
      <c r="V440" s="33">
        <f t="shared" ca="1" si="141"/>
        <v>88</v>
      </c>
      <c r="W440" s="33">
        <f t="shared" ca="1" si="141"/>
        <v>99</v>
      </c>
      <c r="X440" s="33">
        <f t="shared" ca="1" si="141"/>
        <v>99</v>
      </c>
      <c r="Y440" s="33">
        <f t="shared" ca="1" si="141"/>
        <v>99</v>
      </c>
      <c r="Z440" s="33">
        <f t="shared" ca="1" si="141"/>
        <v>99</v>
      </c>
      <c r="AA440" s="33">
        <f t="shared" ca="1" si="141"/>
        <v>99</v>
      </c>
      <c r="AB440" s="33">
        <f t="shared" ca="1" si="141"/>
        <v>99</v>
      </c>
      <c r="AC440" s="33">
        <f t="shared" ca="1" si="141"/>
        <v>99</v>
      </c>
      <c r="AD440" s="33">
        <f t="shared" ca="1" si="141"/>
        <v>99</v>
      </c>
      <c r="AE440" s="33">
        <f t="shared" ca="1" si="141"/>
        <v>99</v>
      </c>
      <c r="AF440" s="33">
        <f t="shared" ca="1" si="141"/>
        <v>99</v>
      </c>
      <c r="AG440" s="33">
        <f t="shared" ca="1" si="141"/>
        <v>99</v>
      </c>
      <c r="AH440" s="33">
        <f t="shared" ca="1" si="141"/>
        <v>99</v>
      </c>
      <c r="AI440" s="33">
        <f t="shared" ca="1" si="141"/>
        <v>88</v>
      </c>
      <c r="AJ440" s="33">
        <f t="shared" ca="1" si="141"/>
        <v>99</v>
      </c>
      <c r="AK440" s="33">
        <f t="shared" ca="1" si="141"/>
        <v>99</v>
      </c>
      <c r="AL440" s="33">
        <f t="shared" ca="1" si="141"/>
        <v>99</v>
      </c>
      <c r="AM440" s="33">
        <f t="shared" ca="1" si="141"/>
        <v>99</v>
      </c>
    </row>
    <row r="441" spans="1:39" hidden="1" outlineLevel="2" x14ac:dyDescent="0.3"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</row>
    <row r="442" spans="1:39" hidden="1" outlineLevel="2" x14ac:dyDescent="0.3">
      <c r="B442" t="str">
        <f t="shared" ref="B442:B447" si="142">B434</f>
        <v>Management</v>
      </c>
      <c r="H442" t="s">
        <v>423</v>
      </c>
      <c r="K442" s="249">
        <f t="shared" ref="K442:AM442" ca="1" si="143">K434/K$440</f>
        <v>5.4545454545454543E-2</v>
      </c>
      <c r="L442" s="249">
        <f t="shared" ca="1" si="143"/>
        <v>5.4545454545454543E-2</v>
      </c>
      <c r="M442" s="249">
        <f t="shared" ca="1" si="143"/>
        <v>5.2631578947368418E-2</v>
      </c>
      <c r="N442" s="249">
        <f t="shared" ca="1" si="143"/>
        <v>5.0847457627118647E-2</v>
      </c>
      <c r="O442" s="249">
        <f t="shared" ca="1" si="143"/>
        <v>4.9180327868852458E-2</v>
      </c>
      <c r="P442" s="249">
        <f t="shared" ca="1" si="143"/>
        <v>4.6153846153846156E-2</v>
      </c>
      <c r="Q442" s="249">
        <f t="shared" ca="1" si="143"/>
        <v>4.0540540540540543E-2</v>
      </c>
      <c r="R442" s="249">
        <f t="shared" ca="1" si="143"/>
        <v>4.8192771084337352E-2</v>
      </c>
      <c r="S442" s="249">
        <f t="shared" ca="1" si="143"/>
        <v>4.6511627906976744E-2</v>
      </c>
      <c r="T442" s="249">
        <f t="shared" ca="1" si="143"/>
        <v>5.6818181818181816E-2</v>
      </c>
      <c r="U442" s="249">
        <f t="shared" ca="1" si="143"/>
        <v>5.6818181818181816E-2</v>
      </c>
      <c r="V442" s="249">
        <f t="shared" ca="1" si="143"/>
        <v>5.6818181818181816E-2</v>
      </c>
      <c r="W442" s="249">
        <f t="shared" ca="1" si="143"/>
        <v>5.0505050505050504E-2</v>
      </c>
      <c r="X442" s="249">
        <f t="shared" ca="1" si="143"/>
        <v>5.0505050505050504E-2</v>
      </c>
      <c r="Y442" s="249">
        <f t="shared" ca="1" si="143"/>
        <v>5.0505050505050504E-2</v>
      </c>
      <c r="Z442" s="249">
        <f t="shared" ca="1" si="143"/>
        <v>5.0505050505050504E-2</v>
      </c>
      <c r="AA442" s="249">
        <f t="shared" ca="1" si="143"/>
        <v>5.0505050505050504E-2</v>
      </c>
      <c r="AB442" s="249">
        <f t="shared" ca="1" si="143"/>
        <v>5.0505050505050504E-2</v>
      </c>
      <c r="AC442" s="249">
        <f t="shared" ca="1" si="143"/>
        <v>5.0505050505050504E-2</v>
      </c>
      <c r="AD442" s="249">
        <f t="shared" ca="1" si="143"/>
        <v>5.0505050505050504E-2</v>
      </c>
      <c r="AE442" s="249">
        <f t="shared" ca="1" si="143"/>
        <v>5.0505050505050504E-2</v>
      </c>
      <c r="AF442" s="249">
        <f t="shared" ca="1" si="143"/>
        <v>5.0505050505050504E-2</v>
      </c>
      <c r="AG442" s="249">
        <f t="shared" ca="1" si="143"/>
        <v>5.0505050505050504E-2</v>
      </c>
      <c r="AH442" s="249">
        <f t="shared" ca="1" si="143"/>
        <v>5.0505050505050504E-2</v>
      </c>
      <c r="AI442" s="249">
        <f t="shared" ca="1" si="143"/>
        <v>5.6818181818181816E-2</v>
      </c>
      <c r="AJ442" s="249">
        <f t="shared" ca="1" si="143"/>
        <v>5.0505050505050504E-2</v>
      </c>
      <c r="AK442" s="249">
        <f t="shared" ca="1" si="143"/>
        <v>5.0505050505050504E-2</v>
      </c>
      <c r="AL442" s="249">
        <f t="shared" ca="1" si="143"/>
        <v>5.0505050505050504E-2</v>
      </c>
      <c r="AM442" s="249">
        <f t="shared" ca="1" si="143"/>
        <v>5.0505050505050504E-2</v>
      </c>
    </row>
    <row r="443" spans="1:39" hidden="1" outlineLevel="2" x14ac:dyDescent="0.3">
      <c r="B443" t="str">
        <f t="shared" si="142"/>
        <v>Legal</v>
      </c>
      <c r="H443" t="s">
        <v>423</v>
      </c>
      <c r="K443" s="249">
        <f t="shared" ref="K443:AM443" ca="1" si="144">K435/K$440</f>
        <v>0.12727272727272726</v>
      </c>
      <c r="L443" s="249">
        <f t="shared" ca="1" si="144"/>
        <v>0.12727272727272726</v>
      </c>
      <c r="M443" s="249">
        <f t="shared" ca="1" si="144"/>
        <v>0.12280701754385964</v>
      </c>
      <c r="N443" s="249">
        <f t="shared" ca="1" si="144"/>
        <v>0.13559322033898305</v>
      </c>
      <c r="O443" s="249">
        <f t="shared" ca="1" si="144"/>
        <v>0.14754098360655737</v>
      </c>
      <c r="P443" s="249">
        <f t="shared" ca="1" si="144"/>
        <v>0.13846153846153847</v>
      </c>
      <c r="Q443" s="249">
        <f t="shared" ca="1" si="144"/>
        <v>0.16216216216216217</v>
      </c>
      <c r="R443" s="249">
        <f t="shared" ca="1" si="144"/>
        <v>0.14457831325301204</v>
      </c>
      <c r="S443" s="249">
        <f t="shared" ca="1" si="144"/>
        <v>0.13953488372093023</v>
      </c>
      <c r="T443" s="249">
        <f t="shared" ca="1" si="144"/>
        <v>0.13636363636363635</v>
      </c>
      <c r="U443" s="249">
        <f t="shared" ca="1" si="144"/>
        <v>0.13636363636363635</v>
      </c>
      <c r="V443" s="249">
        <f t="shared" ca="1" si="144"/>
        <v>0.13636363636363635</v>
      </c>
      <c r="W443" s="249">
        <f t="shared" ca="1" si="144"/>
        <v>0.12121212121212122</v>
      </c>
      <c r="X443" s="249">
        <f t="shared" ca="1" si="144"/>
        <v>0.12121212121212122</v>
      </c>
      <c r="Y443" s="249">
        <f t="shared" ca="1" si="144"/>
        <v>0.12121212121212122</v>
      </c>
      <c r="Z443" s="249">
        <f t="shared" ca="1" si="144"/>
        <v>0.12121212121212122</v>
      </c>
      <c r="AA443" s="249">
        <f t="shared" ca="1" si="144"/>
        <v>0.12121212121212122</v>
      </c>
      <c r="AB443" s="249">
        <f t="shared" ca="1" si="144"/>
        <v>0.12121212121212122</v>
      </c>
      <c r="AC443" s="249">
        <f t="shared" ca="1" si="144"/>
        <v>0.12121212121212122</v>
      </c>
      <c r="AD443" s="249">
        <f t="shared" ca="1" si="144"/>
        <v>0.12121212121212122</v>
      </c>
      <c r="AE443" s="249">
        <f t="shared" ca="1" si="144"/>
        <v>0.12121212121212122</v>
      </c>
      <c r="AF443" s="249">
        <f t="shared" ca="1" si="144"/>
        <v>0.12121212121212122</v>
      </c>
      <c r="AG443" s="249">
        <f t="shared" ca="1" si="144"/>
        <v>0.12121212121212122</v>
      </c>
      <c r="AH443" s="249">
        <f t="shared" ca="1" si="144"/>
        <v>0.12121212121212122</v>
      </c>
      <c r="AI443" s="249">
        <f t="shared" ca="1" si="144"/>
        <v>0.13636363636363635</v>
      </c>
      <c r="AJ443" s="249">
        <f t="shared" ca="1" si="144"/>
        <v>0.12121212121212122</v>
      </c>
      <c r="AK443" s="249">
        <f t="shared" ca="1" si="144"/>
        <v>0.12121212121212122</v>
      </c>
      <c r="AL443" s="249">
        <f t="shared" ca="1" si="144"/>
        <v>0.12121212121212122</v>
      </c>
      <c r="AM443" s="249">
        <f t="shared" ca="1" si="144"/>
        <v>0.12121212121212122</v>
      </c>
    </row>
    <row r="444" spans="1:39" hidden="1" outlineLevel="2" x14ac:dyDescent="0.3">
      <c r="B444" t="str">
        <f t="shared" si="142"/>
        <v>Sales</v>
      </c>
      <c r="H444" t="s">
        <v>423</v>
      </c>
      <c r="K444" s="249">
        <f t="shared" ref="K444:AM444" ca="1" si="145">K436/K$440</f>
        <v>9.0909090909090912E-2</v>
      </c>
      <c r="L444" s="249">
        <f t="shared" ca="1" si="145"/>
        <v>9.0909090909090912E-2</v>
      </c>
      <c r="M444" s="249">
        <f t="shared" ca="1" si="145"/>
        <v>8.771929824561403E-2</v>
      </c>
      <c r="N444" s="249">
        <f t="shared" ca="1" si="145"/>
        <v>8.4745762711864403E-2</v>
      </c>
      <c r="O444" s="249">
        <f t="shared" ca="1" si="145"/>
        <v>9.8360655737704916E-2</v>
      </c>
      <c r="P444" s="249">
        <f t="shared" ca="1" si="145"/>
        <v>9.2307692307692313E-2</v>
      </c>
      <c r="Q444" s="249">
        <f t="shared" ca="1" si="145"/>
        <v>9.45945945945946E-2</v>
      </c>
      <c r="R444" s="249">
        <f t="shared" ca="1" si="145"/>
        <v>0.13253012048192772</v>
      </c>
      <c r="S444" s="249">
        <f t="shared" ca="1" si="145"/>
        <v>0.13953488372093023</v>
      </c>
      <c r="T444" s="249">
        <f t="shared" ca="1" si="145"/>
        <v>0.13636363636363635</v>
      </c>
      <c r="U444" s="249">
        <f t="shared" ca="1" si="145"/>
        <v>0.13636363636363635</v>
      </c>
      <c r="V444" s="249">
        <f t="shared" ca="1" si="145"/>
        <v>0.13636363636363635</v>
      </c>
      <c r="W444" s="249">
        <f t="shared" ca="1" si="145"/>
        <v>0.13131313131313133</v>
      </c>
      <c r="X444" s="249">
        <f t="shared" ca="1" si="145"/>
        <v>0.13131313131313133</v>
      </c>
      <c r="Y444" s="249">
        <f t="shared" ca="1" si="145"/>
        <v>0.13131313131313133</v>
      </c>
      <c r="Z444" s="249">
        <f t="shared" ca="1" si="145"/>
        <v>0.13131313131313133</v>
      </c>
      <c r="AA444" s="249">
        <f t="shared" ca="1" si="145"/>
        <v>0.13131313131313133</v>
      </c>
      <c r="AB444" s="249">
        <f t="shared" ca="1" si="145"/>
        <v>0.13131313131313133</v>
      </c>
      <c r="AC444" s="249">
        <f t="shared" ca="1" si="145"/>
        <v>0.13131313131313133</v>
      </c>
      <c r="AD444" s="249">
        <f t="shared" ca="1" si="145"/>
        <v>0.13131313131313133</v>
      </c>
      <c r="AE444" s="249">
        <f t="shared" ca="1" si="145"/>
        <v>0.13131313131313133</v>
      </c>
      <c r="AF444" s="249">
        <f t="shared" ca="1" si="145"/>
        <v>0.13131313131313133</v>
      </c>
      <c r="AG444" s="249">
        <f t="shared" ca="1" si="145"/>
        <v>0.13131313131313133</v>
      </c>
      <c r="AH444" s="249">
        <f t="shared" ca="1" si="145"/>
        <v>0.13131313131313133</v>
      </c>
      <c r="AI444" s="249">
        <f t="shared" ca="1" si="145"/>
        <v>0.13636363636363635</v>
      </c>
      <c r="AJ444" s="249">
        <f t="shared" ca="1" si="145"/>
        <v>0.13131313131313133</v>
      </c>
      <c r="AK444" s="249">
        <f t="shared" ca="1" si="145"/>
        <v>0.13131313131313133</v>
      </c>
      <c r="AL444" s="249">
        <f t="shared" ca="1" si="145"/>
        <v>0.13131313131313133</v>
      </c>
      <c r="AM444" s="249">
        <f t="shared" ca="1" si="145"/>
        <v>0.13131313131313133</v>
      </c>
    </row>
    <row r="445" spans="1:39" hidden="1" outlineLevel="2" x14ac:dyDescent="0.3">
      <c r="B445" t="str">
        <f t="shared" si="142"/>
        <v>Marketing</v>
      </c>
      <c r="H445" t="s">
        <v>423</v>
      </c>
      <c r="K445" s="249">
        <f t="shared" ref="K445:AM445" ca="1" si="146">K437/K$440</f>
        <v>0.10909090909090909</v>
      </c>
      <c r="L445" s="249">
        <f t="shared" ca="1" si="146"/>
        <v>0.10909090909090909</v>
      </c>
      <c r="M445" s="249">
        <f t="shared" ca="1" si="146"/>
        <v>0.10526315789473684</v>
      </c>
      <c r="N445" s="249">
        <f t="shared" ca="1" si="146"/>
        <v>0.10169491525423729</v>
      </c>
      <c r="O445" s="249">
        <f t="shared" ca="1" si="146"/>
        <v>9.8360655737704916E-2</v>
      </c>
      <c r="P445" s="249">
        <f t="shared" ca="1" si="146"/>
        <v>0.15384615384615385</v>
      </c>
      <c r="Q445" s="249">
        <f t="shared" ca="1" si="146"/>
        <v>0.13513513513513514</v>
      </c>
      <c r="R445" s="249">
        <f t="shared" ca="1" si="146"/>
        <v>0.14457831325301204</v>
      </c>
      <c r="S445" s="249">
        <f t="shared" ca="1" si="146"/>
        <v>0.13953488372093023</v>
      </c>
      <c r="T445" s="249">
        <f t="shared" ca="1" si="146"/>
        <v>0.14772727272727273</v>
      </c>
      <c r="U445" s="249">
        <f t="shared" ca="1" si="146"/>
        <v>0.14772727272727273</v>
      </c>
      <c r="V445" s="249">
        <f t="shared" ca="1" si="146"/>
        <v>0.14772727272727273</v>
      </c>
      <c r="W445" s="249">
        <f t="shared" ca="1" si="146"/>
        <v>0.13131313131313133</v>
      </c>
      <c r="X445" s="249">
        <f t="shared" ca="1" si="146"/>
        <v>0.13131313131313133</v>
      </c>
      <c r="Y445" s="249">
        <f t="shared" ca="1" si="146"/>
        <v>0.13131313131313133</v>
      </c>
      <c r="Z445" s="249">
        <f t="shared" ca="1" si="146"/>
        <v>0.13131313131313133</v>
      </c>
      <c r="AA445" s="249">
        <f t="shared" ca="1" si="146"/>
        <v>0.13131313131313133</v>
      </c>
      <c r="AB445" s="249">
        <f t="shared" ca="1" si="146"/>
        <v>0.13131313131313133</v>
      </c>
      <c r="AC445" s="249">
        <f t="shared" ca="1" si="146"/>
        <v>0.13131313131313133</v>
      </c>
      <c r="AD445" s="249">
        <f t="shared" ca="1" si="146"/>
        <v>0.13131313131313133</v>
      </c>
      <c r="AE445" s="249">
        <f t="shared" ca="1" si="146"/>
        <v>0.13131313131313133</v>
      </c>
      <c r="AF445" s="249">
        <f t="shared" ca="1" si="146"/>
        <v>0.13131313131313133</v>
      </c>
      <c r="AG445" s="249">
        <f t="shared" ca="1" si="146"/>
        <v>0.13131313131313133</v>
      </c>
      <c r="AH445" s="249">
        <f t="shared" ca="1" si="146"/>
        <v>0.13131313131313133</v>
      </c>
      <c r="AI445" s="249">
        <f t="shared" ca="1" si="146"/>
        <v>0.14772727272727273</v>
      </c>
      <c r="AJ445" s="249">
        <f t="shared" ca="1" si="146"/>
        <v>0.13131313131313133</v>
      </c>
      <c r="AK445" s="249">
        <f t="shared" ca="1" si="146"/>
        <v>0.13131313131313133</v>
      </c>
      <c r="AL445" s="249">
        <f t="shared" ca="1" si="146"/>
        <v>0.13131313131313133</v>
      </c>
      <c r="AM445" s="249">
        <f t="shared" ca="1" si="146"/>
        <v>0.13131313131313133</v>
      </c>
    </row>
    <row r="446" spans="1:39" hidden="1" outlineLevel="2" x14ac:dyDescent="0.3">
      <c r="B446" t="str">
        <f t="shared" si="142"/>
        <v>IT</v>
      </c>
      <c r="H446" t="s">
        <v>423</v>
      </c>
      <c r="K446" s="249">
        <f t="shared" ref="K446:AM446" ca="1" si="147">K438/K$440</f>
        <v>0.36363636363636365</v>
      </c>
      <c r="L446" s="249">
        <f t="shared" ca="1" si="147"/>
        <v>0.36363636363636365</v>
      </c>
      <c r="M446" s="249">
        <f t="shared" ca="1" si="147"/>
        <v>0.38596491228070173</v>
      </c>
      <c r="N446" s="249">
        <f t="shared" ca="1" si="147"/>
        <v>0.3728813559322034</v>
      </c>
      <c r="O446" s="249">
        <f t="shared" ca="1" si="147"/>
        <v>0.36065573770491804</v>
      </c>
      <c r="P446" s="249">
        <f t="shared" ca="1" si="147"/>
        <v>0.33846153846153848</v>
      </c>
      <c r="Q446" s="249">
        <f t="shared" ca="1" si="147"/>
        <v>0.32432432432432434</v>
      </c>
      <c r="R446" s="249">
        <f t="shared" ca="1" si="147"/>
        <v>0.28915662650602408</v>
      </c>
      <c r="S446" s="249">
        <f t="shared" ca="1" si="147"/>
        <v>0.30232558139534882</v>
      </c>
      <c r="T446" s="249">
        <f t="shared" ca="1" si="147"/>
        <v>0.29545454545454547</v>
      </c>
      <c r="U446" s="249">
        <f t="shared" ca="1" si="147"/>
        <v>0.29545454545454547</v>
      </c>
      <c r="V446" s="249">
        <f t="shared" ca="1" si="147"/>
        <v>0.29545454545454547</v>
      </c>
      <c r="W446" s="249">
        <f t="shared" ca="1" si="147"/>
        <v>0.32323232323232326</v>
      </c>
      <c r="X446" s="249">
        <f t="shared" ca="1" si="147"/>
        <v>0.32323232323232326</v>
      </c>
      <c r="Y446" s="249">
        <f t="shared" ca="1" si="147"/>
        <v>0.32323232323232326</v>
      </c>
      <c r="Z446" s="249">
        <f t="shared" ca="1" si="147"/>
        <v>0.32323232323232326</v>
      </c>
      <c r="AA446" s="249">
        <f t="shared" ca="1" si="147"/>
        <v>0.32323232323232326</v>
      </c>
      <c r="AB446" s="249">
        <f t="shared" ca="1" si="147"/>
        <v>0.32323232323232326</v>
      </c>
      <c r="AC446" s="249">
        <f t="shared" ca="1" si="147"/>
        <v>0.32323232323232326</v>
      </c>
      <c r="AD446" s="249">
        <f t="shared" ca="1" si="147"/>
        <v>0.32323232323232326</v>
      </c>
      <c r="AE446" s="249">
        <f t="shared" ca="1" si="147"/>
        <v>0.32323232323232326</v>
      </c>
      <c r="AF446" s="249">
        <f t="shared" ca="1" si="147"/>
        <v>0.32323232323232326</v>
      </c>
      <c r="AG446" s="249">
        <f t="shared" ca="1" si="147"/>
        <v>0.32323232323232326</v>
      </c>
      <c r="AH446" s="249">
        <f t="shared" ca="1" si="147"/>
        <v>0.32323232323232326</v>
      </c>
      <c r="AI446" s="249">
        <f t="shared" ca="1" si="147"/>
        <v>0.29545454545454547</v>
      </c>
      <c r="AJ446" s="249">
        <f t="shared" ca="1" si="147"/>
        <v>0.32323232323232326</v>
      </c>
      <c r="AK446" s="249">
        <f t="shared" ca="1" si="147"/>
        <v>0.32323232323232326</v>
      </c>
      <c r="AL446" s="249">
        <f t="shared" ca="1" si="147"/>
        <v>0.32323232323232326</v>
      </c>
      <c r="AM446" s="249">
        <f t="shared" ca="1" si="147"/>
        <v>0.32323232323232326</v>
      </c>
    </row>
    <row r="447" spans="1:39" hidden="1" outlineLevel="2" x14ac:dyDescent="0.3">
      <c r="B447" t="str">
        <f t="shared" si="142"/>
        <v>Support</v>
      </c>
      <c r="H447" t="s">
        <v>423</v>
      </c>
      <c r="K447" s="249">
        <f t="shared" ref="K447:AM447" ca="1" si="148">K439/K$440</f>
        <v>0.25454545454545452</v>
      </c>
      <c r="L447" s="249">
        <f t="shared" ca="1" si="148"/>
        <v>0.25454545454545452</v>
      </c>
      <c r="M447" s="249">
        <f t="shared" ca="1" si="148"/>
        <v>0.24561403508771928</v>
      </c>
      <c r="N447" s="249">
        <f t="shared" ca="1" si="148"/>
        <v>0.25423728813559321</v>
      </c>
      <c r="O447" s="249">
        <f t="shared" ca="1" si="148"/>
        <v>0.24590163934426229</v>
      </c>
      <c r="P447" s="249">
        <f t="shared" ca="1" si="148"/>
        <v>0.23076923076923078</v>
      </c>
      <c r="Q447" s="249">
        <f t="shared" ca="1" si="148"/>
        <v>0.24324324324324326</v>
      </c>
      <c r="R447" s="249">
        <f t="shared" ca="1" si="148"/>
        <v>0.24096385542168675</v>
      </c>
      <c r="S447" s="249">
        <f t="shared" ca="1" si="148"/>
        <v>0.23255813953488372</v>
      </c>
      <c r="T447" s="249">
        <f t="shared" ca="1" si="148"/>
        <v>0.22727272727272727</v>
      </c>
      <c r="U447" s="249">
        <f t="shared" ca="1" si="148"/>
        <v>0.22727272727272727</v>
      </c>
      <c r="V447" s="249">
        <f t="shared" ca="1" si="148"/>
        <v>0.22727272727272727</v>
      </c>
      <c r="W447" s="249">
        <f t="shared" ca="1" si="148"/>
        <v>0.24242424242424243</v>
      </c>
      <c r="X447" s="249">
        <f t="shared" ca="1" si="148"/>
        <v>0.24242424242424243</v>
      </c>
      <c r="Y447" s="249">
        <f t="shared" ca="1" si="148"/>
        <v>0.24242424242424243</v>
      </c>
      <c r="Z447" s="249">
        <f t="shared" ca="1" si="148"/>
        <v>0.24242424242424243</v>
      </c>
      <c r="AA447" s="249">
        <f t="shared" ca="1" si="148"/>
        <v>0.24242424242424243</v>
      </c>
      <c r="AB447" s="249">
        <f t="shared" ca="1" si="148"/>
        <v>0.24242424242424243</v>
      </c>
      <c r="AC447" s="249">
        <f t="shared" ca="1" si="148"/>
        <v>0.24242424242424243</v>
      </c>
      <c r="AD447" s="249">
        <f t="shared" ca="1" si="148"/>
        <v>0.24242424242424243</v>
      </c>
      <c r="AE447" s="249">
        <f t="shared" ca="1" si="148"/>
        <v>0.24242424242424243</v>
      </c>
      <c r="AF447" s="249">
        <f t="shared" ca="1" si="148"/>
        <v>0.24242424242424243</v>
      </c>
      <c r="AG447" s="249">
        <f t="shared" ca="1" si="148"/>
        <v>0.24242424242424243</v>
      </c>
      <c r="AH447" s="249">
        <f t="shared" ca="1" si="148"/>
        <v>0.24242424242424243</v>
      </c>
      <c r="AI447" s="249">
        <f t="shared" ca="1" si="148"/>
        <v>0.22727272727272727</v>
      </c>
      <c r="AJ447" s="249">
        <f t="shared" ca="1" si="148"/>
        <v>0.24242424242424243</v>
      </c>
      <c r="AK447" s="249">
        <f t="shared" ca="1" si="148"/>
        <v>0.24242424242424243</v>
      </c>
      <c r="AL447" s="249">
        <f t="shared" ca="1" si="148"/>
        <v>0.24242424242424243</v>
      </c>
      <c r="AM447" s="249">
        <f t="shared" ca="1" si="148"/>
        <v>0.24242424242424243</v>
      </c>
    </row>
    <row r="448" spans="1:39" hidden="1" outlineLevel="2" x14ac:dyDescent="0.3"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</row>
    <row r="449" spans="1:39" ht="13.5" hidden="1" outlineLevel="1" thickBot="1" x14ac:dyDescent="0.35"/>
    <row r="450" spans="1:39" x14ac:dyDescent="0.3">
      <c r="A450" s="36" t="s">
        <v>151</v>
      </c>
      <c r="B450" s="96" t="s">
        <v>375</v>
      </c>
      <c r="C450" s="97"/>
      <c r="D450" s="97"/>
      <c r="E450" s="97"/>
      <c r="F450" s="97"/>
      <c r="G450" s="97"/>
      <c r="H450" s="97"/>
      <c r="I450" s="97"/>
      <c r="J450" s="97"/>
      <c r="K450" s="98"/>
      <c r="L450" s="98"/>
      <c r="M450" s="98"/>
      <c r="N450" s="98"/>
      <c r="O450" s="98"/>
      <c r="P450" s="98"/>
      <c r="Q450" s="98"/>
      <c r="R450" s="181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</row>
    <row r="451" spans="1:39" ht="13.5" outlineLevel="1" thickBot="1" x14ac:dyDescent="0.35">
      <c r="B451" s="182"/>
      <c r="C451" s="101"/>
      <c r="D451" s="101"/>
      <c r="E451" s="101"/>
      <c r="F451" s="101"/>
      <c r="G451" s="101"/>
      <c r="H451" s="101"/>
      <c r="I451" s="101"/>
      <c r="J451" s="101"/>
      <c r="K451" s="102"/>
      <c r="L451" s="102"/>
      <c r="M451" s="102"/>
      <c r="N451" s="102"/>
      <c r="O451" s="102"/>
      <c r="P451" s="102"/>
      <c r="Q451" s="102"/>
      <c r="R451" s="183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 spans="1:39" outlineLevel="1" x14ac:dyDescent="0.3"/>
    <row r="453" spans="1:39" ht="21" customHeight="1" outlineLevel="1" thickBot="1" x14ac:dyDescent="0.35">
      <c r="B453" s="224"/>
      <c r="C453" s="225" t="s">
        <v>393</v>
      </c>
      <c r="D453" s="225"/>
      <c r="E453" s="226"/>
      <c r="G453" s="224"/>
      <c r="H453" s="264" t="s">
        <v>376</v>
      </c>
      <c r="I453" s="264"/>
      <c r="J453" s="226"/>
    </row>
    <row r="454" spans="1:39" outlineLevel="1" x14ac:dyDescent="0.3"/>
    <row r="455" spans="1:39" outlineLevel="1" x14ac:dyDescent="0.3">
      <c r="H455" s="19" t="s">
        <v>69</v>
      </c>
      <c r="I455" s="19" t="s">
        <v>391</v>
      </c>
      <c r="J455" s="19" t="s">
        <v>392</v>
      </c>
    </row>
    <row r="456" spans="1:39" outlineLevel="1" x14ac:dyDescent="0.3">
      <c r="G456" s="90">
        <v>2019</v>
      </c>
      <c r="H456" s="14">
        <f t="array" aca="1" ref="H456:H460" ca="1">TRANSPOSE(AI89:AM89)</f>
        <v>11555555.555555556</v>
      </c>
      <c r="I456" s="227">
        <f t="array" aca="1" ref="I456:I460" ca="1">TRANSPOSE(AI136:AM136)</f>
        <v>-0.10758682211538462</v>
      </c>
      <c r="J456" s="227">
        <f t="array" aca="1" ref="J456:J460" ca="1">TRANSPOSE(AI135:AM135)</f>
        <v>0.671226923076923</v>
      </c>
    </row>
    <row r="457" spans="1:39" outlineLevel="1" x14ac:dyDescent="0.3">
      <c r="G457" s="90">
        <f>G456+1</f>
        <v>2020</v>
      </c>
      <c r="H457" s="14">
        <f ca="1"/>
        <v>59133333.333333343</v>
      </c>
      <c r="I457" s="227">
        <f ca="1"/>
        <v>0.52411515219842164</v>
      </c>
      <c r="J457" s="227">
        <f ca="1"/>
        <v>0.7343979706877114</v>
      </c>
    </row>
    <row r="458" spans="1:39" outlineLevel="1" x14ac:dyDescent="0.3">
      <c r="G458" s="90">
        <f>G457+1</f>
        <v>2021</v>
      </c>
      <c r="H458" s="14">
        <f ca="1"/>
        <v>199844444.44444448</v>
      </c>
      <c r="I458" s="227">
        <f ca="1"/>
        <v>0.69273379174913818</v>
      </c>
      <c r="J458" s="227">
        <f ca="1"/>
        <v>0.75548740131213166</v>
      </c>
    </row>
    <row r="459" spans="1:39" outlineLevel="1" x14ac:dyDescent="0.3">
      <c r="G459" s="90">
        <f>G458+1</f>
        <v>2022</v>
      </c>
      <c r="H459" s="14">
        <f ca="1"/>
        <v>340555555.5555557</v>
      </c>
      <c r="I459" s="227">
        <f ca="1"/>
        <v>0.72196897436163132</v>
      </c>
      <c r="J459" s="227">
        <f ca="1"/>
        <v>0.75910904926590539</v>
      </c>
    </row>
    <row r="460" spans="1:39" outlineLevel="1" x14ac:dyDescent="0.3">
      <c r="G460" s="90">
        <f>G459+1</f>
        <v>2023</v>
      </c>
      <c r="H460" s="14">
        <f ca="1"/>
        <v>481266666.66666681</v>
      </c>
      <c r="I460" s="227">
        <f ca="1"/>
        <v>0.73407378619443697</v>
      </c>
      <c r="J460" s="227">
        <f ca="1"/>
        <v>0.76058015223715203</v>
      </c>
    </row>
    <row r="461" spans="1:39" outlineLevel="1" x14ac:dyDescent="0.3"/>
    <row r="462" spans="1:39" outlineLevel="1" x14ac:dyDescent="0.3"/>
    <row r="463" spans="1:39" outlineLevel="1" x14ac:dyDescent="0.3"/>
    <row r="464" spans="1:39" outlineLevel="1" x14ac:dyDescent="0.3"/>
    <row r="465" spans="2:10" outlineLevel="1" x14ac:dyDescent="0.3"/>
    <row r="466" spans="2:10" outlineLevel="1" x14ac:dyDescent="0.3"/>
    <row r="467" spans="2:10" outlineLevel="1" x14ac:dyDescent="0.3"/>
    <row r="468" spans="2:10" outlineLevel="1" x14ac:dyDescent="0.3"/>
    <row r="469" spans="2:10" outlineLevel="1" x14ac:dyDescent="0.3"/>
    <row r="470" spans="2:10" outlineLevel="1" x14ac:dyDescent="0.3"/>
    <row r="471" spans="2:10" outlineLevel="1" x14ac:dyDescent="0.3"/>
    <row r="472" spans="2:10" ht="21" customHeight="1" outlineLevel="1" thickBot="1" x14ac:dyDescent="0.35">
      <c r="B472" s="224"/>
      <c r="C472" s="264" t="s">
        <v>394</v>
      </c>
      <c r="D472" s="264"/>
      <c r="E472" s="224"/>
      <c r="G472" s="224"/>
      <c r="H472" s="264" t="s">
        <v>385</v>
      </c>
      <c r="I472" s="264"/>
      <c r="J472" s="226"/>
    </row>
    <row r="473" spans="2:10" outlineLevel="1" x14ac:dyDescent="0.3"/>
    <row r="474" spans="2:10" outlineLevel="1" x14ac:dyDescent="0.3">
      <c r="H474" s="19" t="s">
        <v>359</v>
      </c>
      <c r="I474" s="19" t="s">
        <v>390</v>
      </c>
    </row>
    <row r="475" spans="2:10" outlineLevel="1" x14ac:dyDescent="0.3">
      <c r="G475">
        <f>G456</f>
        <v>2019</v>
      </c>
      <c r="H475" s="14">
        <f t="array" aca="1" ref="H475:H479" ca="1">TRANSPOSE(AI424:AM424)</f>
        <v>8999625.5</v>
      </c>
      <c r="I475" s="14">
        <f t="array" aca="1" ref="I475:I479" ca="1">TRANSPOSE(AI425:AM425)</f>
        <v>35217229.522555552</v>
      </c>
    </row>
    <row r="476" spans="2:10" outlineLevel="1" x14ac:dyDescent="0.3">
      <c r="G476">
        <f>G457</f>
        <v>2020</v>
      </c>
      <c r="H476" s="14">
        <f ca="1"/>
        <v>12434724</v>
      </c>
      <c r="I476" s="14">
        <f ca="1"/>
        <v>50295357.749222226</v>
      </c>
    </row>
    <row r="477" spans="2:10" outlineLevel="1" x14ac:dyDescent="0.3">
      <c r="G477">
        <f>G458</f>
        <v>2021</v>
      </c>
      <c r="H477" s="14">
        <f ca="1"/>
        <v>12540960.24</v>
      </c>
      <c r="I477" s="14">
        <f ca="1"/>
        <v>158311314.46480742</v>
      </c>
    </row>
    <row r="478" spans="2:10" outlineLevel="1" x14ac:dyDescent="0.3">
      <c r="G478">
        <f>G459</f>
        <v>2022</v>
      </c>
      <c r="H478" s="14">
        <f ca="1"/>
        <v>12648258.842400001</v>
      </c>
      <c r="I478" s="14">
        <f ca="1"/>
        <v>340826253.11116338</v>
      </c>
    </row>
    <row r="479" spans="2:10" outlineLevel="1" x14ac:dyDescent="0.3">
      <c r="G479">
        <f>G460</f>
        <v>2023</v>
      </c>
      <c r="H479" s="14">
        <f ca="1"/>
        <v>12756630.430824002</v>
      </c>
      <c r="I479" s="14">
        <f ca="1"/>
        <v>607923012.77666438</v>
      </c>
    </row>
    <row r="480" spans="2:10" outlineLevel="1" x14ac:dyDescent="0.3"/>
    <row r="481" spans="2:10" outlineLevel="1" x14ac:dyDescent="0.3"/>
    <row r="482" spans="2:10" outlineLevel="1" x14ac:dyDescent="0.3"/>
    <row r="483" spans="2:10" outlineLevel="1" x14ac:dyDescent="0.3"/>
    <row r="484" spans="2:10" outlineLevel="1" x14ac:dyDescent="0.3"/>
    <row r="485" spans="2:10" outlineLevel="1" x14ac:dyDescent="0.3"/>
    <row r="486" spans="2:10" outlineLevel="1" x14ac:dyDescent="0.3"/>
    <row r="487" spans="2:10" outlineLevel="1" x14ac:dyDescent="0.3"/>
    <row r="488" spans="2:10" outlineLevel="1" x14ac:dyDescent="0.3"/>
    <row r="489" spans="2:10" outlineLevel="1" x14ac:dyDescent="0.3"/>
    <row r="490" spans="2:10" outlineLevel="1" x14ac:dyDescent="0.3"/>
    <row r="491" spans="2:10" ht="21" customHeight="1" outlineLevel="1" thickBot="1" x14ac:dyDescent="0.35">
      <c r="B491" s="264" t="s">
        <v>395</v>
      </c>
      <c r="C491" s="264"/>
      <c r="D491" s="264"/>
      <c r="E491" s="264"/>
      <c r="G491" s="264" t="s">
        <v>396</v>
      </c>
      <c r="H491" s="264"/>
      <c r="I491" s="264"/>
      <c r="J491" s="264"/>
    </row>
    <row r="492" spans="2:10" outlineLevel="1" x14ac:dyDescent="0.3"/>
    <row r="493" spans="2:10" outlineLevel="1" x14ac:dyDescent="0.3"/>
    <row r="494" spans="2:10" outlineLevel="1" x14ac:dyDescent="0.3"/>
    <row r="495" spans="2:10" outlineLevel="1" x14ac:dyDescent="0.3"/>
    <row r="496" spans="2:10" outlineLevel="1" x14ac:dyDescent="0.3"/>
    <row r="497" spans="2:10" outlineLevel="1" x14ac:dyDescent="0.3"/>
    <row r="498" spans="2:10" outlineLevel="1" x14ac:dyDescent="0.3"/>
    <row r="499" spans="2:10" outlineLevel="1" x14ac:dyDescent="0.3"/>
    <row r="500" spans="2:10" outlineLevel="1" x14ac:dyDescent="0.3"/>
    <row r="501" spans="2:10" outlineLevel="1" x14ac:dyDescent="0.3"/>
    <row r="502" spans="2:10" outlineLevel="1" x14ac:dyDescent="0.3"/>
    <row r="503" spans="2:10" outlineLevel="1" x14ac:dyDescent="0.3"/>
    <row r="504" spans="2:10" outlineLevel="1" x14ac:dyDescent="0.3"/>
    <row r="505" spans="2:10" outlineLevel="1" x14ac:dyDescent="0.3"/>
    <row r="506" spans="2:10" outlineLevel="1" x14ac:dyDescent="0.3"/>
    <row r="507" spans="2:10" outlineLevel="1" x14ac:dyDescent="0.3"/>
    <row r="508" spans="2:10" outlineLevel="1" x14ac:dyDescent="0.3"/>
    <row r="509" spans="2:10" outlineLevel="1" x14ac:dyDescent="0.3"/>
    <row r="510" spans="2:10" ht="21" customHeight="1" outlineLevel="1" thickBot="1" x14ac:dyDescent="0.35">
      <c r="B510" s="264" t="s">
        <v>397</v>
      </c>
      <c r="C510" s="264"/>
      <c r="D510" s="264"/>
      <c r="E510" s="264"/>
      <c r="G510" s="264" t="s">
        <v>398</v>
      </c>
      <c r="H510" s="264"/>
      <c r="I510" s="264"/>
      <c r="J510" s="264"/>
    </row>
    <row r="511" spans="2:10" outlineLevel="1" x14ac:dyDescent="0.3"/>
    <row r="512" spans="2:10" outlineLevel="1" x14ac:dyDescent="0.3">
      <c r="H512">
        <v>2019</v>
      </c>
      <c r="I512">
        <f t="array" aca="1" ref="I512:I516" ca="1">TRANSPOSE(AI34:AM34)</f>
        <v>88</v>
      </c>
    </row>
    <row r="513" spans="2:10" outlineLevel="1" x14ac:dyDescent="0.3">
      <c r="H513">
        <f>H512+1</f>
        <v>2020</v>
      </c>
      <c r="I513">
        <f ca="1"/>
        <v>99</v>
      </c>
    </row>
    <row r="514" spans="2:10" outlineLevel="1" x14ac:dyDescent="0.3">
      <c r="H514">
        <f>H513+1</f>
        <v>2021</v>
      </c>
      <c r="I514">
        <f ca="1"/>
        <v>99</v>
      </c>
    </row>
    <row r="515" spans="2:10" outlineLevel="1" x14ac:dyDescent="0.3">
      <c r="H515">
        <f>H514+1</f>
        <v>2022</v>
      </c>
      <c r="I515">
        <f ca="1"/>
        <v>99</v>
      </c>
    </row>
    <row r="516" spans="2:10" outlineLevel="1" x14ac:dyDescent="0.3">
      <c r="H516">
        <f>H515+1</f>
        <v>2023</v>
      </c>
      <c r="I516">
        <f ca="1"/>
        <v>99</v>
      </c>
    </row>
    <row r="517" spans="2:10" outlineLevel="1" x14ac:dyDescent="0.3"/>
    <row r="518" spans="2:10" outlineLevel="1" x14ac:dyDescent="0.3"/>
    <row r="519" spans="2:10" outlineLevel="1" x14ac:dyDescent="0.3"/>
    <row r="520" spans="2:10" outlineLevel="1" x14ac:dyDescent="0.3"/>
    <row r="521" spans="2:10" outlineLevel="1" x14ac:dyDescent="0.3"/>
    <row r="522" spans="2:10" outlineLevel="1" x14ac:dyDescent="0.3"/>
    <row r="523" spans="2:10" outlineLevel="1" x14ac:dyDescent="0.3"/>
    <row r="524" spans="2:10" outlineLevel="1" x14ac:dyDescent="0.3"/>
    <row r="525" spans="2:10" outlineLevel="1" x14ac:dyDescent="0.3"/>
    <row r="526" spans="2:10" outlineLevel="1" x14ac:dyDescent="0.3"/>
    <row r="527" spans="2:10" outlineLevel="1" x14ac:dyDescent="0.3"/>
    <row r="528" spans="2:10" ht="21" customHeight="1" outlineLevel="1" thickBot="1" x14ac:dyDescent="0.35">
      <c r="B528" s="264" t="s">
        <v>424</v>
      </c>
      <c r="C528" s="264"/>
      <c r="D528" s="264"/>
      <c r="E528" s="264"/>
      <c r="G528" s="264" t="s">
        <v>425</v>
      </c>
      <c r="H528" s="264"/>
      <c r="I528" s="264"/>
      <c r="J528" s="264"/>
    </row>
    <row r="529" outlineLevel="1" x14ac:dyDescent="0.3"/>
    <row r="530" outlineLevel="1" x14ac:dyDescent="0.3"/>
    <row r="531" outlineLevel="1" x14ac:dyDescent="0.3"/>
    <row r="532" outlineLevel="1" x14ac:dyDescent="0.3"/>
    <row r="533" outlineLevel="1" x14ac:dyDescent="0.3"/>
    <row r="534" outlineLevel="1" x14ac:dyDescent="0.3"/>
    <row r="535" outlineLevel="1" x14ac:dyDescent="0.3"/>
    <row r="536" outlineLevel="1" x14ac:dyDescent="0.3"/>
    <row r="537" outlineLevel="1" x14ac:dyDescent="0.3"/>
    <row r="538" outlineLevel="1" x14ac:dyDescent="0.3"/>
    <row r="539" outlineLevel="1" x14ac:dyDescent="0.3"/>
    <row r="540" outlineLevel="1" x14ac:dyDescent="0.3"/>
    <row r="541" outlineLevel="1" x14ac:dyDescent="0.3"/>
    <row r="542" outlineLevel="1" x14ac:dyDescent="0.3"/>
    <row r="543" outlineLevel="1" x14ac:dyDescent="0.3"/>
    <row r="544" outlineLevel="1" x14ac:dyDescent="0.3"/>
    <row r="545" spans="1:10" outlineLevel="1" x14ac:dyDescent="0.3"/>
    <row r="546" spans="1:10" outlineLevel="1" x14ac:dyDescent="0.3"/>
    <row r="547" spans="1:10" ht="21" customHeight="1" outlineLevel="1" thickBot="1" x14ac:dyDescent="0.35">
      <c r="B547" s="264" t="s">
        <v>406</v>
      </c>
      <c r="C547" s="264"/>
      <c r="D547" s="264"/>
      <c r="E547" s="264"/>
      <c r="G547" s="264" t="s">
        <v>407</v>
      </c>
      <c r="H547" s="264"/>
      <c r="I547" s="264"/>
      <c r="J547" s="264"/>
    </row>
    <row r="548" spans="1:10" outlineLevel="1" x14ac:dyDescent="0.25">
      <c r="A548" s="45"/>
    </row>
    <row r="549" spans="1:10" outlineLevel="1" x14ac:dyDescent="0.25">
      <c r="A549" s="45"/>
    </row>
    <row r="550" spans="1:10" outlineLevel="1" x14ac:dyDescent="0.25">
      <c r="A550" s="45"/>
    </row>
    <row r="551" spans="1:10" outlineLevel="1" x14ac:dyDescent="0.25">
      <c r="A551" s="45"/>
    </row>
    <row r="552" spans="1:10" outlineLevel="1" x14ac:dyDescent="0.25">
      <c r="A552" s="45"/>
    </row>
    <row r="553" spans="1:10" outlineLevel="1" x14ac:dyDescent="0.25">
      <c r="A553" s="45"/>
    </row>
    <row r="554" spans="1:10" outlineLevel="1" x14ac:dyDescent="0.25">
      <c r="A554" s="45"/>
    </row>
    <row r="555" spans="1:10" outlineLevel="1" x14ac:dyDescent="0.25">
      <c r="A555" s="45"/>
    </row>
    <row r="556" spans="1:10" outlineLevel="1" x14ac:dyDescent="0.25">
      <c r="A556" s="45"/>
    </row>
    <row r="557" spans="1:10" outlineLevel="1" x14ac:dyDescent="0.25">
      <c r="A557" s="45"/>
    </row>
    <row r="558" spans="1:10" outlineLevel="1" x14ac:dyDescent="0.25">
      <c r="A558" s="45"/>
    </row>
    <row r="559" spans="1:10" outlineLevel="1" x14ac:dyDescent="0.25">
      <c r="A559" s="45"/>
    </row>
    <row r="560" spans="1:10" outlineLevel="1" x14ac:dyDescent="0.25">
      <c r="A560" s="45"/>
    </row>
    <row r="561" spans="1:1" outlineLevel="1" x14ac:dyDescent="0.25">
      <c r="A561" s="45"/>
    </row>
    <row r="562" spans="1:1" outlineLevel="1" x14ac:dyDescent="0.25">
      <c r="A562" s="45"/>
    </row>
    <row r="563" spans="1:1" outlineLevel="1" x14ac:dyDescent="0.25">
      <c r="A563" s="45"/>
    </row>
    <row r="564" spans="1:1" outlineLevel="1" x14ac:dyDescent="0.3"/>
    <row r="565" spans="1:1" outlineLevel="1" x14ac:dyDescent="0.3"/>
    <row r="566" spans="1:1" outlineLevel="1" x14ac:dyDescent="0.3"/>
    <row r="567" spans="1:1" outlineLevel="1" x14ac:dyDescent="0.3"/>
    <row r="568" spans="1:1" outlineLevel="1" x14ac:dyDescent="0.3"/>
    <row r="569" spans="1:1" outlineLevel="1" x14ac:dyDescent="0.3"/>
    <row r="570" spans="1:1" outlineLevel="1" x14ac:dyDescent="0.3"/>
    <row r="571" spans="1:1" outlineLevel="1" x14ac:dyDescent="0.3"/>
    <row r="600" spans="1:1" x14ac:dyDescent="0.25">
      <c r="A600" s="45"/>
    </row>
    <row r="675" spans="1:1" x14ac:dyDescent="0.25">
      <c r="A675" s="45"/>
    </row>
    <row r="685" spans="1:1" x14ac:dyDescent="0.25">
      <c r="A685" s="45"/>
    </row>
    <row r="731" spans="1:1" x14ac:dyDescent="0.25">
      <c r="A731" s="45"/>
    </row>
    <row r="744" spans="1:1" x14ac:dyDescent="0.25">
      <c r="A744" s="45"/>
    </row>
    <row r="763" spans="1:1" x14ac:dyDescent="0.25">
      <c r="A763" s="45"/>
    </row>
    <row r="771" spans="1:1" x14ac:dyDescent="0.25">
      <c r="A771" s="45"/>
    </row>
    <row r="813" spans="1:1" x14ac:dyDescent="0.25">
      <c r="A813" s="45"/>
    </row>
    <row r="830" spans="1:1" x14ac:dyDescent="0.25">
      <c r="A830" s="45"/>
    </row>
    <row r="851" spans="1:1" x14ac:dyDescent="0.25">
      <c r="A851" s="45"/>
    </row>
    <row r="863" spans="1:1" x14ac:dyDescent="0.25">
      <c r="A863" s="45"/>
    </row>
    <row r="878" spans="1:1" x14ac:dyDescent="0.25">
      <c r="A878" s="45"/>
    </row>
    <row r="893" spans="1:1" x14ac:dyDescent="0.25">
      <c r="A893" s="45"/>
    </row>
    <row r="908" spans="1:1" x14ac:dyDescent="0.25">
      <c r="A908" s="45"/>
    </row>
  </sheetData>
  <mergeCells count="11">
    <mergeCell ref="B547:E547"/>
    <mergeCell ref="G547:J547"/>
    <mergeCell ref="B510:E510"/>
    <mergeCell ref="G510:J510"/>
    <mergeCell ref="H453:I453"/>
    <mergeCell ref="C472:D472"/>
    <mergeCell ref="H472:I472"/>
    <mergeCell ref="B491:E491"/>
    <mergeCell ref="G491:J491"/>
    <mergeCell ref="B528:E528"/>
    <mergeCell ref="G528:J528"/>
  </mergeCells>
  <pageMargins left="0.7" right="0.7" top="0.75" bottom="0.75" header="0.3" footer="0.3"/>
  <pageSetup orientation="portrait" r:id="rId1"/>
  <ignoredErrors>
    <ignoredError sqref="AI389 AI377:AI37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8B76-F5EE-4AC8-9D54-3B04CB72D255}">
  <sheetPr>
    <tabColor rgb="FF00B0F0"/>
    <outlinePr summaryBelow="0" summaryRight="0"/>
  </sheetPr>
  <dimension ref="A1:AV930"/>
  <sheetViews>
    <sheetView showGridLines="0" zoomScale="90" zoomScaleNormal="90" workbookViewId="0">
      <pane xSplit="10" ySplit="5" topLeftCell="K7" activePane="bottomRight" state="frozen"/>
      <selection pane="topRight" activeCell="K1" sqref="K1"/>
      <selection pane="bottomLeft" activeCell="A6" sqref="A6"/>
      <selection pane="bottomRight" activeCell="H405" sqref="H405"/>
    </sheetView>
  </sheetViews>
  <sheetFormatPr defaultRowHeight="13" outlineLevelRow="4" outlineLevelCol="1" x14ac:dyDescent="0.3"/>
  <cols>
    <col min="1" max="1" width="3.1796875" style="36" customWidth="1"/>
    <col min="2" max="9" width="14.90625" customWidth="1"/>
    <col min="10" max="10" width="14.90625" customWidth="1" collapsed="1"/>
    <col min="11" max="17" width="15.81640625" style="1" hidden="1" customWidth="1" outlineLevel="1"/>
    <col min="18" max="18" width="15.81640625" style="5" hidden="1" customWidth="1" outlineLevel="1"/>
    <col min="19" max="34" width="15.81640625" hidden="1" customWidth="1" outlineLevel="1"/>
    <col min="35" max="39" width="15.81640625" customWidth="1"/>
  </cols>
  <sheetData>
    <row r="1" spans="1:41" x14ac:dyDescent="0.3">
      <c r="B1" s="51"/>
      <c r="C1" s="51"/>
      <c r="D1" s="51"/>
      <c r="E1" s="51"/>
      <c r="F1" s="51"/>
      <c r="G1" s="51"/>
      <c r="H1" s="51"/>
      <c r="I1" s="51"/>
      <c r="J1" s="51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51"/>
      <c r="AJ1" s="51"/>
      <c r="AK1" s="51"/>
      <c r="AL1" s="51"/>
      <c r="AM1" s="51"/>
    </row>
    <row r="2" spans="1:41" s="46" customFormat="1" ht="22.25" customHeight="1" x14ac:dyDescent="0.4">
      <c r="A2" s="30"/>
      <c r="B2" s="135" t="s">
        <v>293</v>
      </c>
      <c r="C2" s="135" t="s">
        <v>408</v>
      </c>
      <c r="D2" s="135"/>
      <c r="E2" s="136"/>
      <c r="F2" s="136"/>
      <c r="G2" s="136"/>
      <c r="H2" s="135"/>
      <c r="I2" s="136"/>
      <c r="J2" s="136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35" t="s">
        <v>83</v>
      </c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6"/>
      <c r="AJ2" s="136"/>
      <c r="AK2" s="53" t="s">
        <v>20</v>
      </c>
      <c r="AL2" s="136"/>
      <c r="AM2" s="136"/>
    </row>
    <row r="3" spans="1:41" s="46" customFormat="1" ht="22.25" customHeight="1" x14ac:dyDescent="0.25">
      <c r="A3" s="30"/>
      <c r="B3" s="135" t="s">
        <v>294</v>
      </c>
      <c r="C3" s="135" t="s">
        <v>296</v>
      </c>
      <c r="D3" s="135"/>
      <c r="E3" s="136"/>
      <c r="F3" s="136"/>
      <c r="G3" s="136"/>
      <c r="H3" s="135"/>
      <c r="I3" s="136"/>
      <c r="J3" s="136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6"/>
      <c r="AJ3" s="136"/>
      <c r="AK3" s="53"/>
      <c r="AL3" s="136"/>
      <c r="AM3" s="136"/>
    </row>
    <row r="4" spans="1:41" s="140" customFormat="1" ht="22.25" customHeight="1" x14ac:dyDescent="0.25">
      <c r="A4" s="138"/>
      <c r="B4" s="135" t="s">
        <v>295</v>
      </c>
      <c r="C4" s="135" t="s">
        <v>297</v>
      </c>
      <c r="D4" s="135"/>
      <c r="E4" s="139"/>
      <c r="F4" s="139"/>
      <c r="G4" s="139"/>
      <c r="H4" s="135"/>
      <c r="I4" s="139"/>
      <c r="J4" s="139"/>
      <c r="K4" s="48">
        <v>1</v>
      </c>
      <c r="L4" s="48">
        <f>K4+1</f>
        <v>2</v>
      </c>
      <c r="M4" s="48">
        <f t="shared" ref="M4:AH4" si="0">L4+1</f>
        <v>3</v>
      </c>
      <c r="N4" s="48">
        <f t="shared" si="0"/>
        <v>4</v>
      </c>
      <c r="O4" s="48">
        <f t="shared" si="0"/>
        <v>5</v>
      </c>
      <c r="P4" s="48">
        <f t="shared" si="0"/>
        <v>6</v>
      </c>
      <c r="Q4" s="48">
        <f t="shared" si="0"/>
        <v>7</v>
      </c>
      <c r="R4" s="48">
        <f t="shared" si="0"/>
        <v>8</v>
      </c>
      <c r="S4" s="48">
        <f t="shared" si="0"/>
        <v>9</v>
      </c>
      <c r="T4" s="48">
        <f t="shared" si="0"/>
        <v>10</v>
      </c>
      <c r="U4" s="48">
        <f t="shared" si="0"/>
        <v>11</v>
      </c>
      <c r="V4" s="48">
        <f t="shared" si="0"/>
        <v>12</v>
      </c>
      <c r="W4" s="48">
        <f t="shared" si="0"/>
        <v>13</v>
      </c>
      <c r="X4" s="48">
        <f>W4+1</f>
        <v>14</v>
      </c>
      <c r="Y4" s="48">
        <f t="shared" si="0"/>
        <v>15</v>
      </c>
      <c r="Z4" s="48">
        <f t="shared" si="0"/>
        <v>16</v>
      </c>
      <c r="AA4" s="48">
        <f t="shared" si="0"/>
        <v>17</v>
      </c>
      <c r="AB4" s="48">
        <f t="shared" si="0"/>
        <v>18</v>
      </c>
      <c r="AC4" s="48">
        <f t="shared" si="0"/>
        <v>19</v>
      </c>
      <c r="AD4" s="48">
        <f t="shared" si="0"/>
        <v>20</v>
      </c>
      <c r="AE4" s="48">
        <f t="shared" si="0"/>
        <v>21</v>
      </c>
      <c r="AF4" s="48">
        <f t="shared" si="0"/>
        <v>22</v>
      </c>
      <c r="AG4" s="48">
        <f t="shared" si="0"/>
        <v>23</v>
      </c>
      <c r="AH4" s="48">
        <f t="shared" si="0"/>
        <v>24</v>
      </c>
      <c r="AI4" s="54" t="s">
        <v>78</v>
      </c>
      <c r="AJ4" s="54" t="s">
        <v>79</v>
      </c>
      <c r="AK4" s="54" t="s">
        <v>80</v>
      </c>
      <c r="AL4" s="54" t="s">
        <v>81</v>
      </c>
      <c r="AM4" s="54" t="s">
        <v>82</v>
      </c>
      <c r="AO4" s="30" t="s">
        <v>159</v>
      </c>
    </row>
    <row r="5" spans="1:41" s="47" customFormat="1" ht="22.25" customHeight="1" x14ac:dyDescent="0.3">
      <c r="A5" s="49"/>
      <c r="B5" s="142"/>
      <c r="C5" s="52"/>
      <c r="D5" s="143"/>
      <c r="E5" s="52"/>
      <c r="F5" s="52"/>
      <c r="G5" s="52"/>
      <c r="H5" s="135"/>
      <c r="I5" s="52"/>
      <c r="J5" s="52"/>
      <c r="K5" s="50">
        <v>43466</v>
      </c>
      <c r="L5" s="50">
        <v>43497</v>
      </c>
      <c r="M5" s="50">
        <v>43525</v>
      </c>
      <c r="N5" s="50">
        <v>43556</v>
      </c>
      <c r="O5" s="50">
        <v>43586</v>
      </c>
      <c r="P5" s="50">
        <v>43617</v>
      </c>
      <c r="Q5" s="50">
        <v>43647</v>
      </c>
      <c r="R5" s="50">
        <v>43678</v>
      </c>
      <c r="S5" s="50">
        <v>43709</v>
      </c>
      <c r="T5" s="50">
        <v>43739</v>
      </c>
      <c r="U5" s="50">
        <v>43770</v>
      </c>
      <c r="V5" s="50">
        <v>43800</v>
      </c>
      <c r="W5" s="50">
        <v>43831</v>
      </c>
      <c r="X5" s="50">
        <v>43862</v>
      </c>
      <c r="Y5" s="50">
        <v>43891</v>
      </c>
      <c r="Z5" s="50">
        <v>43922</v>
      </c>
      <c r="AA5" s="50">
        <v>43952</v>
      </c>
      <c r="AB5" s="50">
        <v>43983</v>
      </c>
      <c r="AC5" s="50">
        <v>44013</v>
      </c>
      <c r="AD5" s="50">
        <v>44044</v>
      </c>
      <c r="AE5" s="50">
        <v>44075</v>
      </c>
      <c r="AF5" s="50">
        <v>44105</v>
      </c>
      <c r="AG5" s="50">
        <v>44136</v>
      </c>
      <c r="AH5" s="50">
        <v>44166</v>
      </c>
      <c r="AI5" s="55">
        <v>2019</v>
      </c>
      <c r="AJ5" s="55">
        <f>AI5+1</f>
        <v>2020</v>
      </c>
      <c r="AK5" s="55">
        <f>AJ5+1</f>
        <v>2021</v>
      </c>
      <c r="AL5" s="55">
        <f>AK5+1</f>
        <v>2022</v>
      </c>
      <c r="AM5" s="55">
        <f>AL5+1</f>
        <v>2023</v>
      </c>
      <c r="AO5" s="17" t="s">
        <v>150</v>
      </c>
    </row>
    <row r="6" spans="1:41" ht="13.5" thickBot="1" x14ac:dyDescent="0.35"/>
    <row r="7" spans="1:41" ht="13.5" collapsed="1" thickBot="1" x14ac:dyDescent="0.35">
      <c r="A7" s="36" t="s">
        <v>151</v>
      </c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L7" s="98"/>
      <c r="M7" s="98"/>
      <c r="N7" s="98"/>
      <c r="O7" s="98"/>
      <c r="P7" s="98"/>
      <c r="Q7" s="98"/>
      <c r="R7" s="99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</row>
    <row r="8" spans="1:41" hidden="1" outlineLevel="1" x14ac:dyDescent="0.3">
      <c r="B8" s="100"/>
      <c r="C8" s="93"/>
      <c r="D8" s="93"/>
      <c r="E8" s="93"/>
      <c r="F8" s="93"/>
      <c r="G8" s="93"/>
      <c r="H8" s="93"/>
      <c r="I8" s="93"/>
      <c r="J8" s="93"/>
      <c r="K8" s="94"/>
      <c r="L8" s="94"/>
      <c r="M8" s="94"/>
      <c r="N8" s="94"/>
      <c r="O8" s="94"/>
      <c r="P8" s="94"/>
      <c r="Q8" s="94"/>
      <c r="R8" s="95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</row>
    <row r="9" spans="1:41" hidden="1" outlineLevel="1" x14ac:dyDescent="0.3"/>
    <row r="10" spans="1:41" hidden="1" outlineLevel="1" x14ac:dyDescent="0.3">
      <c r="B10" s="37" t="s">
        <v>111</v>
      </c>
      <c r="C10" s="38"/>
      <c r="D10" s="38"/>
      <c r="E10" s="39"/>
    </row>
    <row r="11" spans="1:41" hidden="1" outlineLevel="1" x14ac:dyDescent="0.3">
      <c r="B11" t="s">
        <v>112</v>
      </c>
      <c r="E11" s="171" t="s">
        <v>10</v>
      </c>
    </row>
    <row r="12" spans="1:41" hidden="1" outlineLevel="1" x14ac:dyDescent="0.3">
      <c r="B12" t="s">
        <v>113</v>
      </c>
      <c r="E12" s="171" t="s">
        <v>10</v>
      </c>
    </row>
    <row r="13" spans="1:41" hidden="1" outlineLevel="1" x14ac:dyDescent="0.3">
      <c r="B13" t="s">
        <v>114</v>
      </c>
      <c r="E13" s="171" t="s">
        <v>10</v>
      </c>
    </row>
    <row r="14" spans="1:41" hidden="1" outlineLevel="1" x14ac:dyDescent="0.3"/>
    <row r="15" spans="1:41" hidden="1" outlineLevel="1" x14ac:dyDescent="0.3">
      <c r="B15" s="37" t="s">
        <v>116</v>
      </c>
      <c r="C15" s="38"/>
      <c r="D15" s="38"/>
      <c r="E15" s="39"/>
    </row>
    <row r="16" spans="1:41" hidden="1" outlineLevel="1" x14ac:dyDescent="0.3">
      <c r="B16" t="s">
        <v>120</v>
      </c>
      <c r="E16" s="171" t="s">
        <v>10</v>
      </c>
    </row>
    <row r="17" spans="1:39" hidden="1" outlineLevel="1" x14ac:dyDescent="0.3">
      <c r="B17" t="s">
        <v>117</v>
      </c>
      <c r="E17" s="171" t="s">
        <v>10</v>
      </c>
    </row>
    <row r="18" spans="1:39" hidden="1" outlineLevel="1" x14ac:dyDescent="0.3">
      <c r="B18" t="s">
        <v>118</v>
      </c>
      <c r="E18" s="171" t="s">
        <v>10</v>
      </c>
    </row>
    <row r="19" spans="1:39" hidden="1" outlineLevel="1" x14ac:dyDescent="0.3">
      <c r="B19" t="s">
        <v>119</v>
      </c>
      <c r="E19" s="171" t="s">
        <v>10</v>
      </c>
    </row>
    <row r="20" spans="1:39" hidden="1" outlineLevel="1" x14ac:dyDescent="0.3">
      <c r="B20" t="s">
        <v>121</v>
      </c>
      <c r="E20" s="171" t="s">
        <v>10</v>
      </c>
    </row>
    <row r="21" spans="1:39" hidden="1" outlineLevel="1" x14ac:dyDescent="0.3"/>
    <row r="22" spans="1:39" hidden="1" outlineLevel="1" x14ac:dyDescent="0.3">
      <c r="B22" s="37" t="s">
        <v>122</v>
      </c>
      <c r="C22" s="38"/>
      <c r="D22" s="38"/>
      <c r="E22" s="39"/>
    </row>
    <row r="23" spans="1:39" hidden="1" outlineLevel="1" x14ac:dyDescent="0.3">
      <c r="B23" t="s">
        <v>84</v>
      </c>
      <c r="E23" s="171" t="s">
        <v>10</v>
      </c>
    </row>
    <row r="24" spans="1:39" hidden="1" outlineLevel="1" x14ac:dyDescent="0.3">
      <c r="B24" t="s">
        <v>55</v>
      </c>
      <c r="E24" s="171" t="s">
        <v>10</v>
      </c>
    </row>
    <row r="25" spans="1:39" hidden="1" outlineLevel="1" x14ac:dyDescent="0.3"/>
    <row r="26" spans="1:39" hidden="1" outlineLevel="1" x14ac:dyDescent="0.3">
      <c r="B26" s="37" t="s">
        <v>123</v>
      </c>
      <c r="C26" s="38"/>
      <c r="D26" s="38"/>
      <c r="E26" s="39"/>
    </row>
    <row r="27" spans="1:39" hidden="1" outlineLevel="1" x14ac:dyDescent="0.3">
      <c r="B27" t="s">
        <v>124</v>
      </c>
      <c r="E27" s="171" t="s">
        <v>10</v>
      </c>
    </row>
    <row r="28" spans="1:39" hidden="1" outlineLevel="1" x14ac:dyDescent="0.3"/>
    <row r="29" spans="1:39" hidden="1" outlineLevel="1" x14ac:dyDescent="0.3">
      <c r="B29" s="37" t="s">
        <v>430</v>
      </c>
      <c r="C29" s="38"/>
      <c r="D29" s="38"/>
      <c r="E29" s="39"/>
    </row>
    <row r="30" spans="1:39" hidden="1" outlineLevel="1" x14ac:dyDescent="0.3">
      <c r="B30" t="s">
        <v>429</v>
      </c>
      <c r="E30" s="171" t="s">
        <v>10</v>
      </c>
    </row>
    <row r="31" spans="1:39" ht="13.5" hidden="1" outlineLevel="1" thickBot="1" x14ac:dyDescent="0.35"/>
    <row r="32" spans="1:39" ht="13.5" collapsed="1" thickBot="1" x14ac:dyDescent="0.35">
      <c r="A32" s="36" t="s">
        <v>151</v>
      </c>
      <c r="B32" s="96" t="s">
        <v>110</v>
      </c>
      <c r="C32" s="97"/>
      <c r="D32" s="97"/>
      <c r="E32" s="97"/>
      <c r="F32" s="97"/>
      <c r="G32" s="97"/>
      <c r="H32" s="97"/>
      <c r="I32" s="97"/>
      <c r="J32" s="97"/>
      <c r="K32" s="98"/>
      <c r="L32" s="98"/>
      <c r="M32" s="98"/>
      <c r="N32" s="98"/>
      <c r="O32" s="98"/>
      <c r="P32" s="98"/>
      <c r="Q32" s="98"/>
      <c r="R32" s="99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</row>
    <row r="33" spans="2:39" ht="13.5" hidden="1" outlineLevel="1" thickBot="1" x14ac:dyDescent="0.35">
      <c r="B33" s="104" t="s">
        <v>210</v>
      </c>
      <c r="C33" s="101"/>
      <c r="D33" s="101"/>
      <c r="E33" s="101"/>
      <c r="F33" s="101"/>
      <c r="G33" s="101"/>
      <c r="H33" s="101"/>
      <c r="I33" s="101"/>
      <c r="J33" s="101"/>
      <c r="K33" s="102"/>
      <c r="L33" s="102"/>
      <c r="M33" s="102"/>
      <c r="N33" s="102"/>
      <c r="O33" s="102"/>
      <c r="P33" s="102"/>
      <c r="Q33" s="102"/>
      <c r="R33" s="103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</row>
    <row r="34" spans="2:39" ht="13.5" hidden="1" outlineLevel="1" thickBot="1" x14ac:dyDescent="0.35"/>
    <row r="35" spans="2:39" hidden="1" outlineLevel="1" x14ac:dyDescent="0.3">
      <c r="C35" s="1"/>
      <c r="D35" s="239"/>
      <c r="E35" s="239"/>
      <c r="F35" s="239"/>
      <c r="G35" s="239"/>
      <c r="H35" s="239"/>
      <c r="I35" s="239"/>
      <c r="J35" s="5"/>
    </row>
    <row r="36" spans="2:39" hidden="1" outlineLevel="1" x14ac:dyDescent="0.3">
      <c r="C36" s="170" t="s">
        <v>6</v>
      </c>
      <c r="D36" s="240" t="s">
        <v>0</v>
      </c>
      <c r="E36" s="240" t="s">
        <v>1</v>
      </c>
      <c r="F36" s="240" t="s">
        <v>2</v>
      </c>
      <c r="G36" s="240" t="s">
        <v>3</v>
      </c>
      <c r="H36" s="240" t="s">
        <v>4</v>
      </c>
      <c r="I36" s="240" t="s">
        <v>5</v>
      </c>
      <c r="J36" s="5"/>
    </row>
    <row r="37" spans="2:39" ht="13.5" hidden="1" outlineLevel="1" thickBot="1" x14ac:dyDescent="0.35">
      <c r="C37" s="1"/>
      <c r="D37" s="241"/>
      <c r="E37" s="241"/>
      <c r="F37" s="241"/>
      <c r="G37" s="241"/>
      <c r="H37" s="241"/>
      <c r="I37" s="241"/>
      <c r="J37" s="5"/>
    </row>
    <row r="38" spans="2:39" ht="13.5" hidden="1" outlineLevel="1" thickBot="1" x14ac:dyDescent="0.35">
      <c r="C38" s="238">
        <v>10000000</v>
      </c>
      <c r="D38" s="2">
        <v>0.1</v>
      </c>
      <c r="E38" s="2">
        <v>0.13</v>
      </c>
      <c r="F38" s="2">
        <v>0.15</v>
      </c>
      <c r="G38" s="2">
        <v>0.18</v>
      </c>
      <c r="H38" s="2">
        <v>0.2</v>
      </c>
      <c r="I38" s="2">
        <v>0.25</v>
      </c>
      <c r="J38" s="10" t="s">
        <v>8</v>
      </c>
    </row>
    <row r="39" spans="2:39" ht="13.5" hidden="1" outlineLevel="1" thickBot="1" x14ac:dyDescent="0.35">
      <c r="C39" s="238">
        <f t="shared" ref="C39:C52" si="1">C38+10000000</f>
        <v>20000000</v>
      </c>
      <c r="D39" s="8">
        <f t="shared" ref="D39:I46" si="2">D38-(D$38-D$47)/SUM(COUNT($C$39:$C$47))</f>
        <v>9.7777777777777783E-2</v>
      </c>
      <c r="E39" s="9">
        <f t="shared" si="2"/>
        <v>0.12666666666666668</v>
      </c>
      <c r="F39" s="9">
        <f t="shared" si="2"/>
        <v>0.14666666666666667</v>
      </c>
      <c r="G39" s="9">
        <f t="shared" si="2"/>
        <v>0.17555555555555555</v>
      </c>
      <c r="H39" s="9">
        <f t="shared" si="2"/>
        <v>0.19555555555555557</v>
      </c>
      <c r="I39" s="9">
        <f t="shared" si="2"/>
        <v>0.24222222222222223</v>
      </c>
      <c r="J39" s="10" t="s">
        <v>9</v>
      </c>
    </row>
    <row r="40" spans="2:39" ht="13.5" hidden="1" outlineLevel="1" thickBot="1" x14ac:dyDescent="0.35">
      <c r="C40" s="238">
        <f t="shared" si="1"/>
        <v>30000000</v>
      </c>
      <c r="D40" s="6">
        <f t="shared" si="2"/>
        <v>9.555555555555556E-2</v>
      </c>
      <c r="E40" s="7">
        <f t="shared" si="2"/>
        <v>0.12333333333333335</v>
      </c>
      <c r="F40" s="7">
        <f t="shared" si="2"/>
        <v>0.14333333333333334</v>
      </c>
      <c r="G40" s="7">
        <f t="shared" si="2"/>
        <v>0.1711111111111111</v>
      </c>
      <c r="H40" s="7">
        <f t="shared" si="2"/>
        <v>0.19111111111111112</v>
      </c>
      <c r="I40" s="7">
        <f t="shared" si="2"/>
        <v>0.23444444444444446</v>
      </c>
      <c r="J40" s="10" t="s">
        <v>9</v>
      </c>
    </row>
    <row r="41" spans="2:39" ht="13.5" hidden="1" outlineLevel="1" thickBot="1" x14ac:dyDescent="0.35">
      <c r="C41" s="238">
        <f t="shared" si="1"/>
        <v>40000000</v>
      </c>
      <c r="D41" s="8">
        <f t="shared" si="2"/>
        <v>9.3333333333333338E-2</v>
      </c>
      <c r="E41" s="9">
        <f t="shared" si="2"/>
        <v>0.12000000000000002</v>
      </c>
      <c r="F41" s="9">
        <f t="shared" si="2"/>
        <v>0.14000000000000001</v>
      </c>
      <c r="G41" s="9">
        <f t="shared" si="2"/>
        <v>0.16666666666666666</v>
      </c>
      <c r="H41" s="9">
        <f t="shared" si="2"/>
        <v>0.18666666666666668</v>
      </c>
      <c r="I41" s="9">
        <f t="shared" si="2"/>
        <v>0.22666666666666668</v>
      </c>
      <c r="J41" s="10" t="s">
        <v>9</v>
      </c>
    </row>
    <row r="42" spans="2:39" ht="13.5" hidden="1" outlineLevel="1" thickBot="1" x14ac:dyDescent="0.35">
      <c r="C42" s="238">
        <f t="shared" si="1"/>
        <v>50000000</v>
      </c>
      <c r="D42" s="8">
        <f t="shared" si="2"/>
        <v>9.1111111111111115E-2</v>
      </c>
      <c r="E42" s="9">
        <f t="shared" si="2"/>
        <v>0.1166666666666667</v>
      </c>
      <c r="F42" s="9">
        <f t="shared" si="2"/>
        <v>0.13666666666666669</v>
      </c>
      <c r="G42" s="9">
        <f t="shared" si="2"/>
        <v>0.16222222222222221</v>
      </c>
      <c r="H42" s="9">
        <f t="shared" si="2"/>
        <v>0.18222222222222223</v>
      </c>
      <c r="I42" s="9">
        <f t="shared" si="2"/>
        <v>0.21888888888888891</v>
      </c>
      <c r="J42" s="10" t="s">
        <v>9</v>
      </c>
    </row>
    <row r="43" spans="2:39" ht="13.5" hidden="1" outlineLevel="1" thickBot="1" x14ac:dyDescent="0.35">
      <c r="C43" s="238">
        <f t="shared" si="1"/>
        <v>60000000</v>
      </c>
      <c r="D43" s="8">
        <f t="shared" si="2"/>
        <v>8.8888888888888892E-2</v>
      </c>
      <c r="E43" s="9">
        <f t="shared" si="2"/>
        <v>0.11333333333333337</v>
      </c>
      <c r="F43" s="9">
        <f t="shared" si="2"/>
        <v>0.13333333333333336</v>
      </c>
      <c r="G43" s="9">
        <f t="shared" si="2"/>
        <v>0.15777777777777777</v>
      </c>
      <c r="H43" s="9">
        <f t="shared" si="2"/>
        <v>0.17777777777777778</v>
      </c>
      <c r="I43" s="9">
        <f t="shared" si="2"/>
        <v>0.21111111111111114</v>
      </c>
      <c r="J43" s="10" t="s">
        <v>9</v>
      </c>
    </row>
    <row r="44" spans="2:39" ht="13.5" hidden="1" outlineLevel="1" thickBot="1" x14ac:dyDescent="0.35">
      <c r="C44" s="238">
        <f t="shared" si="1"/>
        <v>70000000</v>
      </c>
      <c r="D44" s="8">
        <f t="shared" si="2"/>
        <v>8.666666666666667E-2</v>
      </c>
      <c r="E44" s="9">
        <f t="shared" si="2"/>
        <v>0.11000000000000004</v>
      </c>
      <c r="F44" s="9">
        <f t="shared" si="2"/>
        <v>0.13000000000000003</v>
      </c>
      <c r="G44" s="9">
        <f t="shared" si="2"/>
        <v>0.15333333333333332</v>
      </c>
      <c r="H44" s="9">
        <f t="shared" si="2"/>
        <v>0.17333333333333334</v>
      </c>
      <c r="I44" s="9">
        <f t="shared" si="2"/>
        <v>0.20333333333333337</v>
      </c>
      <c r="J44" s="10" t="s">
        <v>9</v>
      </c>
    </row>
    <row r="45" spans="2:39" ht="13.5" hidden="1" outlineLevel="1" thickBot="1" x14ac:dyDescent="0.35">
      <c r="C45" s="238">
        <f t="shared" si="1"/>
        <v>80000000</v>
      </c>
      <c r="D45" s="8">
        <f t="shared" si="2"/>
        <v>8.4444444444444447E-2</v>
      </c>
      <c r="E45" s="9">
        <f t="shared" si="2"/>
        <v>0.10666666666666672</v>
      </c>
      <c r="F45" s="9">
        <f t="shared" si="2"/>
        <v>0.12666666666666671</v>
      </c>
      <c r="G45" s="9">
        <f t="shared" si="2"/>
        <v>0.14888888888888888</v>
      </c>
      <c r="H45" s="9">
        <f t="shared" si="2"/>
        <v>0.16888888888888889</v>
      </c>
      <c r="I45" s="9">
        <f t="shared" si="2"/>
        <v>0.19555555555555559</v>
      </c>
      <c r="J45" s="10" t="s">
        <v>9</v>
      </c>
    </row>
    <row r="46" spans="2:39" ht="13.5" hidden="1" outlineLevel="1" thickBot="1" x14ac:dyDescent="0.35">
      <c r="C46" s="238">
        <f t="shared" si="1"/>
        <v>90000000</v>
      </c>
      <c r="D46" s="8">
        <f t="shared" si="2"/>
        <v>8.2222222222222224E-2</v>
      </c>
      <c r="E46" s="9">
        <f t="shared" si="2"/>
        <v>0.10333333333333339</v>
      </c>
      <c r="F46" s="9">
        <f t="shared" si="2"/>
        <v>0.12333333333333338</v>
      </c>
      <c r="G46" s="9">
        <f t="shared" si="2"/>
        <v>0.14444444444444443</v>
      </c>
      <c r="H46" s="9">
        <f t="shared" si="2"/>
        <v>0.16444444444444445</v>
      </c>
      <c r="I46" s="9">
        <f t="shared" si="2"/>
        <v>0.18777777777777782</v>
      </c>
      <c r="J46" s="10" t="s">
        <v>9</v>
      </c>
    </row>
    <row r="47" spans="2:39" ht="13.5" hidden="1" outlineLevel="1" thickBot="1" x14ac:dyDescent="0.35">
      <c r="C47" s="238">
        <f t="shared" si="1"/>
        <v>100000000</v>
      </c>
      <c r="D47" s="11">
        <v>0.08</v>
      </c>
      <c r="E47" s="12">
        <f t="shared" ref="E47:I52" si="3">D47+2%</f>
        <v>0.1</v>
      </c>
      <c r="F47" s="12">
        <f t="shared" si="3"/>
        <v>0.12000000000000001</v>
      </c>
      <c r="G47" s="12">
        <f t="shared" si="3"/>
        <v>0.14000000000000001</v>
      </c>
      <c r="H47" s="12">
        <f t="shared" si="3"/>
        <v>0.16</v>
      </c>
      <c r="I47" s="12">
        <f t="shared" si="3"/>
        <v>0.18</v>
      </c>
      <c r="J47" s="10" t="s">
        <v>7</v>
      </c>
    </row>
    <row r="48" spans="2:39" ht="13.5" hidden="1" outlineLevel="1" thickBot="1" x14ac:dyDescent="0.35">
      <c r="C48" s="238">
        <f t="shared" si="1"/>
        <v>110000000</v>
      </c>
      <c r="D48" s="8">
        <f>D47</f>
        <v>0.08</v>
      </c>
      <c r="E48" s="9">
        <f t="shared" si="3"/>
        <v>0.1</v>
      </c>
      <c r="F48" s="9">
        <f t="shared" si="3"/>
        <v>0.12000000000000001</v>
      </c>
      <c r="G48" s="9">
        <f t="shared" si="3"/>
        <v>0.14000000000000001</v>
      </c>
      <c r="H48" s="9">
        <f t="shared" si="3"/>
        <v>0.16</v>
      </c>
      <c r="I48" s="9">
        <f t="shared" si="3"/>
        <v>0.18</v>
      </c>
      <c r="J48" s="10" t="s">
        <v>7</v>
      </c>
    </row>
    <row r="49" spans="3:10" ht="13.5" hidden="1" outlineLevel="1" thickBot="1" x14ac:dyDescent="0.35">
      <c r="C49" s="238">
        <f t="shared" si="1"/>
        <v>120000000</v>
      </c>
      <c r="D49" s="8">
        <f>D48</f>
        <v>0.08</v>
      </c>
      <c r="E49" s="9">
        <f t="shared" si="3"/>
        <v>0.1</v>
      </c>
      <c r="F49" s="9">
        <f t="shared" si="3"/>
        <v>0.12000000000000001</v>
      </c>
      <c r="G49" s="9">
        <f t="shared" si="3"/>
        <v>0.14000000000000001</v>
      </c>
      <c r="H49" s="9">
        <f t="shared" si="3"/>
        <v>0.16</v>
      </c>
      <c r="I49" s="9">
        <f t="shared" si="3"/>
        <v>0.18</v>
      </c>
      <c r="J49" s="10" t="s">
        <v>7</v>
      </c>
    </row>
    <row r="50" spans="3:10" ht="13.5" hidden="1" outlineLevel="1" thickBot="1" x14ac:dyDescent="0.35">
      <c r="C50" s="238">
        <f t="shared" si="1"/>
        <v>130000000</v>
      </c>
      <c r="D50" s="8">
        <f>D49</f>
        <v>0.08</v>
      </c>
      <c r="E50" s="9">
        <f t="shared" si="3"/>
        <v>0.1</v>
      </c>
      <c r="F50" s="9">
        <f t="shared" si="3"/>
        <v>0.12000000000000001</v>
      </c>
      <c r="G50" s="9">
        <f t="shared" si="3"/>
        <v>0.14000000000000001</v>
      </c>
      <c r="H50" s="9">
        <f t="shared" si="3"/>
        <v>0.16</v>
      </c>
      <c r="I50" s="9">
        <f t="shared" si="3"/>
        <v>0.18</v>
      </c>
      <c r="J50" s="10" t="s">
        <v>7</v>
      </c>
    </row>
    <row r="51" spans="3:10" ht="13.5" hidden="1" outlineLevel="1" thickBot="1" x14ac:dyDescent="0.35">
      <c r="C51" s="238">
        <f t="shared" si="1"/>
        <v>140000000</v>
      </c>
      <c r="D51" s="8">
        <f>D50</f>
        <v>0.08</v>
      </c>
      <c r="E51" s="9">
        <f t="shared" si="3"/>
        <v>0.1</v>
      </c>
      <c r="F51" s="9">
        <f t="shared" si="3"/>
        <v>0.12000000000000001</v>
      </c>
      <c r="G51" s="9">
        <f t="shared" si="3"/>
        <v>0.14000000000000001</v>
      </c>
      <c r="H51" s="9">
        <f t="shared" si="3"/>
        <v>0.16</v>
      </c>
      <c r="I51" s="9">
        <f t="shared" si="3"/>
        <v>0.18</v>
      </c>
      <c r="J51" s="10" t="s">
        <v>7</v>
      </c>
    </row>
    <row r="52" spans="3:10" ht="13.5" hidden="1" outlineLevel="1" thickBot="1" x14ac:dyDescent="0.35">
      <c r="C52" s="238">
        <f t="shared" si="1"/>
        <v>150000000</v>
      </c>
      <c r="D52" s="8">
        <f>D51</f>
        <v>0.08</v>
      </c>
      <c r="E52" s="9">
        <f t="shared" si="3"/>
        <v>0.1</v>
      </c>
      <c r="F52" s="9">
        <f t="shared" si="3"/>
        <v>0.12000000000000001</v>
      </c>
      <c r="G52" s="9">
        <f t="shared" si="3"/>
        <v>0.14000000000000001</v>
      </c>
      <c r="H52" s="9">
        <f t="shared" si="3"/>
        <v>0.16</v>
      </c>
      <c r="I52" s="9">
        <f t="shared" si="3"/>
        <v>0.18</v>
      </c>
      <c r="J52" s="10" t="s">
        <v>7</v>
      </c>
    </row>
    <row r="53" spans="3:10" hidden="1" outlineLevel="1" x14ac:dyDescent="0.3">
      <c r="C53" s="3"/>
      <c r="D53" s="1"/>
      <c r="E53" s="1"/>
      <c r="F53" s="1"/>
      <c r="G53" s="1"/>
      <c r="H53" s="1"/>
      <c r="I53" s="1"/>
      <c r="J53" s="5"/>
    </row>
    <row r="54" spans="3:10" hidden="1" outlineLevel="1" x14ac:dyDescent="0.3">
      <c r="C54" s="1"/>
      <c r="D54" s="1"/>
      <c r="E54" s="1"/>
      <c r="F54" s="1"/>
      <c r="G54" s="1"/>
      <c r="H54" s="1"/>
      <c r="I54" s="1"/>
      <c r="J54" s="5"/>
    </row>
    <row r="55" spans="3:10" hidden="1" outlineLevel="1" x14ac:dyDescent="0.3">
      <c r="C55" s="4"/>
      <c r="D55" s="1"/>
      <c r="E55" s="1"/>
      <c r="F55" s="1"/>
      <c r="G55" s="1"/>
      <c r="H55" s="1"/>
      <c r="I55" s="1"/>
      <c r="J55" s="5"/>
    </row>
    <row r="56" spans="3:10" ht="13.5" hidden="1" outlineLevel="1" thickBot="1" x14ac:dyDescent="0.35">
      <c r="C56" s="4"/>
      <c r="D56" s="1"/>
      <c r="E56" s="1"/>
      <c r="F56" s="1"/>
      <c r="G56" s="1"/>
      <c r="H56" s="1"/>
      <c r="I56" s="1"/>
      <c r="J56" s="5"/>
    </row>
    <row r="57" spans="3:10" hidden="1" outlineLevel="1" x14ac:dyDescent="0.3">
      <c r="C57" s="265" t="s">
        <v>12</v>
      </c>
      <c r="D57" s="239"/>
      <c r="E57" s="239"/>
      <c r="F57" s="239"/>
      <c r="G57" s="239"/>
      <c r="H57" s="239"/>
      <c r="I57" s="239"/>
      <c r="J57" s="5"/>
    </row>
    <row r="58" spans="3:10" hidden="1" outlineLevel="1" x14ac:dyDescent="0.3">
      <c r="C58" s="265"/>
      <c r="D58" s="240" t="s">
        <v>0</v>
      </c>
      <c r="E58" s="240" t="s">
        <v>1</v>
      </c>
      <c r="F58" s="240" t="s">
        <v>2</v>
      </c>
      <c r="G58" s="240" t="s">
        <v>3</v>
      </c>
      <c r="H58" s="240" t="s">
        <v>4</v>
      </c>
      <c r="I58" s="240" t="s">
        <v>5</v>
      </c>
      <c r="J58" s="5"/>
    </row>
    <row r="59" spans="3:10" ht="13.5" hidden="1" outlineLevel="1" thickBot="1" x14ac:dyDescent="0.35">
      <c r="C59" s="266"/>
      <c r="D59" s="241"/>
      <c r="E59" s="241"/>
      <c r="F59" s="241"/>
      <c r="G59" s="241"/>
      <c r="H59" s="241"/>
      <c r="I59" s="241"/>
      <c r="J59" s="5"/>
    </row>
    <row r="60" spans="3:10" ht="13.5" hidden="1" outlineLevel="1" thickBot="1" x14ac:dyDescent="0.35">
      <c r="C60" s="238">
        <v>10000000</v>
      </c>
      <c r="D60" s="2">
        <v>-0.02</v>
      </c>
      <c r="E60" s="2">
        <v>-0.04</v>
      </c>
      <c r="F60" s="2">
        <v>-0.05</v>
      </c>
      <c r="G60" s="2">
        <f>F60-1%</f>
        <v>-6.0000000000000005E-2</v>
      </c>
      <c r="H60" s="2">
        <f>G60-1%</f>
        <v>-7.0000000000000007E-2</v>
      </c>
      <c r="I60" s="2">
        <f>H60-1%</f>
        <v>-0.08</v>
      </c>
      <c r="J60" s="5"/>
    </row>
    <row r="61" spans="3:10" ht="13.5" hidden="1" outlineLevel="1" thickBot="1" x14ac:dyDescent="0.35">
      <c r="C61" s="238">
        <f t="shared" ref="C61:C74" si="4">C60+10000000</f>
        <v>20000000</v>
      </c>
      <c r="D61" s="9">
        <f t="shared" ref="D61:I68" si="5">D60-(D$60-D$69)/SUM(COUNT($C$61:$C$69))</f>
        <v>-1.8888888888888889E-2</v>
      </c>
      <c r="E61" s="9">
        <f t="shared" si="5"/>
        <v>-3.6666666666666667E-2</v>
      </c>
      <c r="F61" s="9">
        <f t="shared" si="5"/>
        <v>-4.5555555555555557E-2</v>
      </c>
      <c r="G61" s="9">
        <f t="shared" si="5"/>
        <v>-5.6666666666666671E-2</v>
      </c>
      <c r="H61" s="9">
        <f t="shared" si="5"/>
        <v>-6.666666666666668E-2</v>
      </c>
      <c r="I61" s="9">
        <f t="shared" si="5"/>
        <v>-7.6666666666666675E-2</v>
      </c>
      <c r="J61" s="5"/>
    </row>
    <row r="62" spans="3:10" ht="13.5" hidden="1" outlineLevel="1" thickBot="1" x14ac:dyDescent="0.35">
      <c r="C62" s="238">
        <f t="shared" si="4"/>
        <v>30000000</v>
      </c>
      <c r="D62" s="9">
        <f t="shared" si="5"/>
        <v>-1.7777777777777778E-2</v>
      </c>
      <c r="E62" s="9">
        <f t="shared" si="5"/>
        <v>-3.3333333333333333E-2</v>
      </c>
      <c r="F62" s="9">
        <f t="shared" si="5"/>
        <v>-4.1111111111111112E-2</v>
      </c>
      <c r="G62" s="9">
        <f t="shared" si="5"/>
        <v>-5.3333333333333337E-2</v>
      </c>
      <c r="H62" s="9">
        <f t="shared" si="5"/>
        <v>-6.3333333333333353E-2</v>
      </c>
      <c r="I62" s="9">
        <f t="shared" si="5"/>
        <v>-7.3333333333333348E-2</v>
      </c>
      <c r="J62" s="5"/>
    </row>
    <row r="63" spans="3:10" ht="13.5" hidden="1" outlineLevel="1" thickBot="1" x14ac:dyDescent="0.35">
      <c r="C63" s="238">
        <f t="shared" si="4"/>
        <v>40000000</v>
      </c>
      <c r="D63" s="9">
        <f t="shared" si="5"/>
        <v>-1.6666666666666666E-2</v>
      </c>
      <c r="E63" s="9">
        <f t="shared" si="5"/>
        <v>-0.03</v>
      </c>
      <c r="F63" s="9">
        <f t="shared" si="5"/>
        <v>-3.6666666666666667E-2</v>
      </c>
      <c r="G63" s="9">
        <f t="shared" si="5"/>
        <v>-0.05</v>
      </c>
      <c r="H63" s="9">
        <f t="shared" si="5"/>
        <v>-6.0000000000000019E-2</v>
      </c>
      <c r="I63" s="9">
        <f t="shared" si="5"/>
        <v>-7.0000000000000021E-2</v>
      </c>
      <c r="J63" s="5"/>
    </row>
    <row r="64" spans="3:10" ht="13.5" hidden="1" outlineLevel="1" thickBot="1" x14ac:dyDescent="0.35">
      <c r="C64" s="238">
        <f t="shared" si="4"/>
        <v>50000000</v>
      </c>
      <c r="D64" s="9">
        <f t="shared" si="5"/>
        <v>-1.5555555555555555E-2</v>
      </c>
      <c r="E64" s="9">
        <f t="shared" si="5"/>
        <v>-2.6666666666666665E-2</v>
      </c>
      <c r="F64" s="9">
        <f t="shared" si="5"/>
        <v>-3.2222222222222222E-2</v>
      </c>
      <c r="G64" s="9">
        <f t="shared" si="5"/>
        <v>-4.6666666666666669E-2</v>
      </c>
      <c r="H64" s="9">
        <f t="shared" si="5"/>
        <v>-5.6666666666666685E-2</v>
      </c>
      <c r="I64" s="9">
        <f t="shared" si="5"/>
        <v>-6.6666666666666693E-2</v>
      </c>
      <c r="J64" s="5"/>
    </row>
    <row r="65" spans="2:10" ht="13.5" hidden="1" outlineLevel="1" thickBot="1" x14ac:dyDescent="0.35">
      <c r="C65" s="238">
        <f t="shared" si="4"/>
        <v>60000000</v>
      </c>
      <c r="D65" s="9">
        <f t="shared" si="5"/>
        <v>-1.4444444444444444E-2</v>
      </c>
      <c r="E65" s="9">
        <f t="shared" si="5"/>
        <v>-2.3333333333333331E-2</v>
      </c>
      <c r="F65" s="9">
        <f t="shared" si="5"/>
        <v>-2.7777777777777776E-2</v>
      </c>
      <c r="G65" s="9">
        <f t="shared" si="5"/>
        <v>-4.3333333333333335E-2</v>
      </c>
      <c r="H65" s="9">
        <f t="shared" si="5"/>
        <v>-5.3333333333333351E-2</v>
      </c>
      <c r="I65" s="9">
        <f t="shared" si="5"/>
        <v>-6.3333333333333366E-2</v>
      </c>
      <c r="J65" s="5"/>
    </row>
    <row r="66" spans="2:10" ht="13.5" hidden="1" outlineLevel="1" thickBot="1" x14ac:dyDescent="0.35">
      <c r="C66" s="238">
        <f t="shared" si="4"/>
        <v>70000000</v>
      </c>
      <c r="D66" s="9">
        <f t="shared" si="5"/>
        <v>-1.3333333333333332E-2</v>
      </c>
      <c r="E66" s="9">
        <f t="shared" si="5"/>
        <v>-1.9999999999999997E-2</v>
      </c>
      <c r="F66" s="9">
        <f t="shared" si="5"/>
        <v>-2.3333333333333331E-2</v>
      </c>
      <c r="G66" s="9">
        <f t="shared" si="5"/>
        <v>-0.04</v>
      </c>
      <c r="H66" s="9">
        <f t="shared" si="5"/>
        <v>-5.0000000000000017E-2</v>
      </c>
      <c r="I66" s="9">
        <f t="shared" si="5"/>
        <v>-6.0000000000000032E-2</v>
      </c>
      <c r="J66" s="5"/>
    </row>
    <row r="67" spans="2:10" ht="13.5" hidden="1" outlineLevel="1" thickBot="1" x14ac:dyDescent="0.35">
      <c r="C67" s="238">
        <f t="shared" si="4"/>
        <v>80000000</v>
      </c>
      <c r="D67" s="9">
        <f t="shared" si="5"/>
        <v>-1.2222222222222221E-2</v>
      </c>
      <c r="E67" s="9">
        <f t="shared" si="5"/>
        <v>-1.6666666666666663E-2</v>
      </c>
      <c r="F67" s="9">
        <f t="shared" si="5"/>
        <v>-1.8888888888888886E-2</v>
      </c>
      <c r="G67" s="9">
        <f t="shared" si="5"/>
        <v>-3.6666666666666667E-2</v>
      </c>
      <c r="H67" s="9">
        <f t="shared" si="5"/>
        <v>-4.6666666666666683E-2</v>
      </c>
      <c r="I67" s="9">
        <f t="shared" si="5"/>
        <v>-5.6666666666666698E-2</v>
      </c>
      <c r="J67" s="5"/>
    </row>
    <row r="68" spans="2:10" ht="13.5" hidden="1" outlineLevel="1" thickBot="1" x14ac:dyDescent="0.35">
      <c r="C68" s="238">
        <f t="shared" si="4"/>
        <v>90000000</v>
      </c>
      <c r="D68" s="9">
        <f t="shared" si="5"/>
        <v>-1.111111111111111E-2</v>
      </c>
      <c r="E68" s="9">
        <f t="shared" si="5"/>
        <v>-1.3333333333333329E-2</v>
      </c>
      <c r="F68" s="9">
        <f t="shared" si="5"/>
        <v>-1.444444444444444E-2</v>
      </c>
      <c r="G68" s="9">
        <f t="shared" si="5"/>
        <v>-3.3333333333333333E-2</v>
      </c>
      <c r="H68" s="9">
        <f t="shared" si="5"/>
        <v>-4.3333333333333349E-2</v>
      </c>
      <c r="I68" s="9">
        <f t="shared" si="5"/>
        <v>-5.3333333333333365E-2</v>
      </c>
      <c r="J68" s="5"/>
    </row>
    <row r="69" spans="2:10" ht="13.5" hidden="1" outlineLevel="1" thickBot="1" x14ac:dyDescent="0.35">
      <c r="C69" s="238">
        <f t="shared" si="4"/>
        <v>100000000</v>
      </c>
      <c r="D69" s="11">
        <v>-0.01</v>
      </c>
      <c r="E69" s="12">
        <f t="shared" ref="E69:F74" si="6">D69</f>
        <v>-0.01</v>
      </c>
      <c r="F69" s="12">
        <f t="shared" si="6"/>
        <v>-0.01</v>
      </c>
      <c r="G69" s="12">
        <v>-0.03</v>
      </c>
      <c r="H69" s="12">
        <v>-0.04</v>
      </c>
      <c r="I69" s="12">
        <v>-0.05</v>
      </c>
      <c r="J69" s="5"/>
    </row>
    <row r="70" spans="2:10" ht="13.5" hidden="1" outlineLevel="1" thickBot="1" x14ac:dyDescent="0.35">
      <c r="C70" s="238">
        <f t="shared" si="4"/>
        <v>110000000</v>
      </c>
      <c r="D70" s="8">
        <f t="shared" ref="D70:E74" si="7">D69</f>
        <v>-0.01</v>
      </c>
      <c r="E70" s="9">
        <f t="shared" si="7"/>
        <v>-0.01</v>
      </c>
      <c r="F70" s="9">
        <f t="shared" si="6"/>
        <v>-0.01</v>
      </c>
      <c r="G70" s="9">
        <v>-0.03</v>
      </c>
      <c r="H70" s="9">
        <v>-0.04</v>
      </c>
      <c r="I70" s="9">
        <v>-0.05</v>
      </c>
      <c r="J70" s="5"/>
    </row>
    <row r="71" spans="2:10" ht="13.5" hidden="1" outlineLevel="1" thickBot="1" x14ac:dyDescent="0.35">
      <c r="C71" s="238">
        <f t="shared" si="4"/>
        <v>120000000</v>
      </c>
      <c r="D71" s="8">
        <f t="shared" si="7"/>
        <v>-0.01</v>
      </c>
      <c r="E71" s="9">
        <f t="shared" si="7"/>
        <v>-0.01</v>
      </c>
      <c r="F71" s="9">
        <f t="shared" si="6"/>
        <v>-0.01</v>
      </c>
      <c r="G71" s="9">
        <v>-0.03</v>
      </c>
      <c r="H71" s="9">
        <v>-0.04</v>
      </c>
      <c r="I71" s="9">
        <v>-0.05</v>
      </c>
      <c r="J71" s="5"/>
    </row>
    <row r="72" spans="2:10" ht="13.5" hidden="1" outlineLevel="1" thickBot="1" x14ac:dyDescent="0.35">
      <c r="C72" s="238">
        <f t="shared" si="4"/>
        <v>130000000</v>
      </c>
      <c r="D72" s="8">
        <f t="shared" si="7"/>
        <v>-0.01</v>
      </c>
      <c r="E72" s="9">
        <f t="shared" si="7"/>
        <v>-0.01</v>
      </c>
      <c r="F72" s="9">
        <f t="shared" si="6"/>
        <v>-0.01</v>
      </c>
      <c r="G72" s="9">
        <v>-0.03</v>
      </c>
      <c r="H72" s="9">
        <v>-0.04</v>
      </c>
      <c r="I72" s="9">
        <v>-0.05</v>
      </c>
      <c r="J72" s="5"/>
    </row>
    <row r="73" spans="2:10" ht="13.5" hidden="1" outlineLevel="1" thickBot="1" x14ac:dyDescent="0.35">
      <c r="C73" s="238">
        <f t="shared" si="4"/>
        <v>140000000</v>
      </c>
      <c r="D73" s="8">
        <f t="shared" si="7"/>
        <v>-0.01</v>
      </c>
      <c r="E73" s="9">
        <f t="shared" si="7"/>
        <v>-0.01</v>
      </c>
      <c r="F73" s="9">
        <f t="shared" si="6"/>
        <v>-0.01</v>
      </c>
      <c r="G73" s="9">
        <v>-0.03</v>
      </c>
      <c r="H73" s="9">
        <v>-0.04</v>
      </c>
      <c r="I73" s="9">
        <v>-0.05</v>
      </c>
      <c r="J73" s="5"/>
    </row>
    <row r="74" spans="2:10" ht="13.5" hidden="1" outlineLevel="1" thickBot="1" x14ac:dyDescent="0.35">
      <c r="C74" s="238">
        <f t="shared" si="4"/>
        <v>150000000</v>
      </c>
      <c r="D74" s="8">
        <f t="shared" si="7"/>
        <v>-0.01</v>
      </c>
      <c r="E74" s="9">
        <f t="shared" si="7"/>
        <v>-0.01</v>
      </c>
      <c r="F74" s="9">
        <f t="shared" si="6"/>
        <v>-0.01</v>
      </c>
      <c r="G74" s="9">
        <v>-0.03</v>
      </c>
      <c r="H74" s="9">
        <v>-0.04</v>
      </c>
      <c r="I74" s="9">
        <v>-0.05</v>
      </c>
      <c r="J74" s="5"/>
    </row>
    <row r="75" spans="2:10" hidden="1" outlineLevel="1" x14ac:dyDescent="0.3">
      <c r="C75" s="1"/>
      <c r="D75" s="1"/>
      <c r="E75" s="1"/>
      <c r="F75" s="1"/>
      <c r="G75" s="1"/>
      <c r="H75" s="1"/>
      <c r="I75" s="1"/>
      <c r="J75" s="5"/>
    </row>
    <row r="76" spans="2:10" ht="13.5" hidden="1" outlineLevel="1" thickBot="1" x14ac:dyDescent="0.35">
      <c r="C76" s="1"/>
      <c r="D76" s="1"/>
      <c r="E76" s="1"/>
      <c r="F76" s="1"/>
      <c r="G76" s="1"/>
      <c r="H76" s="1"/>
      <c r="I76" s="1"/>
      <c r="J76" s="5"/>
    </row>
    <row r="77" spans="2:10" hidden="1" outlineLevel="1" x14ac:dyDescent="0.3">
      <c r="C77" s="265" t="s">
        <v>13</v>
      </c>
      <c r="D77" s="239"/>
      <c r="E77" s="239"/>
      <c r="F77" s="239"/>
      <c r="G77" s="239"/>
      <c r="H77" s="239"/>
      <c r="I77" s="239"/>
      <c r="J77" s="5"/>
    </row>
    <row r="78" spans="2:10" hidden="1" outlineLevel="1" x14ac:dyDescent="0.3">
      <c r="C78" s="265"/>
      <c r="D78" s="240" t="s">
        <v>0</v>
      </c>
      <c r="E78" s="240" t="s">
        <v>1</v>
      </c>
      <c r="F78" s="240" t="s">
        <v>2</v>
      </c>
      <c r="G78" s="240" t="s">
        <v>3</v>
      </c>
      <c r="H78" s="240" t="s">
        <v>4</v>
      </c>
      <c r="I78" s="240" t="s">
        <v>5</v>
      </c>
      <c r="J78" s="5"/>
    </row>
    <row r="79" spans="2:10" ht="13.5" hidden="1" outlineLevel="1" thickBot="1" x14ac:dyDescent="0.35">
      <c r="B79" s="17"/>
      <c r="C79" s="266"/>
      <c r="D79" s="241"/>
      <c r="E79" s="241"/>
      <c r="F79" s="241"/>
      <c r="G79" s="241"/>
      <c r="H79" s="241"/>
      <c r="I79" s="241"/>
      <c r="J79" s="5"/>
    </row>
    <row r="80" spans="2:10" ht="13.5" hidden="1" outlineLevel="1" thickBot="1" x14ac:dyDescent="0.35">
      <c r="B80" s="16"/>
      <c r="C80" s="238">
        <v>10000000</v>
      </c>
      <c r="D80" s="2">
        <f t="shared" ref="D80:I94" si="8">D38+D60</f>
        <v>0.08</v>
      </c>
      <c r="E80" s="2">
        <f t="shared" si="8"/>
        <v>0.09</v>
      </c>
      <c r="F80" s="2">
        <f t="shared" si="8"/>
        <v>9.9999999999999992E-2</v>
      </c>
      <c r="G80" s="2">
        <f t="shared" si="8"/>
        <v>0.12</v>
      </c>
      <c r="H80" s="2">
        <f t="shared" si="8"/>
        <v>0.13</v>
      </c>
      <c r="I80" s="2">
        <f t="shared" si="8"/>
        <v>0.16999999999999998</v>
      </c>
      <c r="J80" s="5"/>
    </row>
    <row r="81" spans="2:10" ht="13.5" hidden="1" outlineLevel="1" thickBot="1" x14ac:dyDescent="0.35">
      <c r="B81" s="16"/>
      <c r="C81" s="238">
        <f t="shared" ref="C81:C94" si="9">C80+10000000</f>
        <v>20000000</v>
      </c>
      <c r="D81" s="9">
        <f t="shared" si="8"/>
        <v>7.8888888888888897E-2</v>
      </c>
      <c r="E81" s="9">
        <f t="shared" si="8"/>
        <v>9.0000000000000011E-2</v>
      </c>
      <c r="F81" s="9">
        <f t="shared" si="8"/>
        <v>0.10111111111111111</v>
      </c>
      <c r="G81" s="9">
        <f t="shared" si="8"/>
        <v>0.11888888888888888</v>
      </c>
      <c r="H81" s="9">
        <f t="shared" si="8"/>
        <v>0.12888888888888889</v>
      </c>
      <c r="I81" s="9">
        <f t="shared" si="8"/>
        <v>0.16555555555555557</v>
      </c>
      <c r="J81" s="5"/>
    </row>
    <row r="82" spans="2:10" ht="13.5" hidden="1" outlineLevel="1" thickBot="1" x14ac:dyDescent="0.35">
      <c r="B82" s="16"/>
      <c r="C82" s="238">
        <f t="shared" si="9"/>
        <v>30000000</v>
      </c>
      <c r="D82" s="9">
        <f t="shared" si="8"/>
        <v>7.7777777777777779E-2</v>
      </c>
      <c r="E82" s="9">
        <f t="shared" si="8"/>
        <v>9.0000000000000024E-2</v>
      </c>
      <c r="F82" s="9">
        <f t="shared" si="8"/>
        <v>0.10222222222222223</v>
      </c>
      <c r="G82" s="9">
        <f t="shared" si="8"/>
        <v>0.11777777777777776</v>
      </c>
      <c r="H82" s="9">
        <f t="shared" si="8"/>
        <v>0.12777777777777777</v>
      </c>
      <c r="I82" s="9">
        <f t="shared" si="8"/>
        <v>0.16111111111111109</v>
      </c>
      <c r="J82" s="5"/>
    </row>
    <row r="83" spans="2:10" ht="13.5" hidden="1" outlineLevel="1" thickBot="1" x14ac:dyDescent="0.35">
      <c r="B83" s="16"/>
      <c r="C83" s="238">
        <f t="shared" si="9"/>
        <v>40000000</v>
      </c>
      <c r="D83" s="9">
        <f t="shared" si="8"/>
        <v>7.6666666666666675E-2</v>
      </c>
      <c r="E83" s="9">
        <f t="shared" si="8"/>
        <v>9.0000000000000024E-2</v>
      </c>
      <c r="F83" s="9">
        <f t="shared" si="8"/>
        <v>0.10333333333333335</v>
      </c>
      <c r="G83" s="9">
        <f t="shared" si="8"/>
        <v>0.11666666666666665</v>
      </c>
      <c r="H83" s="9">
        <f t="shared" si="8"/>
        <v>0.12666666666666665</v>
      </c>
      <c r="I83" s="9">
        <f t="shared" si="8"/>
        <v>0.15666666666666668</v>
      </c>
      <c r="J83" s="5"/>
    </row>
    <row r="84" spans="2:10" ht="13.5" hidden="1" outlineLevel="1" thickBot="1" x14ac:dyDescent="0.35">
      <c r="B84" s="16"/>
      <c r="C84" s="238">
        <f t="shared" si="9"/>
        <v>50000000</v>
      </c>
      <c r="D84" s="9">
        <f t="shared" si="8"/>
        <v>7.5555555555555556E-2</v>
      </c>
      <c r="E84" s="9">
        <f t="shared" si="8"/>
        <v>9.0000000000000024E-2</v>
      </c>
      <c r="F84" s="9">
        <f t="shared" si="8"/>
        <v>0.10444444444444446</v>
      </c>
      <c r="G84" s="9">
        <f t="shared" si="8"/>
        <v>0.11555555555555555</v>
      </c>
      <c r="H84" s="9">
        <f t="shared" si="8"/>
        <v>0.12555555555555553</v>
      </c>
      <c r="I84" s="9">
        <f t="shared" si="8"/>
        <v>0.1522222222222222</v>
      </c>
      <c r="J84" s="5"/>
    </row>
    <row r="85" spans="2:10" ht="13.5" hidden="1" outlineLevel="1" thickBot="1" x14ac:dyDescent="0.35">
      <c r="B85" s="16"/>
      <c r="C85" s="238">
        <f t="shared" si="9"/>
        <v>60000000</v>
      </c>
      <c r="D85" s="9">
        <f t="shared" si="8"/>
        <v>7.4444444444444452E-2</v>
      </c>
      <c r="E85" s="9">
        <f t="shared" si="8"/>
        <v>9.0000000000000038E-2</v>
      </c>
      <c r="F85" s="9">
        <f t="shared" si="8"/>
        <v>0.10555555555555558</v>
      </c>
      <c r="G85" s="9">
        <f t="shared" si="8"/>
        <v>0.11444444444444443</v>
      </c>
      <c r="H85" s="9">
        <f t="shared" si="8"/>
        <v>0.12444444444444444</v>
      </c>
      <c r="I85" s="9">
        <f t="shared" si="8"/>
        <v>0.14777777777777779</v>
      </c>
      <c r="J85" s="5"/>
    </row>
    <row r="86" spans="2:10" ht="13.5" hidden="1" outlineLevel="1" thickBot="1" x14ac:dyDescent="0.35">
      <c r="B86" s="16"/>
      <c r="C86" s="238">
        <f t="shared" si="9"/>
        <v>70000000</v>
      </c>
      <c r="D86" s="9">
        <f t="shared" si="8"/>
        <v>7.3333333333333334E-2</v>
      </c>
      <c r="E86" s="9">
        <f t="shared" si="8"/>
        <v>9.0000000000000052E-2</v>
      </c>
      <c r="F86" s="9">
        <f t="shared" si="8"/>
        <v>0.1066666666666667</v>
      </c>
      <c r="G86" s="9">
        <f t="shared" si="8"/>
        <v>0.11333333333333331</v>
      </c>
      <c r="H86" s="9">
        <f t="shared" si="8"/>
        <v>0.12333333333333332</v>
      </c>
      <c r="I86" s="9">
        <f t="shared" si="8"/>
        <v>0.14333333333333334</v>
      </c>
      <c r="J86" s="5"/>
    </row>
    <row r="87" spans="2:10" ht="13.5" hidden="1" outlineLevel="1" thickBot="1" x14ac:dyDescent="0.35">
      <c r="B87" s="16"/>
      <c r="C87" s="238">
        <f t="shared" si="9"/>
        <v>80000000</v>
      </c>
      <c r="D87" s="9">
        <f t="shared" si="8"/>
        <v>7.2222222222222229E-2</v>
      </c>
      <c r="E87" s="9">
        <f t="shared" si="8"/>
        <v>9.0000000000000052E-2</v>
      </c>
      <c r="F87" s="9">
        <f t="shared" si="8"/>
        <v>0.10777777777777782</v>
      </c>
      <c r="G87" s="9">
        <f t="shared" si="8"/>
        <v>0.11222222222222221</v>
      </c>
      <c r="H87" s="9">
        <f t="shared" si="8"/>
        <v>0.1222222222222222</v>
      </c>
      <c r="I87" s="9">
        <f t="shared" si="8"/>
        <v>0.1388888888888889</v>
      </c>
      <c r="J87" s="5"/>
    </row>
    <row r="88" spans="2:10" ht="13.5" hidden="1" outlineLevel="1" thickBot="1" x14ac:dyDescent="0.35">
      <c r="B88" s="16"/>
      <c r="C88" s="238">
        <f t="shared" si="9"/>
        <v>90000000</v>
      </c>
      <c r="D88" s="9">
        <f t="shared" si="8"/>
        <v>7.1111111111111111E-2</v>
      </c>
      <c r="E88" s="9">
        <f t="shared" si="8"/>
        <v>9.0000000000000052E-2</v>
      </c>
      <c r="F88" s="9">
        <f t="shared" si="8"/>
        <v>0.10888888888888894</v>
      </c>
      <c r="G88" s="9">
        <f t="shared" si="8"/>
        <v>0.1111111111111111</v>
      </c>
      <c r="H88" s="9">
        <f t="shared" si="8"/>
        <v>0.1211111111111111</v>
      </c>
      <c r="I88" s="9">
        <f t="shared" si="8"/>
        <v>0.13444444444444445</v>
      </c>
      <c r="J88" s="5"/>
    </row>
    <row r="89" spans="2:10" ht="13.5" hidden="1" outlineLevel="1" thickBot="1" x14ac:dyDescent="0.35">
      <c r="B89" s="16"/>
      <c r="C89" s="238">
        <f t="shared" si="9"/>
        <v>100000000</v>
      </c>
      <c r="D89" s="11">
        <f t="shared" si="8"/>
        <v>7.0000000000000007E-2</v>
      </c>
      <c r="E89" s="12">
        <f t="shared" si="8"/>
        <v>9.0000000000000011E-2</v>
      </c>
      <c r="F89" s="12">
        <f t="shared" si="8"/>
        <v>0.11000000000000001</v>
      </c>
      <c r="G89" s="12">
        <f t="shared" si="8"/>
        <v>0.11000000000000001</v>
      </c>
      <c r="H89" s="12">
        <f t="shared" si="8"/>
        <v>0.12</v>
      </c>
      <c r="I89" s="12">
        <f t="shared" si="8"/>
        <v>0.13</v>
      </c>
      <c r="J89" s="5"/>
    </row>
    <row r="90" spans="2:10" ht="13.5" hidden="1" outlineLevel="1" thickBot="1" x14ac:dyDescent="0.35">
      <c r="B90" s="16"/>
      <c r="C90" s="238">
        <f t="shared" si="9"/>
        <v>110000000</v>
      </c>
      <c r="D90" s="8">
        <f t="shared" si="8"/>
        <v>7.0000000000000007E-2</v>
      </c>
      <c r="E90" s="9">
        <f t="shared" si="8"/>
        <v>9.0000000000000011E-2</v>
      </c>
      <c r="F90" s="9">
        <f t="shared" si="8"/>
        <v>0.11000000000000001</v>
      </c>
      <c r="G90" s="9">
        <f t="shared" si="8"/>
        <v>0.11000000000000001</v>
      </c>
      <c r="H90" s="9">
        <f t="shared" si="8"/>
        <v>0.12</v>
      </c>
      <c r="I90" s="9">
        <f t="shared" si="8"/>
        <v>0.13</v>
      </c>
      <c r="J90" s="5"/>
    </row>
    <row r="91" spans="2:10" ht="13.5" hidden="1" outlineLevel="1" thickBot="1" x14ac:dyDescent="0.35">
      <c r="B91" s="16"/>
      <c r="C91" s="238">
        <f t="shared" si="9"/>
        <v>120000000</v>
      </c>
      <c r="D91" s="8">
        <f t="shared" si="8"/>
        <v>7.0000000000000007E-2</v>
      </c>
      <c r="E91" s="9">
        <f t="shared" si="8"/>
        <v>9.0000000000000011E-2</v>
      </c>
      <c r="F91" s="9">
        <f t="shared" si="8"/>
        <v>0.11000000000000001</v>
      </c>
      <c r="G91" s="9">
        <f t="shared" si="8"/>
        <v>0.11000000000000001</v>
      </c>
      <c r="H91" s="9">
        <f t="shared" si="8"/>
        <v>0.12</v>
      </c>
      <c r="I91" s="9">
        <f t="shared" si="8"/>
        <v>0.13</v>
      </c>
      <c r="J91" s="5"/>
    </row>
    <row r="92" spans="2:10" ht="13.5" hidden="1" outlineLevel="1" thickBot="1" x14ac:dyDescent="0.35">
      <c r="B92" s="16"/>
      <c r="C92" s="238">
        <f t="shared" si="9"/>
        <v>130000000</v>
      </c>
      <c r="D92" s="8">
        <f t="shared" si="8"/>
        <v>7.0000000000000007E-2</v>
      </c>
      <c r="E92" s="9">
        <f t="shared" si="8"/>
        <v>9.0000000000000011E-2</v>
      </c>
      <c r="F92" s="9">
        <f t="shared" si="8"/>
        <v>0.11000000000000001</v>
      </c>
      <c r="G92" s="9">
        <f t="shared" si="8"/>
        <v>0.11000000000000001</v>
      </c>
      <c r="H92" s="9">
        <f t="shared" si="8"/>
        <v>0.12</v>
      </c>
      <c r="I92" s="9">
        <f t="shared" si="8"/>
        <v>0.13</v>
      </c>
      <c r="J92" s="5"/>
    </row>
    <row r="93" spans="2:10" ht="13.5" hidden="1" outlineLevel="1" thickBot="1" x14ac:dyDescent="0.35">
      <c r="B93" s="16"/>
      <c r="C93" s="238">
        <f t="shared" si="9"/>
        <v>140000000</v>
      </c>
      <c r="D93" s="8">
        <f t="shared" si="8"/>
        <v>7.0000000000000007E-2</v>
      </c>
      <c r="E93" s="9">
        <f t="shared" si="8"/>
        <v>9.0000000000000011E-2</v>
      </c>
      <c r="F93" s="9">
        <f t="shared" si="8"/>
        <v>0.11000000000000001</v>
      </c>
      <c r="G93" s="9">
        <f t="shared" si="8"/>
        <v>0.11000000000000001</v>
      </c>
      <c r="H93" s="9">
        <f t="shared" si="8"/>
        <v>0.12</v>
      </c>
      <c r="I93" s="9">
        <f t="shared" si="8"/>
        <v>0.13</v>
      </c>
      <c r="J93" s="5"/>
    </row>
    <row r="94" spans="2:10" ht="13.5" hidden="1" outlineLevel="1" thickBot="1" x14ac:dyDescent="0.35">
      <c r="B94" s="16"/>
      <c r="C94" s="238">
        <f t="shared" si="9"/>
        <v>150000000</v>
      </c>
      <c r="D94" s="8">
        <f t="shared" si="8"/>
        <v>7.0000000000000007E-2</v>
      </c>
      <c r="E94" s="9">
        <f t="shared" si="8"/>
        <v>9.0000000000000011E-2</v>
      </c>
      <c r="F94" s="9">
        <f t="shared" si="8"/>
        <v>0.11000000000000001</v>
      </c>
      <c r="G94" s="9">
        <f t="shared" si="8"/>
        <v>0.11000000000000001</v>
      </c>
      <c r="H94" s="9">
        <f t="shared" si="8"/>
        <v>0.12</v>
      </c>
      <c r="I94" s="9">
        <f t="shared" si="8"/>
        <v>0.13</v>
      </c>
      <c r="J94" s="5"/>
    </row>
    <row r="95" spans="2:10" hidden="1" outlineLevel="1" x14ac:dyDescent="0.3"/>
    <row r="96" spans="2:10" ht="13.5" hidden="1" outlineLevel="1" thickBot="1" x14ac:dyDescent="0.35"/>
    <row r="97" spans="1:41" ht="13.5" collapsed="1" thickBot="1" x14ac:dyDescent="0.35">
      <c r="A97" s="36" t="s">
        <v>151</v>
      </c>
      <c r="B97" s="96" t="s">
        <v>115</v>
      </c>
      <c r="C97" s="97"/>
      <c r="D97" s="97"/>
      <c r="E97" s="97"/>
      <c r="F97" s="97"/>
      <c r="G97" s="97"/>
      <c r="H97" s="97"/>
      <c r="I97" s="97"/>
      <c r="J97" s="97"/>
      <c r="K97" s="98"/>
      <c r="L97" s="98"/>
      <c r="M97" s="98"/>
      <c r="N97" s="98"/>
      <c r="O97" s="98"/>
      <c r="P97" s="98"/>
      <c r="Q97" s="98"/>
      <c r="R97" s="99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 spans="1:41" ht="13.5" hidden="1" outlineLevel="1" thickBot="1" x14ac:dyDescent="0.35">
      <c r="B98" s="104" t="s">
        <v>210</v>
      </c>
      <c r="C98" s="101"/>
      <c r="D98" s="101"/>
      <c r="E98" s="101"/>
      <c r="F98" s="101"/>
      <c r="G98" s="101"/>
      <c r="H98" s="101"/>
      <c r="I98" s="101"/>
      <c r="J98" s="101"/>
      <c r="K98" s="102"/>
      <c r="L98" s="102"/>
      <c r="M98" s="102"/>
      <c r="N98" s="102"/>
      <c r="O98" s="102"/>
      <c r="P98" s="102"/>
      <c r="Q98" s="102"/>
      <c r="R98" s="103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</row>
    <row r="99" spans="1:41" hidden="1" outlineLevel="1" x14ac:dyDescent="0.3"/>
    <row r="100" spans="1:41" hidden="1" outlineLevel="1" x14ac:dyDescent="0.3">
      <c r="B100" s="15" t="s">
        <v>147</v>
      </c>
      <c r="C100" s="15"/>
      <c r="D100" s="15"/>
      <c r="E100" s="15"/>
      <c r="F100" s="15"/>
      <c r="G100" s="15"/>
      <c r="H100" s="15"/>
      <c r="I100" s="15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</row>
    <row r="101" spans="1:41" s="19" customFormat="1" hidden="1" outlineLevel="1" x14ac:dyDescent="0.3">
      <c r="A101" s="36"/>
      <c r="B101"/>
      <c r="C101"/>
      <c r="D101"/>
      <c r="E101"/>
      <c r="F101"/>
      <c r="G101"/>
      <c r="H101"/>
      <c r="I101"/>
      <c r="K101" s="21" t="s">
        <v>16</v>
      </c>
      <c r="L101" s="21" t="s">
        <v>16</v>
      </c>
      <c r="M101" s="21" t="s">
        <v>16</v>
      </c>
      <c r="N101" s="21" t="s">
        <v>16</v>
      </c>
      <c r="O101" s="21" t="s">
        <v>17</v>
      </c>
      <c r="P101" s="21" t="s">
        <v>17</v>
      </c>
      <c r="Q101" s="21" t="s">
        <v>17</v>
      </c>
      <c r="R101" s="19" t="s">
        <v>18</v>
      </c>
      <c r="S101" s="19" t="s">
        <v>18</v>
      </c>
      <c r="T101" s="19" t="s">
        <v>18</v>
      </c>
      <c r="U101" s="19" t="s">
        <v>18</v>
      </c>
      <c r="V101" s="19" t="s">
        <v>18</v>
      </c>
      <c r="W101" s="19" t="s">
        <v>18</v>
      </c>
      <c r="X101" s="19" t="s">
        <v>18</v>
      </c>
      <c r="Y101" s="19" t="s">
        <v>18</v>
      </c>
      <c r="Z101" s="19" t="s">
        <v>18</v>
      </c>
      <c r="AA101" s="19" t="s">
        <v>18</v>
      </c>
      <c r="AB101" s="19" t="s">
        <v>18</v>
      </c>
      <c r="AC101" s="19" t="s">
        <v>18</v>
      </c>
      <c r="AD101" s="19" t="s">
        <v>18</v>
      </c>
      <c r="AE101" s="19" t="s">
        <v>18</v>
      </c>
      <c r="AF101" s="19" t="s">
        <v>18</v>
      </c>
      <c r="AG101" s="19" t="s">
        <v>18</v>
      </c>
      <c r="AH101" s="19" t="s">
        <v>18</v>
      </c>
      <c r="AI101" s="221">
        <f t="shared" ref="AI101:AM103" si="10">AI119</f>
        <v>2</v>
      </c>
      <c r="AJ101" s="221">
        <f t="shared" si="10"/>
        <v>11</v>
      </c>
      <c r="AK101" s="221">
        <f t="shared" si="10"/>
        <v>51</v>
      </c>
      <c r="AL101" s="221">
        <f t="shared" si="10"/>
        <v>91</v>
      </c>
      <c r="AM101" s="221">
        <f t="shared" si="10"/>
        <v>131</v>
      </c>
    </row>
    <row r="102" spans="1:41" s="19" customFormat="1" hidden="1" outlineLevel="1" x14ac:dyDescent="0.3">
      <c r="A102" s="36"/>
      <c r="J102" s="19" t="s">
        <v>10</v>
      </c>
      <c r="K102" s="21" t="s">
        <v>16</v>
      </c>
      <c r="L102" s="21" t="s">
        <v>16</v>
      </c>
      <c r="M102" s="21" t="s">
        <v>16</v>
      </c>
      <c r="N102" s="21" t="s">
        <v>16</v>
      </c>
      <c r="O102" s="21" t="s">
        <v>17</v>
      </c>
      <c r="P102" s="21" t="s">
        <v>17</v>
      </c>
      <c r="Q102" s="21" t="s">
        <v>17</v>
      </c>
      <c r="R102" s="19" t="s">
        <v>17</v>
      </c>
      <c r="S102" s="19" t="s">
        <v>18</v>
      </c>
      <c r="T102" s="19" t="s">
        <v>18</v>
      </c>
      <c r="U102" s="19" t="s">
        <v>18</v>
      </c>
      <c r="V102" s="19" t="s">
        <v>18</v>
      </c>
      <c r="W102" s="19" t="s">
        <v>18</v>
      </c>
      <c r="X102" s="19" t="s">
        <v>18</v>
      </c>
      <c r="Y102" s="19" t="s">
        <v>18</v>
      </c>
      <c r="Z102" s="19" t="s">
        <v>18</v>
      </c>
      <c r="AA102" s="19" t="s">
        <v>18</v>
      </c>
      <c r="AB102" s="19" t="s">
        <v>18</v>
      </c>
      <c r="AC102" s="19" t="s">
        <v>18</v>
      </c>
      <c r="AD102" s="19" t="s">
        <v>18</v>
      </c>
      <c r="AE102" s="19" t="s">
        <v>18</v>
      </c>
      <c r="AF102" s="19" t="s">
        <v>18</v>
      </c>
      <c r="AG102" s="19" t="s">
        <v>18</v>
      </c>
      <c r="AH102" s="19" t="s">
        <v>18</v>
      </c>
      <c r="AI102" s="221">
        <f t="shared" si="10"/>
        <v>2</v>
      </c>
      <c r="AJ102" s="221">
        <f t="shared" si="10"/>
        <v>11</v>
      </c>
      <c r="AK102" s="221">
        <f t="shared" si="10"/>
        <v>38</v>
      </c>
      <c r="AL102" s="221">
        <f t="shared" si="10"/>
        <v>65</v>
      </c>
      <c r="AM102" s="221">
        <f t="shared" si="10"/>
        <v>92</v>
      </c>
    </row>
    <row r="103" spans="1:41" hidden="1" outlineLevel="1" x14ac:dyDescent="0.3">
      <c r="B103" s="19"/>
      <c r="C103" s="19"/>
      <c r="D103" s="19"/>
      <c r="E103" s="19"/>
      <c r="F103" s="19"/>
      <c r="G103" s="19"/>
      <c r="H103" s="19"/>
      <c r="I103" s="19"/>
      <c r="J103" s="19" t="s">
        <v>15</v>
      </c>
      <c r="K103" s="21" t="s">
        <v>16</v>
      </c>
      <c r="L103" s="21" t="s">
        <v>16</v>
      </c>
      <c r="M103" s="21" t="s">
        <v>16</v>
      </c>
      <c r="N103" s="21" t="s">
        <v>16</v>
      </c>
      <c r="O103" s="21" t="s">
        <v>16</v>
      </c>
      <c r="P103" s="21" t="s">
        <v>16</v>
      </c>
      <c r="Q103" s="21" t="s">
        <v>16</v>
      </c>
      <c r="R103" s="21" t="s">
        <v>16</v>
      </c>
      <c r="S103" s="19" t="s">
        <v>17</v>
      </c>
      <c r="T103" s="19" t="s">
        <v>17</v>
      </c>
      <c r="U103" s="19" t="s">
        <v>17</v>
      </c>
      <c r="V103" s="19" t="s">
        <v>17</v>
      </c>
      <c r="W103" s="19" t="s">
        <v>18</v>
      </c>
      <c r="X103" s="19" t="s">
        <v>18</v>
      </c>
      <c r="Y103" s="19" t="s">
        <v>18</v>
      </c>
      <c r="Z103" s="19" t="s">
        <v>18</v>
      </c>
      <c r="AA103" s="19" t="s">
        <v>18</v>
      </c>
      <c r="AB103" s="19" t="s">
        <v>18</v>
      </c>
      <c r="AC103" s="19" t="s">
        <v>18</v>
      </c>
      <c r="AD103" s="19" t="s">
        <v>18</v>
      </c>
      <c r="AE103" s="19" t="s">
        <v>18</v>
      </c>
      <c r="AF103" s="19" t="s">
        <v>18</v>
      </c>
      <c r="AG103" s="19" t="s">
        <v>18</v>
      </c>
      <c r="AH103" s="19" t="s">
        <v>18</v>
      </c>
      <c r="AI103" s="14">
        <f t="shared" si="10"/>
        <v>1</v>
      </c>
      <c r="AJ103" s="14">
        <f t="shared" si="10"/>
        <v>9</v>
      </c>
      <c r="AK103" s="14">
        <f t="shared" si="10"/>
        <v>22</v>
      </c>
      <c r="AL103" s="14">
        <f t="shared" si="10"/>
        <v>35</v>
      </c>
      <c r="AM103" s="14">
        <f t="shared" si="10"/>
        <v>48</v>
      </c>
    </row>
    <row r="104" spans="1:41" s="18" customFormat="1" hidden="1" outlineLevel="1" x14ac:dyDescent="0.3">
      <c r="A104" s="17"/>
      <c r="B104"/>
      <c r="C104"/>
      <c r="D104"/>
      <c r="E104"/>
      <c r="F104"/>
      <c r="G104"/>
      <c r="H104"/>
      <c r="I104"/>
      <c r="J104"/>
      <c r="K104" s="1"/>
      <c r="L104" s="1"/>
      <c r="M104" s="1"/>
      <c r="N104" s="1"/>
      <c r="O104" s="1"/>
      <c r="P104" s="1"/>
      <c r="Q104" s="1"/>
      <c r="R104" s="5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41" hidden="1" outlineLevel="1" collapsed="1" x14ac:dyDescent="0.3">
      <c r="B105" s="105" t="s">
        <v>128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7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8"/>
    </row>
    <row r="106" spans="1:41" hidden="1" outlineLevel="2" x14ac:dyDescent="0.3">
      <c r="C106" s="20" t="s">
        <v>0</v>
      </c>
      <c r="D106" s="20"/>
      <c r="E106" s="20"/>
      <c r="F106" s="20"/>
      <c r="G106" s="20"/>
      <c r="H106" s="20"/>
      <c r="I106" s="20"/>
      <c r="M106" s="3"/>
      <c r="N106" s="3"/>
      <c r="O106" s="3"/>
      <c r="P106" s="3"/>
      <c r="Q106" s="3"/>
      <c r="R106" s="13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O106" s="17" t="s">
        <v>150</v>
      </c>
    </row>
    <row r="107" spans="1:41" hidden="1" outlineLevel="2" x14ac:dyDescent="0.3">
      <c r="C107" s="4"/>
      <c r="D107" s="4"/>
      <c r="E107" s="4"/>
      <c r="F107" s="4"/>
      <c r="G107" s="4"/>
      <c r="H107" s="4"/>
      <c r="I107" s="4"/>
      <c r="J107" s="19" t="s">
        <v>11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1</v>
      </c>
      <c r="T107" s="3">
        <v>0</v>
      </c>
      <c r="U107" s="3">
        <f>V108</f>
        <v>1</v>
      </c>
      <c r="V107" s="3">
        <f t="shared" ref="V107:AG107" si="11">W108</f>
        <v>0</v>
      </c>
      <c r="W107" s="3">
        <f t="shared" si="11"/>
        <v>1</v>
      </c>
      <c r="X107" s="3">
        <f t="shared" si="11"/>
        <v>0</v>
      </c>
      <c r="Y107" s="3">
        <f t="shared" si="11"/>
        <v>1</v>
      </c>
      <c r="Z107" s="3">
        <f t="shared" si="11"/>
        <v>0</v>
      </c>
      <c r="AA107" s="3">
        <f t="shared" si="11"/>
        <v>1</v>
      </c>
      <c r="AB107" s="3">
        <f t="shared" si="11"/>
        <v>0</v>
      </c>
      <c r="AC107" s="3">
        <f t="shared" si="11"/>
        <v>1</v>
      </c>
      <c r="AD107" s="3">
        <f t="shared" si="11"/>
        <v>0</v>
      </c>
      <c r="AE107" s="3">
        <f t="shared" si="11"/>
        <v>1</v>
      </c>
      <c r="AF107" s="3">
        <f t="shared" si="11"/>
        <v>0</v>
      </c>
      <c r="AG107" s="3">
        <f t="shared" si="11"/>
        <v>1</v>
      </c>
      <c r="AH107" s="3">
        <v>0</v>
      </c>
      <c r="AI107" s="14">
        <f>SUM(K107:V107)</f>
        <v>2</v>
      </c>
      <c r="AJ107" s="14">
        <f>SUM(W107:AH107)</f>
        <v>6</v>
      </c>
      <c r="AK107" s="14">
        <f t="shared" ref="AK107:AM109" si="12">AJ107+$AO107</f>
        <v>21</v>
      </c>
      <c r="AL107" s="14">
        <f t="shared" si="12"/>
        <v>36</v>
      </c>
      <c r="AM107" s="14">
        <f t="shared" si="12"/>
        <v>51</v>
      </c>
      <c r="AO107" s="43">
        <v>15</v>
      </c>
    </row>
    <row r="108" spans="1:41" hidden="1" outlineLevel="2" x14ac:dyDescent="0.3">
      <c r="C108" s="4"/>
      <c r="D108" s="4"/>
      <c r="E108" s="4"/>
      <c r="F108" s="4"/>
      <c r="G108" s="4"/>
      <c r="H108" s="4"/>
      <c r="I108" s="4"/>
      <c r="J108" s="19" t="s">
        <v>10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1</v>
      </c>
      <c r="U108" s="3">
        <v>0</v>
      </c>
      <c r="V108" s="3">
        <v>1</v>
      </c>
      <c r="W108" s="3">
        <v>0</v>
      </c>
      <c r="X108" s="3">
        <v>1</v>
      </c>
      <c r="Y108" s="3">
        <v>0</v>
      </c>
      <c r="Z108" s="3">
        <v>1</v>
      </c>
      <c r="AA108" s="3">
        <v>0</v>
      </c>
      <c r="AB108" s="3">
        <v>1</v>
      </c>
      <c r="AC108" s="3">
        <v>0</v>
      </c>
      <c r="AD108" s="3">
        <v>1</v>
      </c>
      <c r="AE108" s="3">
        <v>0</v>
      </c>
      <c r="AF108" s="3">
        <v>1</v>
      </c>
      <c r="AG108" s="3">
        <v>0</v>
      </c>
      <c r="AH108" s="3">
        <v>1</v>
      </c>
      <c r="AI108" s="14">
        <f>SUM(K108:V108)</f>
        <v>2</v>
      </c>
      <c r="AJ108" s="14">
        <f>SUM(W108:AH108)</f>
        <v>6</v>
      </c>
      <c r="AK108" s="14">
        <f t="shared" si="12"/>
        <v>16</v>
      </c>
      <c r="AL108" s="14">
        <f t="shared" si="12"/>
        <v>26</v>
      </c>
      <c r="AM108" s="14">
        <f t="shared" si="12"/>
        <v>36</v>
      </c>
      <c r="AO108" s="43">
        <v>10</v>
      </c>
    </row>
    <row r="109" spans="1:41" hidden="1" outlineLevel="2" x14ac:dyDescent="0.3">
      <c r="C109" s="4"/>
      <c r="D109" s="4"/>
      <c r="E109" s="4"/>
      <c r="F109" s="4"/>
      <c r="G109" s="4"/>
      <c r="H109" s="4"/>
      <c r="I109" s="4"/>
      <c r="J109" s="19" t="s">
        <v>15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f>T108</f>
        <v>1</v>
      </c>
      <c r="V109" s="3">
        <f t="shared" ref="V109:AH109" si="13">U108</f>
        <v>0</v>
      </c>
      <c r="W109" s="3">
        <f t="shared" si="13"/>
        <v>1</v>
      </c>
      <c r="X109" s="3">
        <f t="shared" si="13"/>
        <v>0</v>
      </c>
      <c r="Y109" s="3">
        <f t="shared" si="13"/>
        <v>1</v>
      </c>
      <c r="Z109" s="3">
        <f t="shared" si="13"/>
        <v>0</v>
      </c>
      <c r="AA109" s="3">
        <f t="shared" si="13"/>
        <v>1</v>
      </c>
      <c r="AB109" s="3">
        <f t="shared" si="13"/>
        <v>0</v>
      </c>
      <c r="AC109" s="3">
        <f t="shared" si="13"/>
        <v>1</v>
      </c>
      <c r="AD109" s="3">
        <f t="shared" si="13"/>
        <v>0</v>
      </c>
      <c r="AE109" s="3">
        <f t="shared" si="13"/>
        <v>1</v>
      </c>
      <c r="AF109" s="3">
        <f t="shared" si="13"/>
        <v>0</v>
      </c>
      <c r="AG109" s="3">
        <f t="shared" si="13"/>
        <v>1</v>
      </c>
      <c r="AH109" s="3">
        <f t="shared" si="13"/>
        <v>0</v>
      </c>
      <c r="AI109" s="14">
        <f>SUM(K109:V109)</f>
        <v>1</v>
      </c>
      <c r="AJ109" s="14">
        <f>SUM(W109:AH109)</f>
        <v>6</v>
      </c>
      <c r="AK109" s="14">
        <f t="shared" si="12"/>
        <v>11</v>
      </c>
      <c r="AL109" s="14">
        <f t="shared" si="12"/>
        <v>16</v>
      </c>
      <c r="AM109" s="14">
        <f t="shared" si="12"/>
        <v>21</v>
      </c>
      <c r="AO109" s="43">
        <v>5</v>
      </c>
    </row>
    <row r="110" spans="1:41" hidden="1" outlineLevel="2" x14ac:dyDescent="0.3">
      <c r="C110" s="20" t="s">
        <v>1</v>
      </c>
      <c r="D110" s="20"/>
      <c r="E110" s="20"/>
      <c r="F110" s="20"/>
      <c r="G110" s="20"/>
      <c r="H110" s="20"/>
      <c r="I110" s="20"/>
      <c r="J110" s="1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41" hidden="1" outlineLevel="2" x14ac:dyDescent="0.3">
      <c r="C111" s="4"/>
      <c r="D111" s="4"/>
      <c r="E111" s="4"/>
      <c r="F111" s="4"/>
      <c r="G111" s="4"/>
      <c r="H111" s="4"/>
      <c r="I111" s="4"/>
      <c r="J111" s="19" t="s">
        <v>11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f t="shared" ref="AA111:AH111" si="14">AB112</f>
        <v>0</v>
      </c>
      <c r="AB111" s="3">
        <f t="shared" si="14"/>
        <v>0</v>
      </c>
      <c r="AC111" s="3">
        <f t="shared" si="14"/>
        <v>1</v>
      </c>
      <c r="AD111" s="3">
        <f t="shared" si="14"/>
        <v>0</v>
      </c>
      <c r="AE111" s="3">
        <f t="shared" si="14"/>
        <v>1</v>
      </c>
      <c r="AF111" s="3">
        <f t="shared" si="14"/>
        <v>0</v>
      </c>
      <c r="AG111" s="3">
        <f t="shared" si="14"/>
        <v>1</v>
      </c>
      <c r="AH111" s="3">
        <f t="shared" si="14"/>
        <v>0</v>
      </c>
      <c r="AI111" s="14">
        <f>SUM(K111:V111)</f>
        <v>0</v>
      </c>
      <c r="AJ111" s="14">
        <f>SUM(W111:AH111)</f>
        <v>3</v>
      </c>
      <c r="AK111" s="14">
        <f t="shared" ref="AK111:AM111" si="15">AJ111+$AO111</f>
        <v>18</v>
      </c>
      <c r="AL111" s="14">
        <f t="shared" si="15"/>
        <v>33</v>
      </c>
      <c r="AM111" s="14">
        <f t="shared" si="15"/>
        <v>48</v>
      </c>
      <c r="AO111" s="43">
        <v>15</v>
      </c>
    </row>
    <row r="112" spans="1:41" hidden="1" outlineLevel="2" x14ac:dyDescent="0.3">
      <c r="C112" s="4"/>
      <c r="D112" s="4"/>
      <c r="E112" s="4"/>
      <c r="F112" s="4"/>
      <c r="G112" s="4"/>
      <c r="H112" s="4"/>
      <c r="I112" s="4"/>
      <c r="J112" s="19" t="s">
        <v>10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f t="shared" ref="AD112:AF112" si="16">AD108</f>
        <v>1</v>
      </c>
      <c r="AE112" s="3">
        <f t="shared" si="16"/>
        <v>0</v>
      </c>
      <c r="AF112" s="3">
        <f t="shared" si="16"/>
        <v>1</v>
      </c>
      <c r="AG112" s="3">
        <f t="shared" ref="AG112:AH112" si="17">AG108</f>
        <v>0</v>
      </c>
      <c r="AH112" s="3">
        <f t="shared" si="17"/>
        <v>1</v>
      </c>
      <c r="AI112" s="14">
        <f>SUM(K112:V112)</f>
        <v>0</v>
      </c>
      <c r="AJ112" s="14">
        <f>SUM(W112:AH112)</f>
        <v>3</v>
      </c>
      <c r="AK112" s="14">
        <f t="shared" ref="AK112:AM112" si="18">AJ112+$AO112</f>
        <v>13</v>
      </c>
      <c r="AL112" s="14">
        <f t="shared" si="18"/>
        <v>23</v>
      </c>
      <c r="AM112" s="14">
        <f t="shared" si="18"/>
        <v>33</v>
      </c>
      <c r="AO112" s="43">
        <v>10</v>
      </c>
    </row>
    <row r="113" spans="1:41" hidden="1" outlineLevel="2" x14ac:dyDescent="0.3">
      <c r="J113" s="19" t="s">
        <v>15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f t="shared" ref="AA113:AH113" si="19">Z112</f>
        <v>0</v>
      </c>
      <c r="AB113" s="3">
        <f t="shared" si="19"/>
        <v>0</v>
      </c>
      <c r="AC113" s="3">
        <f t="shared" si="19"/>
        <v>0</v>
      </c>
      <c r="AD113" s="3">
        <f t="shared" si="19"/>
        <v>0</v>
      </c>
      <c r="AE113" s="3">
        <f t="shared" si="19"/>
        <v>1</v>
      </c>
      <c r="AF113" s="3">
        <f t="shared" si="19"/>
        <v>0</v>
      </c>
      <c r="AG113" s="3">
        <f t="shared" si="19"/>
        <v>1</v>
      </c>
      <c r="AH113" s="3">
        <f t="shared" si="19"/>
        <v>0</v>
      </c>
      <c r="AI113" s="14">
        <f>SUM(K113:V113)</f>
        <v>0</v>
      </c>
      <c r="AJ113" s="14">
        <f>SUM(W113:AH113)</f>
        <v>2</v>
      </c>
      <c r="AK113" s="14">
        <f t="shared" ref="AK113:AM113" si="20">AJ113+$AO113</f>
        <v>7</v>
      </c>
      <c r="AL113" s="14">
        <f t="shared" si="20"/>
        <v>12</v>
      </c>
      <c r="AM113" s="14">
        <f t="shared" si="20"/>
        <v>17</v>
      </c>
      <c r="AO113" s="43">
        <v>5</v>
      </c>
    </row>
    <row r="114" spans="1:41" hidden="1" outlineLevel="2" x14ac:dyDescent="0.3">
      <c r="C114" s="20" t="s">
        <v>14</v>
      </c>
      <c r="D114" s="20"/>
      <c r="E114" s="20"/>
      <c r="F114" s="20"/>
      <c r="G114" s="20"/>
      <c r="H114" s="20"/>
      <c r="I114" s="20"/>
      <c r="J114" s="19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41" hidden="1" outlineLevel="2" x14ac:dyDescent="0.3">
      <c r="J115" s="19" t="s">
        <v>11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f t="shared" ref="W115:AD115" si="21">W111</f>
        <v>0</v>
      </c>
      <c r="X115" s="3">
        <f t="shared" si="21"/>
        <v>0</v>
      </c>
      <c r="Y115" s="3">
        <f t="shared" si="21"/>
        <v>0</v>
      </c>
      <c r="Z115" s="3">
        <f t="shared" si="21"/>
        <v>0</v>
      </c>
      <c r="AA115" s="3">
        <f t="shared" si="21"/>
        <v>0</v>
      </c>
      <c r="AB115" s="3">
        <v>0</v>
      </c>
      <c r="AC115" s="3">
        <v>0</v>
      </c>
      <c r="AD115" s="3">
        <f t="shared" si="21"/>
        <v>0</v>
      </c>
      <c r="AE115" s="3">
        <f t="shared" ref="AE115:AH115" si="22">AF116</f>
        <v>1</v>
      </c>
      <c r="AF115" s="3">
        <f t="shared" si="22"/>
        <v>0</v>
      </c>
      <c r="AG115" s="3">
        <f t="shared" si="22"/>
        <v>1</v>
      </c>
      <c r="AH115" s="3">
        <f t="shared" si="22"/>
        <v>0</v>
      </c>
      <c r="AI115" s="14">
        <f>SUM(K115:V115)</f>
        <v>0</v>
      </c>
      <c r="AJ115" s="14">
        <f>SUM(W115:AH115)</f>
        <v>2</v>
      </c>
      <c r="AK115" s="14">
        <f t="shared" ref="AK115:AM115" si="23">AJ115+$AO115</f>
        <v>12</v>
      </c>
      <c r="AL115" s="14">
        <f t="shared" si="23"/>
        <v>22</v>
      </c>
      <c r="AM115" s="14">
        <f t="shared" si="23"/>
        <v>32</v>
      </c>
      <c r="AO115" s="43">
        <v>10</v>
      </c>
    </row>
    <row r="116" spans="1:41" hidden="1" outlineLevel="2" x14ac:dyDescent="0.3">
      <c r="J116" s="19" t="s">
        <v>10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f t="shared" ref="W116:AA116" si="24">W112</f>
        <v>0</v>
      </c>
      <c r="X116" s="3">
        <f t="shared" si="24"/>
        <v>0</v>
      </c>
      <c r="Y116" s="3">
        <f t="shared" si="24"/>
        <v>0</v>
      </c>
      <c r="Z116" s="3">
        <f t="shared" si="24"/>
        <v>0</v>
      </c>
      <c r="AA116" s="3">
        <f t="shared" si="24"/>
        <v>0</v>
      </c>
      <c r="AB116" s="3">
        <f t="shared" ref="AB116:AC116" si="25">AB112</f>
        <v>0</v>
      </c>
      <c r="AC116" s="3">
        <f t="shared" si="25"/>
        <v>0</v>
      </c>
      <c r="AD116" s="3">
        <v>0</v>
      </c>
      <c r="AE116" s="3">
        <v>0</v>
      </c>
      <c r="AF116" s="3">
        <f t="shared" ref="AF116:AH116" si="26">AF112</f>
        <v>1</v>
      </c>
      <c r="AG116" s="3">
        <f t="shared" si="26"/>
        <v>0</v>
      </c>
      <c r="AH116" s="3">
        <f t="shared" si="26"/>
        <v>1</v>
      </c>
      <c r="AI116" s="14">
        <f>SUM(K116:V116)</f>
        <v>0</v>
      </c>
      <c r="AJ116" s="14">
        <f>SUM(W116:AH116)</f>
        <v>2</v>
      </c>
      <c r="AK116" s="14">
        <f t="shared" ref="AK116:AM116" si="27">AJ116+$AO116</f>
        <v>9</v>
      </c>
      <c r="AL116" s="14">
        <f t="shared" si="27"/>
        <v>16</v>
      </c>
      <c r="AM116" s="14">
        <f t="shared" si="27"/>
        <v>23</v>
      </c>
      <c r="AO116" s="43">
        <v>7</v>
      </c>
    </row>
    <row r="117" spans="1:41" hidden="1" outlineLevel="2" x14ac:dyDescent="0.3">
      <c r="J117" s="19" t="s">
        <v>15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f t="shared" ref="W117:AD117" si="28">W113</f>
        <v>0</v>
      </c>
      <c r="X117" s="3">
        <f t="shared" si="28"/>
        <v>0</v>
      </c>
      <c r="Y117" s="3">
        <f t="shared" si="28"/>
        <v>0</v>
      </c>
      <c r="Z117" s="3">
        <f t="shared" si="28"/>
        <v>0</v>
      </c>
      <c r="AA117" s="3">
        <f t="shared" si="28"/>
        <v>0</v>
      </c>
      <c r="AB117" s="3">
        <f t="shared" ref="AB117:AC117" si="29">AB113</f>
        <v>0</v>
      </c>
      <c r="AC117" s="3">
        <f t="shared" si="29"/>
        <v>0</v>
      </c>
      <c r="AD117" s="3">
        <f t="shared" si="28"/>
        <v>0</v>
      </c>
      <c r="AE117" s="3">
        <f t="shared" ref="AE117:AH117" si="30">AD116</f>
        <v>0</v>
      </c>
      <c r="AF117" s="3">
        <f t="shared" si="30"/>
        <v>0</v>
      </c>
      <c r="AG117" s="3">
        <f t="shared" si="30"/>
        <v>1</v>
      </c>
      <c r="AH117" s="3">
        <f t="shared" si="30"/>
        <v>0</v>
      </c>
      <c r="AI117" s="14">
        <f>SUM(K117:V117)</f>
        <v>0</v>
      </c>
      <c r="AJ117" s="14">
        <f>SUM(W117:AH117)</f>
        <v>1</v>
      </c>
      <c r="AK117" s="14">
        <f t="shared" ref="AK117:AM117" si="31">AJ117+$AO117</f>
        <v>4</v>
      </c>
      <c r="AL117" s="14">
        <f t="shared" si="31"/>
        <v>7</v>
      </c>
      <c r="AM117" s="14">
        <f t="shared" si="31"/>
        <v>10</v>
      </c>
      <c r="AO117" s="43">
        <v>3</v>
      </c>
    </row>
    <row r="118" spans="1:41" s="15" customFormat="1" hidden="1" outlineLevel="2" x14ac:dyDescent="0.3">
      <c r="A118" s="36"/>
      <c r="C118" s="15" t="s">
        <v>19</v>
      </c>
      <c r="K118" s="30"/>
      <c r="L118" s="30"/>
      <c r="M118" s="30"/>
      <c r="N118" s="30"/>
      <c r="O118" s="30"/>
      <c r="P118" s="30"/>
      <c r="Q118" s="30"/>
      <c r="R118" s="31"/>
    </row>
    <row r="119" spans="1:41" s="15" customFormat="1" hidden="1" outlineLevel="2" x14ac:dyDescent="0.3">
      <c r="A119" s="36"/>
      <c r="J119" s="32" t="s">
        <v>11</v>
      </c>
      <c r="K119" s="29">
        <f t="shared" ref="K119:AH119" si="32">K107+K111+K115</f>
        <v>0</v>
      </c>
      <c r="L119" s="29">
        <f t="shared" si="32"/>
        <v>0</v>
      </c>
      <c r="M119" s="29">
        <f t="shared" si="32"/>
        <v>0</v>
      </c>
      <c r="N119" s="29">
        <f t="shared" si="32"/>
        <v>0</v>
      </c>
      <c r="O119" s="29">
        <f t="shared" si="32"/>
        <v>0</v>
      </c>
      <c r="P119" s="29">
        <f t="shared" si="32"/>
        <v>0</v>
      </c>
      <c r="Q119" s="29">
        <f t="shared" si="32"/>
        <v>0</v>
      </c>
      <c r="R119" s="29">
        <f t="shared" si="32"/>
        <v>0</v>
      </c>
      <c r="S119" s="29">
        <f t="shared" si="32"/>
        <v>1</v>
      </c>
      <c r="T119" s="29">
        <f t="shared" si="32"/>
        <v>0</v>
      </c>
      <c r="U119" s="29">
        <f t="shared" si="32"/>
        <v>1</v>
      </c>
      <c r="V119" s="29">
        <f t="shared" si="32"/>
        <v>0</v>
      </c>
      <c r="W119" s="29">
        <f t="shared" si="32"/>
        <v>1</v>
      </c>
      <c r="X119" s="29">
        <f t="shared" si="32"/>
        <v>0</v>
      </c>
      <c r="Y119" s="29">
        <f t="shared" si="32"/>
        <v>1</v>
      </c>
      <c r="Z119" s="29">
        <f t="shared" si="32"/>
        <v>0</v>
      </c>
      <c r="AA119" s="29">
        <f t="shared" si="32"/>
        <v>1</v>
      </c>
      <c r="AB119" s="29">
        <f t="shared" si="32"/>
        <v>0</v>
      </c>
      <c r="AC119" s="29">
        <f t="shared" si="32"/>
        <v>2</v>
      </c>
      <c r="AD119" s="29">
        <f t="shared" si="32"/>
        <v>0</v>
      </c>
      <c r="AE119" s="29">
        <f t="shared" si="32"/>
        <v>3</v>
      </c>
      <c r="AF119" s="29">
        <f t="shared" si="32"/>
        <v>0</v>
      </c>
      <c r="AG119" s="29">
        <f t="shared" si="32"/>
        <v>3</v>
      </c>
      <c r="AH119" s="29">
        <f t="shared" si="32"/>
        <v>0</v>
      </c>
      <c r="AI119" s="33">
        <f t="shared" ref="AI119:AM121" si="33">AI107+AI111+AI115</f>
        <v>2</v>
      </c>
      <c r="AJ119" s="33">
        <f t="shared" si="33"/>
        <v>11</v>
      </c>
      <c r="AK119" s="33">
        <f t="shared" si="33"/>
        <v>51</v>
      </c>
      <c r="AL119" s="33">
        <f t="shared" si="33"/>
        <v>91</v>
      </c>
      <c r="AM119" s="33">
        <f t="shared" si="33"/>
        <v>131</v>
      </c>
      <c r="AO119" s="33">
        <f>SUM(AI119:AM119)</f>
        <v>286</v>
      </c>
    </row>
    <row r="120" spans="1:41" s="15" customFormat="1" hidden="1" outlineLevel="2" x14ac:dyDescent="0.3">
      <c r="A120" s="36"/>
      <c r="J120" s="32" t="s">
        <v>10</v>
      </c>
      <c r="K120" s="29">
        <f t="shared" ref="K120:AH120" si="34">K108+K112+K116</f>
        <v>0</v>
      </c>
      <c r="L120" s="29">
        <f t="shared" si="34"/>
        <v>0</v>
      </c>
      <c r="M120" s="29">
        <f t="shared" si="34"/>
        <v>0</v>
      </c>
      <c r="N120" s="29">
        <f t="shared" si="34"/>
        <v>0</v>
      </c>
      <c r="O120" s="29">
        <f t="shared" si="34"/>
        <v>0</v>
      </c>
      <c r="P120" s="29">
        <f t="shared" si="34"/>
        <v>0</v>
      </c>
      <c r="Q120" s="29">
        <f t="shared" si="34"/>
        <v>0</v>
      </c>
      <c r="R120" s="29">
        <f t="shared" si="34"/>
        <v>0</v>
      </c>
      <c r="S120" s="29">
        <f t="shared" si="34"/>
        <v>0</v>
      </c>
      <c r="T120" s="29">
        <f t="shared" si="34"/>
        <v>1</v>
      </c>
      <c r="U120" s="29">
        <f t="shared" si="34"/>
        <v>0</v>
      </c>
      <c r="V120" s="29">
        <f t="shared" si="34"/>
        <v>1</v>
      </c>
      <c r="W120" s="29">
        <f t="shared" si="34"/>
        <v>0</v>
      </c>
      <c r="X120" s="29">
        <f t="shared" si="34"/>
        <v>1</v>
      </c>
      <c r="Y120" s="29">
        <f t="shared" si="34"/>
        <v>0</v>
      </c>
      <c r="Z120" s="29">
        <f t="shared" si="34"/>
        <v>1</v>
      </c>
      <c r="AA120" s="29">
        <f t="shared" si="34"/>
        <v>0</v>
      </c>
      <c r="AB120" s="29">
        <f t="shared" si="34"/>
        <v>1</v>
      </c>
      <c r="AC120" s="29">
        <f t="shared" si="34"/>
        <v>0</v>
      </c>
      <c r="AD120" s="29">
        <f t="shared" si="34"/>
        <v>2</v>
      </c>
      <c r="AE120" s="29">
        <f t="shared" si="34"/>
        <v>0</v>
      </c>
      <c r="AF120" s="29">
        <f t="shared" si="34"/>
        <v>3</v>
      </c>
      <c r="AG120" s="29">
        <f t="shared" si="34"/>
        <v>0</v>
      </c>
      <c r="AH120" s="29">
        <f t="shared" si="34"/>
        <v>3</v>
      </c>
      <c r="AI120" s="33">
        <f t="shared" si="33"/>
        <v>2</v>
      </c>
      <c r="AJ120" s="33">
        <f t="shared" si="33"/>
        <v>11</v>
      </c>
      <c r="AK120" s="33">
        <f t="shared" si="33"/>
        <v>38</v>
      </c>
      <c r="AL120" s="33">
        <f t="shared" si="33"/>
        <v>65</v>
      </c>
      <c r="AM120" s="33">
        <f t="shared" si="33"/>
        <v>92</v>
      </c>
      <c r="AO120" s="33">
        <f>SUM(AI120:AM120)</f>
        <v>208</v>
      </c>
    </row>
    <row r="121" spans="1:41" s="15" customFormat="1" hidden="1" outlineLevel="2" x14ac:dyDescent="0.3">
      <c r="A121" s="36"/>
      <c r="J121" s="32" t="s">
        <v>15</v>
      </c>
      <c r="K121" s="29">
        <f t="shared" ref="K121:AH121" si="35">K109+K113+K117</f>
        <v>0</v>
      </c>
      <c r="L121" s="29">
        <f t="shared" si="35"/>
        <v>0</v>
      </c>
      <c r="M121" s="29">
        <f t="shared" si="35"/>
        <v>0</v>
      </c>
      <c r="N121" s="29">
        <f t="shared" si="35"/>
        <v>0</v>
      </c>
      <c r="O121" s="29">
        <f t="shared" si="35"/>
        <v>0</v>
      </c>
      <c r="P121" s="29">
        <f t="shared" si="35"/>
        <v>0</v>
      </c>
      <c r="Q121" s="29">
        <f t="shared" si="35"/>
        <v>0</v>
      </c>
      <c r="R121" s="29">
        <f t="shared" si="35"/>
        <v>0</v>
      </c>
      <c r="S121" s="29">
        <f t="shared" si="35"/>
        <v>0</v>
      </c>
      <c r="T121" s="29">
        <f t="shared" si="35"/>
        <v>0</v>
      </c>
      <c r="U121" s="29">
        <f t="shared" si="35"/>
        <v>1</v>
      </c>
      <c r="V121" s="29">
        <f t="shared" si="35"/>
        <v>0</v>
      </c>
      <c r="W121" s="29">
        <f t="shared" si="35"/>
        <v>1</v>
      </c>
      <c r="X121" s="29">
        <f t="shared" si="35"/>
        <v>0</v>
      </c>
      <c r="Y121" s="29">
        <f t="shared" si="35"/>
        <v>1</v>
      </c>
      <c r="Z121" s="29">
        <f t="shared" si="35"/>
        <v>0</v>
      </c>
      <c r="AA121" s="29">
        <f t="shared" si="35"/>
        <v>1</v>
      </c>
      <c r="AB121" s="29">
        <f t="shared" si="35"/>
        <v>0</v>
      </c>
      <c r="AC121" s="29">
        <f t="shared" si="35"/>
        <v>1</v>
      </c>
      <c r="AD121" s="29">
        <f t="shared" si="35"/>
        <v>0</v>
      </c>
      <c r="AE121" s="29">
        <f t="shared" si="35"/>
        <v>2</v>
      </c>
      <c r="AF121" s="29">
        <f t="shared" si="35"/>
        <v>0</v>
      </c>
      <c r="AG121" s="29">
        <f t="shared" si="35"/>
        <v>3</v>
      </c>
      <c r="AH121" s="29">
        <f t="shared" si="35"/>
        <v>0</v>
      </c>
      <c r="AI121" s="33">
        <f t="shared" si="33"/>
        <v>1</v>
      </c>
      <c r="AJ121" s="33">
        <f t="shared" si="33"/>
        <v>9</v>
      </c>
      <c r="AK121" s="33">
        <f t="shared" si="33"/>
        <v>22</v>
      </c>
      <c r="AL121" s="33">
        <f t="shared" si="33"/>
        <v>35</v>
      </c>
      <c r="AM121" s="33">
        <f t="shared" si="33"/>
        <v>48</v>
      </c>
      <c r="AO121" s="33">
        <f>SUM(AI121:AM121)</f>
        <v>115</v>
      </c>
    </row>
    <row r="122" spans="1:41" hidden="1" outlineLevel="2" x14ac:dyDescent="0.3"/>
    <row r="123" spans="1:41" hidden="1" outlineLevel="1" collapsed="1" x14ac:dyDescent="0.3">
      <c r="B123" s="105" t="s">
        <v>149</v>
      </c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7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8"/>
    </row>
    <row r="124" spans="1:41" hidden="1" outlineLevel="2" x14ac:dyDescent="0.3">
      <c r="C124" s="20" t="s">
        <v>0</v>
      </c>
      <c r="D124" s="20"/>
      <c r="E124" s="20"/>
      <c r="F124" s="20"/>
      <c r="G124" s="20"/>
      <c r="H124" s="20"/>
      <c r="I124" s="20"/>
      <c r="AI124" s="14"/>
      <c r="AJ124" s="14"/>
      <c r="AK124" s="14"/>
      <c r="AO124" s="17" t="s">
        <v>150</v>
      </c>
    </row>
    <row r="125" spans="1:41" hidden="1" outlineLevel="2" x14ac:dyDescent="0.3">
      <c r="C125" s="4"/>
      <c r="D125" s="4"/>
      <c r="E125" s="4"/>
      <c r="F125" s="4"/>
      <c r="G125" s="4"/>
      <c r="H125" s="4"/>
      <c r="I125" s="4"/>
      <c r="J125" s="19" t="s">
        <v>11</v>
      </c>
      <c r="K125" s="3">
        <v>100000000</v>
      </c>
      <c r="L125" s="3">
        <v>100000000</v>
      </c>
      <c r="M125" s="3">
        <v>100000000</v>
      </c>
      <c r="N125" s="3">
        <v>100000000</v>
      </c>
      <c r="O125" s="3">
        <v>100000000</v>
      </c>
      <c r="P125" s="3">
        <v>100000000</v>
      </c>
      <c r="Q125" s="3">
        <v>100000000</v>
      </c>
      <c r="R125" s="3">
        <v>100000000</v>
      </c>
      <c r="S125" s="3">
        <v>100000000</v>
      </c>
      <c r="T125" s="3">
        <v>100000000</v>
      </c>
      <c r="U125" s="3">
        <v>100000000</v>
      </c>
      <c r="V125" s="3">
        <v>100000000</v>
      </c>
      <c r="W125" s="3">
        <v>100000000</v>
      </c>
      <c r="X125" s="3">
        <v>100000000</v>
      </c>
      <c r="Y125" s="3">
        <v>100000000</v>
      </c>
      <c r="Z125" s="3">
        <v>100000000</v>
      </c>
      <c r="AA125" s="3">
        <v>100000000</v>
      </c>
      <c r="AB125" s="3">
        <v>100000000</v>
      </c>
      <c r="AC125" s="3">
        <v>100000000</v>
      </c>
      <c r="AD125" s="3">
        <v>100000000</v>
      </c>
      <c r="AE125" s="3">
        <v>100000000</v>
      </c>
      <c r="AF125" s="3">
        <v>100000000</v>
      </c>
      <c r="AG125" s="3">
        <v>100000000</v>
      </c>
      <c r="AH125" s="3">
        <v>100000000</v>
      </c>
      <c r="AI125" s="3">
        <f>V125</f>
        <v>100000000</v>
      </c>
      <c r="AJ125" s="3">
        <f>AH125</f>
        <v>100000000</v>
      </c>
      <c r="AK125" s="14">
        <f t="shared" ref="AK125:AM127" si="36">ROUNDDOWN(AJ125*(1+$AO125),0)</f>
        <v>100000000</v>
      </c>
      <c r="AL125" s="14">
        <f t="shared" si="36"/>
        <v>100000000</v>
      </c>
      <c r="AM125" s="14">
        <f t="shared" si="36"/>
        <v>100000000</v>
      </c>
      <c r="AO125" s="42">
        <v>0</v>
      </c>
    </row>
    <row r="126" spans="1:41" hidden="1" outlineLevel="2" x14ac:dyDescent="0.3">
      <c r="C126" s="4"/>
      <c r="D126" s="4"/>
      <c r="E126" s="4"/>
      <c r="F126" s="4"/>
      <c r="G126" s="4"/>
      <c r="H126" s="4"/>
      <c r="I126" s="4"/>
      <c r="J126" s="19" t="s">
        <v>10</v>
      </c>
      <c r="K126" s="3">
        <v>70000000</v>
      </c>
      <c r="L126" s="3">
        <f>K126</f>
        <v>70000000</v>
      </c>
      <c r="M126" s="3">
        <f>L126</f>
        <v>70000000</v>
      </c>
      <c r="N126" s="3">
        <f>M126</f>
        <v>70000000</v>
      </c>
      <c r="O126" s="3">
        <f>N126</f>
        <v>70000000</v>
      </c>
      <c r="P126" s="3">
        <f>O126</f>
        <v>70000000</v>
      </c>
      <c r="Q126" s="3">
        <v>80000000</v>
      </c>
      <c r="R126" s="14">
        <v>80000000</v>
      </c>
      <c r="S126" s="14">
        <v>80000000</v>
      </c>
      <c r="T126" s="14">
        <v>80000000</v>
      </c>
      <c r="U126" s="14">
        <v>80000000</v>
      </c>
      <c r="V126" s="14">
        <v>80000000</v>
      </c>
      <c r="W126" s="14">
        <v>80000000</v>
      </c>
      <c r="X126" s="14">
        <v>80000000</v>
      </c>
      <c r="Y126" s="14">
        <v>80000000</v>
      </c>
      <c r="Z126" s="14">
        <v>80000000</v>
      </c>
      <c r="AA126" s="14">
        <v>80000000</v>
      </c>
      <c r="AB126" s="14">
        <v>80000000</v>
      </c>
      <c r="AC126" s="14">
        <v>80000000</v>
      </c>
      <c r="AD126" s="14">
        <v>80000000</v>
      </c>
      <c r="AE126" s="14">
        <v>80000000</v>
      </c>
      <c r="AF126" s="14">
        <v>80000000</v>
      </c>
      <c r="AG126" s="14">
        <v>80000000</v>
      </c>
      <c r="AH126" s="14">
        <v>80000000</v>
      </c>
      <c r="AI126" s="14">
        <f>V126</f>
        <v>80000000</v>
      </c>
      <c r="AJ126" s="14">
        <f>AH126</f>
        <v>80000000</v>
      </c>
      <c r="AK126" s="14">
        <f t="shared" si="36"/>
        <v>80000000</v>
      </c>
      <c r="AL126" s="14">
        <f t="shared" si="36"/>
        <v>80000000</v>
      </c>
      <c r="AM126" s="14">
        <f t="shared" si="36"/>
        <v>80000000</v>
      </c>
      <c r="AO126" s="42">
        <v>0</v>
      </c>
    </row>
    <row r="127" spans="1:41" hidden="1" outlineLevel="2" x14ac:dyDescent="0.3">
      <c r="C127" s="4"/>
      <c r="D127" s="4"/>
      <c r="E127" s="4"/>
      <c r="F127" s="4"/>
      <c r="G127" s="4"/>
      <c r="H127" s="4"/>
      <c r="I127" s="4"/>
      <c r="J127" s="19" t="s">
        <v>15</v>
      </c>
      <c r="K127" s="3">
        <v>60000000</v>
      </c>
      <c r="L127" s="3">
        <v>60000000</v>
      </c>
      <c r="M127" s="3">
        <v>60000000</v>
      </c>
      <c r="N127" s="3">
        <v>60000000</v>
      </c>
      <c r="O127" s="3">
        <v>60000000</v>
      </c>
      <c r="P127" s="3">
        <v>60000000</v>
      </c>
      <c r="Q127" s="3">
        <v>60000000</v>
      </c>
      <c r="R127" s="14">
        <v>60000000</v>
      </c>
      <c r="S127" s="14">
        <v>60000000</v>
      </c>
      <c r="T127" s="14">
        <v>60000000</v>
      </c>
      <c r="U127" s="14">
        <v>60000000</v>
      </c>
      <c r="V127" s="14">
        <v>60000000</v>
      </c>
      <c r="W127" s="14">
        <v>70000000</v>
      </c>
      <c r="X127" s="14">
        <v>70000000</v>
      </c>
      <c r="Y127" s="14">
        <v>70000000</v>
      </c>
      <c r="Z127" s="14">
        <v>70000000</v>
      </c>
      <c r="AA127" s="14">
        <v>70000000</v>
      </c>
      <c r="AB127" s="14">
        <v>70000000</v>
      </c>
      <c r="AC127" s="14">
        <v>70000000</v>
      </c>
      <c r="AD127" s="14">
        <v>70000000</v>
      </c>
      <c r="AE127" s="14">
        <v>70000000</v>
      </c>
      <c r="AF127" s="14">
        <v>70000000</v>
      </c>
      <c r="AG127" s="14">
        <v>70000000</v>
      </c>
      <c r="AH127" s="14">
        <v>70000000</v>
      </c>
      <c r="AI127" s="14">
        <f>V127</f>
        <v>60000000</v>
      </c>
      <c r="AJ127" s="14">
        <f>AH127</f>
        <v>70000000</v>
      </c>
      <c r="AK127" s="14">
        <f t="shared" si="36"/>
        <v>70000000</v>
      </c>
      <c r="AL127" s="14">
        <f t="shared" si="36"/>
        <v>70000000</v>
      </c>
      <c r="AM127" s="14">
        <f t="shared" si="36"/>
        <v>70000000</v>
      </c>
      <c r="AO127" s="42">
        <v>0</v>
      </c>
    </row>
    <row r="128" spans="1:41" hidden="1" outlineLevel="2" x14ac:dyDescent="0.3">
      <c r="C128" s="20" t="s">
        <v>1</v>
      </c>
      <c r="D128" s="20"/>
      <c r="E128" s="20"/>
      <c r="F128" s="20"/>
      <c r="G128" s="20"/>
      <c r="H128" s="20"/>
      <c r="I128" s="20"/>
      <c r="J128" s="19"/>
      <c r="K128" s="3"/>
      <c r="L128" s="3"/>
      <c r="M128" s="3"/>
      <c r="N128" s="3"/>
      <c r="O128" s="3"/>
      <c r="P128" s="3"/>
      <c r="Q128" s="3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</row>
    <row r="129" spans="2:41" hidden="1" outlineLevel="2" x14ac:dyDescent="0.3">
      <c r="C129" s="4"/>
      <c r="D129" s="4"/>
      <c r="E129" s="4"/>
      <c r="F129" s="4"/>
      <c r="G129" s="4"/>
      <c r="H129" s="4"/>
      <c r="I129" s="4"/>
      <c r="J129" s="19" t="s">
        <v>11</v>
      </c>
      <c r="K129" s="3">
        <v>80000000</v>
      </c>
      <c r="L129" s="3">
        <v>80000000</v>
      </c>
      <c r="M129" s="3">
        <v>80000000</v>
      </c>
      <c r="N129" s="3">
        <v>80000000</v>
      </c>
      <c r="O129" s="3">
        <v>80000000</v>
      </c>
      <c r="P129" s="3">
        <v>80000000</v>
      </c>
      <c r="Q129" s="3">
        <v>80000000</v>
      </c>
      <c r="R129" s="3">
        <v>80000000</v>
      </c>
      <c r="S129" s="3">
        <v>80000000</v>
      </c>
      <c r="T129" s="3">
        <v>80000000</v>
      </c>
      <c r="U129" s="3">
        <v>80000000</v>
      </c>
      <c r="V129" s="3">
        <v>80000000</v>
      </c>
      <c r="W129" s="3">
        <v>80000000</v>
      </c>
      <c r="X129" s="3">
        <v>80000000</v>
      </c>
      <c r="Y129" s="3">
        <v>80000000</v>
      </c>
      <c r="Z129" s="3">
        <v>80000000</v>
      </c>
      <c r="AA129" s="3">
        <v>80000000</v>
      </c>
      <c r="AB129" s="3">
        <v>80000000</v>
      </c>
      <c r="AC129" s="3">
        <v>80000000</v>
      </c>
      <c r="AD129" s="3">
        <v>80000000</v>
      </c>
      <c r="AE129" s="3">
        <v>80000000</v>
      </c>
      <c r="AF129" s="3">
        <v>80000000</v>
      </c>
      <c r="AG129" s="3">
        <v>80000000</v>
      </c>
      <c r="AH129" s="3">
        <v>80000000</v>
      </c>
      <c r="AI129" s="3">
        <f>V129</f>
        <v>80000000</v>
      </c>
      <c r="AJ129" s="3">
        <f>AH129</f>
        <v>80000000</v>
      </c>
      <c r="AK129" s="14">
        <f t="shared" ref="AK129:AM131" si="37">ROUNDDOWN(AJ129*(1+$AO129),0)</f>
        <v>80000000</v>
      </c>
      <c r="AL129" s="14">
        <f t="shared" si="37"/>
        <v>80000000</v>
      </c>
      <c r="AM129" s="14">
        <f t="shared" si="37"/>
        <v>80000000</v>
      </c>
      <c r="AO129" s="42">
        <v>0</v>
      </c>
    </row>
    <row r="130" spans="2:41" hidden="1" outlineLevel="2" x14ac:dyDescent="0.3">
      <c r="C130" s="4"/>
      <c r="D130" s="4"/>
      <c r="E130" s="4"/>
      <c r="F130" s="4"/>
      <c r="G130" s="4"/>
      <c r="H130" s="4"/>
      <c r="I130" s="4"/>
      <c r="J130" s="19" t="s">
        <v>10</v>
      </c>
      <c r="K130" s="3">
        <v>60000000</v>
      </c>
      <c r="L130" s="3">
        <v>60000000</v>
      </c>
      <c r="M130" s="3">
        <v>60000000</v>
      </c>
      <c r="N130" s="3">
        <v>60000000</v>
      </c>
      <c r="O130" s="3">
        <v>60000000</v>
      </c>
      <c r="P130" s="3">
        <v>60000000</v>
      </c>
      <c r="Q130" s="3">
        <v>60000000</v>
      </c>
      <c r="R130" s="3">
        <v>60000000</v>
      </c>
      <c r="S130" s="3">
        <v>60000000</v>
      </c>
      <c r="T130" s="3">
        <v>60000000</v>
      </c>
      <c r="U130" s="3">
        <v>60000000</v>
      </c>
      <c r="V130" s="3">
        <v>60000000</v>
      </c>
      <c r="W130" s="3">
        <v>60000000</v>
      </c>
      <c r="X130" s="3">
        <v>60000000</v>
      </c>
      <c r="Y130" s="3">
        <v>60000000</v>
      </c>
      <c r="Z130" s="3">
        <v>60000000</v>
      </c>
      <c r="AA130" s="3">
        <v>60000000</v>
      </c>
      <c r="AB130" s="3">
        <v>60000000</v>
      </c>
      <c r="AC130" s="3">
        <v>60000000</v>
      </c>
      <c r="AD130" s="3">
        <v>60000000</v>
      </c>
      <c r="AE130" s="3">
        <v>60000000</v>
      </c>
      <c r="AF130" s="3">
        <v>60000000</v>
      </c>
      <c r="AG130" s="3">
        <v>60000000</v>
      </c>
      <c r="AH130" s="3">
        <v>60000000</v>
      </c>
      <c r="AI130" s="14">
        <f>V130</f>
        <v>60000000</v>
      </c>
      <c r="AJ130" s="14">
        <f>AH130</f>
        <v>60000000</v>
      </c>
      <c r="AK130" s="14">
        <f t="shared" si="37"/>
        <v>60000000</v>
      </c>
      <c r="AL130" s="14">
        <f t="shared" si="37"/>
        <v>60000000</v>
      </c>
      <c r="AM130" s="14">
        <f t="shared" si="37"/>
        <v>60000000</v>
      </c>
      <c r="AO130" s="42">
        <v>0</v>
      </c>
    </row>
    <row r="131" spans="2:41" hidden="1" outlineLevel="2" x14ac:dyDescent="0.3">
      <c r="J131" s="19" t="s">
        <v>15</v>
      </c>
      <c r="K131" s="3">
        <v>40000000</v>
      </c>
      <c r="L131" s="3">
        <v>40000000</v>
      </c>
      <c r="M131" s="3">
        <v>40000000</v>
      </c>
      <c r="N131" s="3">
        <v>40000000</v>
      </c>
      <c r="O131" s="3">
        <v>40000000</v>
      </c>
      <c r="P131" s="3">
        <v>40000000</v>
      </c>
      <c r="Q131" s="3">
        <v>40000000</v>
      </c>
      <c r="R131" s="3">
        <v>40000000</v>
      </c>
      <c r="S131" s="3">
        <v>40000000</v>
      </c>
      <c r="T131" s="3">
        <v>40000000</v>
      </c>
      <c r="U131" s="3">
        <v>40000000</v>
      </c>
      <c r="V131" s="3">
        <v>40000000</v>
      </c>
      <c r="W131" s="3">
        <v>40000000</v>
      </c>
      <c r="X131" s="3">
        <v>40000000</v>
      </c>
      <c r="Y131" s="3">
        <v>40000000</v>
      </c>
      <c r="Z131" s="3">
        <v>40000000</v>
      </c>
      <c r="AA131" s="3">
        <v>40000000</v>
      </c>
      <c r="AB131" s="3">
        <v>40000000</v>
      </c>
      <c r="AC131" s="3">
        <v>40000000</v>
      </c>
      <c r="AD131" s="3">
        <v>40000000</v>
      </c>
      <c r="AE131" s="3">
        <v>40000000</v>
      </c>
      <c r="AF131" s="3">
        <v>40000000</v>
      </c>
      <c r="AG131" s="3">
        <v>40000000</v>
      </c>
      <c r="AH131" s="3">
        <v>40000000</v>
      </c>
      <c r="AI131" s="14">
        <f>V131</f>
        <v>40000000</v>
      </c>
      <c r="AJ131" s="14">
        <f>AH131</f>
        <v>40000000</v>
      </c>
      <c r="AK131" s="14">
        <f t="shared" si="37"/>
        <v>40000000</v>
      </c>
      <c r="AL131" s="14">
        <f t="shared" si="37"/>
        <v>40000000</v>
      </c>
      <c r="AM131" s="14">
        <f t="shared" si="37"/>
        <v>40000000</v>
      </c>
      <c r="AO131" s="42">
        <v>0</v>
      </c>
    </row>
    <row r="132" spans="2:41" hidden="1" outlineLevel="2" x14ac:dyDescent="0.3">
      <c r="C132" s="20" t="s">
        <v>14</v>
      </c>
      <c r="D132" s="20"/>
      <c r="E132" s="20"/>
      <c r="F132" s="20"/>
      <c r="G132" s="20"/>
      <c r="H132" s="20"/>
      <c r="I132" s="20"/>
      <c r="J132" s="19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4"/>
    </row>
    <row r="133" spans="2:41" hidden="1" outlineLevel="2" x14ac:dyDescent="0.3">
      <c r="J133" s="19" t="s">
        <v>11</v>
      </c>
      <c r="K133" s="3">
        <v>50000000</v>
      </c>
      <c r="L133" s="3">
        <v>50000000</v>
      </c>
      <c r="M133" s="3">
        <v>50000000</v>
      </c>
      <c r="N133" s="3">
        <v>50000000</v>
      </c>
      <c r="O133" s="3">
        <v>50000000</v>
      </c>
      <c r="P133" s="3">
        <v>50000000</v>
      </c>
      <c r="Q133" s="3">
        <v>50000000</v>
      </c>
      <c r="R133" s="3">
        <v>50000000</v>
      </c>
      <c r="S133" s="3">
        <v>50000000</v>
      </c>
      <c r="T133" s="3">
        <v>50000000</v>
      </c>
      <c r="U133" s="3">
        <v>50000000</v>
      </c>
      <c r="V133" s="3">
        <v>50000000</v>
      </c>
      <c r="W133" s="3">
        <v>50000000</v>
      </c>
      <c r="X133" s="3">
        <v>50000000</v>
      </c>
      <c r="Y133" s="3">
        <v>50000000</v>
      </c>
      <c r="Z133" s="3">
        <v>50000000</v>
      </c>
      <c r="AA133" s="3">
        <v>50000000</v>
      </c>
      <c r="AB133" s="3">
        <v>50000000</v>
      </c>
      <c r="AC133" s="3">
        <v>50000000</v>
      </c>
      <c r="AD133" s="3">
        <v>50000000</v>
      </c>
      <c r="AE133" s="3">
        <v>50000000</v>
      </c>
      <c r="AF133" s="3">
        <v>50000000</v>
      </c>
      <c r="AG133" s="3">
        <v>50000000</v>
      </c>
      <c r="AH133" s="3">
        <v>50000000</v>
      </c>
      <c r="AI133" s="14">
        <f>V133</f>
        <v>50000000</v>
      </c>
      <c r="AJ133" s="14">
        <f>AH133</f>
        <v>50000000</v>
      </c>
      <c r="AK133" s="14">
        <f t="shared" ref="AK133:AM135" si="38">ROUNDDOWN(AJ133*(1+$AO133),0)</f>
        <v>50000000</v>
      </c>
      <c r="AL133" s="14">
        <f t="shared" si="38"/>
        <v>50000000</v>
      </c>
      <c r="AM133" s="14">
        <f t="shared" si="38"/>
        <v>50000000</v>
      </c>
      <c r="AO133" s="42">
        <v>0</v>
      </c>
    </row>
    <row r="134" spans="2:41" hidden="1" outlineLevel="2" x14ac:dyDescent="0.3">
      <c r="J134" s="19" t="s">
        <v>10</v>
      </c>
      <c r="K134" s="3">
        <v>40000000</v>
      </c>
      <c r="L134" s="3">
        <v>40000000</v>
      </c>
      <c r="M134" s="3">
        <v>40000000</v>
      </c>
      <c r="N134" s="3">
        <v>40000000</v>
      </c>
      <c r="O134" s="3">
        <v>40000000</v>
      </c>
      <c r="P134" s="3">
        <v>40000000</v>
      </c>
      <c r="Q134" s="3">
        <v>40000000</v>
      </c>
      <c r="R134" s="3">
        <v>40000000</v>
      </c>
      <c r="S134" s="3">
        <v>40000000</v>
      </c>
      <c r="T134" s="3">
        <v>40000000</v>
      </c>
      <c r="U134" s="3">
        <v>40000000</v>
      </c>
      <c r="V134" s="3">
        <v>40000000</v>
      </c>
      <c r="W134" s="3">
        <v>40000000</v>
      </c>
      <c r="X134" s="3">
        <v>40000000</v>
      </c>
      <c r="Y134" s="3">
        <v>40000000</v>
      </c>
      <c r="Z134" s="3">
        <v>40000000</v>
      </c>
      <c r="AA134" s="3">
        <v>40000000</v>
      </c>
      <c r="AB134" s="3">
        <v>40000000</v>
      </c>
      <c r="AC134" s="3">
        <v>40000000</v>
      </c>
      <c r="AD134" s="3">
        <v>40000000</v>
      </c>
      <c r="AE134" s="3">
        <v>40000000</v>
      </c>
      <c r="AF134" s="3">
        <v>40000000</v>
      </c>
      <c r="AG134" s="3">
        <v>40000000</v>
      </c>
      <c r="AH134" s="3">
        <v>40000000</v>
      </c>
      <c r="AI134" s="14">
        <f>V134</f>
        <v>40000000</v>
      </c>
      <c r="AJ134" s="14">
        <f>AH134</f>
        <v>40000000</v>
      </c>
      <c r="AK134" s="14">
        <f t="shared" si="38"/>
        <v>40000000</v>
      </c>
      <c r="AL134" s="14">
        <f t="shared" si="38"/>
        <v>40000000</v>
      </c>
      <c r="AM134" s="14">
        <f t="shared" si="38"/>
        <v>40000000</v>
      </c>
      <c r="AO134" s="42">
        <v>0</v>
      </c>
    </row>
    <row r="135" spans="2:41" hidden="1" outlineLevel="2" x14ac:dyDescent="0.3">
      <c r="J135" s="19" t="s">
        <v>15</v>
      </c>
      <c r="K135" s="3">
        <v>30000000</v>
      </c>
      <c r="L135" s="3">
        <v>30000000</v>
      </c>
      <c r="M135" s="3">
        <v>30000000</v>
      </c>
      <c r="N135" s="3">
        <v>30000000</v>
      </c>
      <c r="O135" s="3">
        <v>30000000</v>
      </c>
      <c r="P135" s="3">
        <v>30000000</v>
      </c>
      <c r="Q135" s="3">
        <v>30000000</v>
      </c>
      <c r="R135" s="3">
        <v>30000000</v>
      </c>
      <c r="S135" s="3">
        <v>30000000</v>
      </c>
      <c r="T135" s="3">
        <v>30000000</v>
      </c>
      <c r="U135" s="3">
        <v>30000000</v>
      </c>
      <c r="V135" s="3">
        <v>30000000</v>
      </c>
      <c r="W135" s="3">
        <v>30000000</v>
      </c>
      <c r="X135" s="3">
        <v>30000000</v>
      </c>
      <c r="Y135" s="3">
        <v>30000000</v>
      </c>
      <c r="Z135" s="3">
        <v>30000000</v>
      </c>
      <c r="AA135" s="3">
        <v>30000000</v>
      </c>
      <c r="AB135" s="3">
        <v>30000000</v>
      </c>
      <c r="AC135" s="3">
        <v>30000000</v>
      </c>
      <c r="AD135" s="3">
        <v>30000000</v>
      </c>
      <c r="AE135" s="3">
        <v>30000000</v>
      </c>
      <c r="AF135" s="3">
        <v>30000000</v>
      </c>
      <c r="AG135" s="3">
        <v>30000000</v>
      </c>
      <c r="AH135" s="3">
        <v>30000000</v>
      </c>
      <c r="AI135" s="3">
        <f>V135</f>
        <v>30000000</v>
      </c>
      <c r="AJ135" s="3">
        <f>AH135</f>
        <v>30000000</v>
      </c>
      <c r="AK135" s="14">
        <f t="shared" si="38"/>
        <v>30000000</v>
      </c>
      <c r="AL135" s="14">
        <f t="shared" si="38"/>
        <v>30000000</v>
      </c>
      <c r="AM135" s="14">
        <f t="shared" si="38"/>
        <v>30000000</v>
      </c>
      <c r="AO135" s="42">
        <v>0</v>
      </c>
    </row>
    <row r="136" spans="2:41" hidden="1" outlineLevel="2" x14ac:dyDescent="0.3">
      <c r="C136" s="15"/>
      <c r="D136" s="15"/>
      <c r="E136" s="15"/>
      <c r="F136" s="15"/>
      <c r="G136" s="15"/>
      <c r="H136" s="15"/>
      <c r="I136" s="15"/>
      <c r="J136" s="15"/>
      <c r="K136" s="3"/>
      <c r="L136" s="3"/>
      <c r="M136" s="3"/>
      <c r="N136" s="3"/>
      <c r="O136" s="3"/>
      <c r="P136" s="3"/>
      <c r="Q136" s="3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</row>
    <row r="137" spans="2:41" hidden="1" outlineLevel="1" collapsed="1" x14ac:dyDescent="0.3">
      <c r="B137" s="105" t="s">
        <v>148</v>
      </c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7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8"/>
    </row>
    <row r="138" spans="2:41" hidden="1" outlineLevel="2" x14ac:dyDescent="0.3">
      <c r="C138" s="20" t="s">
        <v>0</v>
      </c>
      <c r="D138" s="20"/>
      <c r="E138" s="20"/>
      <c r="F138" s="20"/>
      <c r="G138" s="20"/>
      <c r="H138" s="20"/>
      <c r="I138" s="20"/>
      <c r="K138" s="3"/>
      <c r="L138" s="3"/>
      <c r="M138" s="3"/>
      <c r="N138" s="3"/>
      <c r="O138" s="3"/>
      <c r="P138" s="3"/>
      <c r="Q138" s="3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O138" s="17" t="s">
        <v>150</v>
      </c>
    </row>
    <row r="139" spans="2:41" hidden="1" outlineLevel="2" x14ac:dyDescent="0.3">
      <c r="C139" s="4"/>
      <c r="D139" s="4"/>
      <c r="E139" s="4"/>
      <c r="F139" s="4"/>
      <c r="G139" s="4"/>
      <c r="H139" s="4"/>
      <c r="I139" s="4"/>
      <c r="J139" s="19" t="s">
        <v>11</v>
      </c>
      <c r="K139" s="22">
        <f t="shared" ref="K139:AH139" si="39">VLOOKUP(K125,$C$80:$D$94,2,1)</f>
        <v>7.0000000000000007E-2</v>
      </c>
      <c r="L139" s="22">
        <f t="shared" si="39"/>
        <v>7.0000000000000007E-2</v>
      </c>
      <c r="M139" s="22">
        <f t="shared" si="39"/>
        <v>7.0000000000000007E-2</v>
      </c>
      <c r="N139" s="22">
        <f t="shared" si="39"/>
        <v>7.0000000000000007E-2</v>
      </c>
      <c r="O139" s="22">
        <f t="shared" si="39"/>
        <v>7.0000000000000007E-2</v>
      </c>
      <c r="P139" s="22">
        <f t="shared" si="39"/>
        <v>7.0000000000000007E-2</v>
      </c>
      <c r="Q139" s="22">
        <f t="shared" si="39"/>
        <v>7.0000000000000007E-2</v>
      </c>
      <c r="R139" s="22">
        <f t="shared" si="39"/>
        <v>7.0000000000000007E-2</v>
      </c>
      <c r="S139" s="22">
        <f t="shared" si="39"/>
        <v>7.0000000000000007E-2</v>
      </c>
      <c r="T139" s="22">
        <f t="shared" si="39"/>
        <v>7.0000000000000007E-2</v>
      </c>
      <c r="U139" s="22">
        <f t="shared" si="39"/>
        <v>7.0000000000000007E-2</v>
      </c>
      <c r="V139" s="22">
        <f t="shared" si="39"/>
        <v>7.0000000000000007E-2</v>
      </c>
      <c r="W139" s="22">
        <f t="shared" si="39"/>
        <v>7.0000000000000007E-2</v>
      </c>
      <c r="X139" s="22">
        <f t="shared" si="39"/>
        <v>7.0000000000000007E-2</v>
      </c>
      <c r="Y139" s="22">
        <f t="shared" si="39"/>
        <v>7.0000000000000007E-2</v>
      </c>
      <c r="Z139" s="22">
        <f t="shared" si="39"/>
        <v>7.0000000000000007E-2</v>
      </c>
      <c r="AA139" s="22">
        <f t="shared" si="39"/>
        <v>7.0000000000000007E-2</v>
      </c>
      <c r="AB139" s="22">
        <f t="shared" si="39"/>
        <v>7.0000000000000007E-2</v>
      </c>
      <c r="AC139" s="22">
        <f t="shared" si="39"/>
        <v>7.0000000000000007E-2</v>
      </c>
      <c r="AD139" s="22">
        <f t="shared" si="39"/>
        <v>7.0000000000000007E-2</v>
      </c>
      <c r="AE139" s="22">
        <f t="shared" si="39"/>
        <v>7.0000000000000007E-2</v>
      </c>
      <c r="AF139" s="22">
        <f t="shared" si="39"/>
        <v>7.0000000000000007E-2</v>
      </c>
      <c r="AG139" s="22">
        <f t="shared" si="39"/>
        <v>7.0000000000000007E-2</v>
      </c>
      <c r="AH139" s="22">
        <f t="shared" si="39"/>
        <v>7.0000000000000007E-2</v>
      </c>
      <c r="AI139" s="41">
        <f>V139</f>
        <v>7.0000000000000007E-2</v>
      </c>
      <c r="AJ139" s="41">
        <f>AH139</f>
        <v>7.0000000000000007E-2</v>
      </c>
      <c r="AK139" s="41">
        <f t="shared" ref="AK139:AM141" si="40">AJ139*(1+$AO139)</f>
        <v>7.0000000000000007E-2</v>
      </c>
      <c r="AL139" s="41">
        <f t="shared" si="40"/>
        <v>7.0000000000000007E-2</v>
      </c>
      <c r="AM139" s="41">
        <f t="shared" si="40"/>
        <v>7.0000000000000007E-2</v>
      </c>
      <c r="AO139" s="42">
        <v>0</v>
      </c>
    </row>
    <row r="140" spans="2:41" hidden="1" outlineLevel="2" x14ac:dyDescent="0.3">
      <c r="C140" s="4"/>
      <c r="D140" s="4"/>
      <c r="E140" s="4"/>
      <c r="F140" s="4"/>
      <c r="G140" s="4"/>
      <c r="H140" s="4"/>
      <c r="I140" s="4"/>
      <c r="J140" s="19" t="s">
        <v>10</v>
      </c>
      <c r="K140" s="22">
        <f t="shared" ref="K140:AH140" si="41">VLOOKUP(K126,$C$80:$D$94,2,1)</f>
        <v>7.3333333333333334E-2</v>
      </c>
      <c r="L140" s="22">
        <f t="shared" si="41"/>
        <v>7.3333333333333334E-2</v>
      </c>
      <c r="M140" s="22">
        <f t="shared" si="41"/>
        <v>7.3333333333333334E-2</v>
      </c>
      <c r="N140" s="22">
        <f t="shared" si="41"/>
        <v>7.3333333333333334E-2</v>
      </c>
      <c r="O140" s="22">
        <f t="shared" si="41"/>
        <v>7.3333333333333334E-2</v>
      </c>
      <c r="P140" s="22">
        <f t="shared" si="41"/>
        <v>7.3333333333333334E-2</v>
      </c>
      <c r="Q140" s="22">
        <f t="shared" si="41"/>
        <v>7.2222222222222229E-2</v>
      </c>
      <c r="R140" s="22">
        <f t="shared" si="41"/>
        <v>7.2222222222222229E-2</v>
      </c>
      <c r="S140" s="22">
        <f t="shared" si="41"/>
        <v>7.2222222222222229E-2</v>
      </c>
      <c r="T140" s="22">
        <f t="shared" si="41"/>
        <v>7.2222222222222229E-2</v>
      </c>
      <c r="U140" s="22">
        <f t="shared" si="41"/>
        <v>7.2222222222222229E-2</v>
      </c>
      <c r="V140" s="22">
        <f t="shared" si="41"/>
        <v>7.2222222222222229E-2</v>
      </c>
      <c r="W140" s="22">
        <f t="shared" si="41"/>
        <v>7.2222222222222229E-2</v>
      </c>
      <c r="X140" s="22">
        <f t="shared" si="41"/>
        <v>7.2222222222222229E-2</v>
      </c>
      <c r="Y140" s="22">
        <f t="shared" si="41"/>
        <v>7.2222222222222229E-2</v>
      </c>
      <c r="Z140" s="22">
        <f t="shared" si="41"/>
        <v>7.2222222222222229E-2</v>
      </c>
      <c r="AA140" s="22">
        <f t="shared" si="41"/>
        <v>7.2222222222222229E-2</v>
      </c>
      <c r="AB140" s="22">
        <f t="shared" si="41"/>
        <v>7.2222222222222229E-2</v>
      </c>
      <c r="AC140" s="22">
        <f t="shared" si="41"/>
        <v>7.2222222222222229E-2</v>
      </c>
      <c r="AD140" s="22">
        <f t="shared" si="41"/>
        <v>7.2222222222222229E-2</v>
      </c>
      <c r="AE140" s="22">
        <f t="shared" si="41"/>
        <v>7.2222222222222229E-2</v>
      </c>
      <c r="AF140" s="22">
        <f t="shared" si="41"/>
        <v>7.2222222222222229E-2</v>
      </c>
      <c r="AG140" s="22">
        <f t="shared" si="41"/>
        <v>7.2222222222222229E-2</v>
      </c>
      <c r="AH140" s="22">
        <f t="shared" si="41"/>
        <v>7.2222222222222229E-2</v>
      </c>
      <c r="AI140" s="41">
        <f>V140</f>
        <v>7.2222222222222229E-2</v>
      </c>
      <c r="AJ140" s="41">
        <f>AH140</f>
        <v>7.2222222222222229E-2</v>
      </c>
      <c r="AK140" s="41">
        <f t="shared" si="40"/>
        <v>7.2222222222222229E-2</v>
      </c>
      <c r="AL140" s="41">
        <f t="shared" si="40"/>
        <v>7.2222222222222229E-2</v>
      </c>
      <c r="AM140" s="41">
        <f t="shared" si="40"/>
        <v>7.2222222222222229E-2</v>
      </c>
      <c r="AO140" s="42">
        <v>0</v>
      </c>
    </row>
    <row r="141" spans="2:41" hidden="1" outlineLevel="2" x14ac:dyDescent="0.3">
      <c r="C141" s="4"/>
      <c r="D141" s="4"/>
      <c r="E141" s="4"/>
      <c r="F141" s="4"/>
      <c r="G141" s="4"/>
      <c r="H141" s="4"/>
      <c r="I141" s="4"/>
      <c r="J141" s="19" t="s">
        <v>15</v>
      </c>
      <c r="K141" s="22">
        <f t="shared" ref="K141:AH141" si="42">VLOOKUP(K127,$C$80:$D$94,2,1)</f>
        <v>7.4444444444444452E-2</v>
      </c>
      <c r="L141" s="22">
        <f t="shared" si="42"/>
        <v>7.4444444444444452E-2</v>
      </c>
      <c r="M141" s="22">
        <f t="shared" si="42"/>
        <v>7.4444444444444452E-2</v>
      </c>
      <c r="N141" s="22">
        <f t="shared" si="42"/>
        <v>7.4444444444444452E-2</v>
      </c>
      <c r="O141" s="22">
        <f t="shared" si="42"/>
        <v>7.4444444444444452E-2</v>
      </c>
      <c r="P141" s="22">
        <f t="shared" si="42"/>
        <v>7.4444444444444452E-2</v>
      </c>
      <c r="Q141" s="22">
        <f t="shared" si="42"/>
        <v>7.4444444444444452E-2</v>
      </c>
      <c r="R141" s="22">
        <f t="shared" si="42"/>
        <v>7.4444444444444452E-2</v>
      </c>
      <c r="S141" s="22">
        <f t="shared" si="42"/>
        <v>7.4444444444444452E-2</v>
      </c>
      <c r="T141" s="22">
        <f t="shared" si="42"/>
        <v>7.4444444444444452E-2</v>
      </c>
      <c r="U141" s="22">
        <f t="shared" si="42"/>
        <v>7.4444444444444452E-2</v>
      </c>
      <c r="V141" s="22">
        <f t="shared" si="42"/>
        <v>7.4444444444444452E-2</v>
      </c>
      <c r="W141" s="22">
        <f t="shared" si="42"/>
        <v>7.3333333333333334E-2</v>
      </c>
      <c r="X141" s="22">
        <f t="shared" si="42"/>
        <v>7.3333333333333334E-2</v>
      </c>
      <c r="Y141" s="22">
        <f t="shared" si="42"/>
        <v>7.3333333333333334E-2</v>
      </c>
      <c r="Z141" s="22">
        <f t="shared" si="42"/>
        <v>7.3333333333333334E-2</v>
      </c>
      <c r="AA141" s="22">
        <f t="shared" si="42"/>
        <v>7.3333333333333334E-2</v>
      </c>
      <c r="AB141" s="22">
        <f t="shared" si="42"/>
        <v>7.3333333333333334E-2</v>
      </c>
      <c r="AC141" s="22">
        <f t="shared" si="42"/>
        <v>7.3333333333333334E-2</v>
      </c>
      <c r="AD141" s="22">
        <f t="shared" si="42"/>
        <v>7.3333333333333334E-2</v>
      </c>
      <c r="AE141" s="22">
        <f t="shared" si="42"/>
        <v>7.3333333333333334E-2</v>
      </c>
      <c r="AF141" s="22">
        <f t="shared" si="42"/>
        <v>7.3333333333333334E-2</v>
      </c>
      <c r="AG141" s="22">
        <f t="shared" si="42"/>
        <v>7.3333333333333334E-2</v>
      </c>
      <c r="AH141" s="22">
        <f t="shared" si="42"/>
        <v>7.3333333333333334E-2</v>
      </c>
      <c r="AI141" s="41">
        <f>V141</f>
        <v>7.4444444444444452E-2</v>
      </c>
      <c r="AJ141" s="41">
        <f>AH141</f>
        <v>7.3333333333333334E-2</v>
      </c>
      <c r="AK141" s="41">
        <f t="shared" si="40"/>
        <v>7.3333333333333334E-2</v>
      </c>
      <c r="AL141" s="41">
        <f t="shared" si="40"/>
        <v>7.3333333333333334E-2</v>
      </c>
      <c r="AM141" s="41">
        <f t="shared" si="40"/>
        <v>7.3333333333333334E-2</v>
      </c>
      <c r="AO141" s="42">
        <v>0</v>
      </c>
    </row>
    <row r="142" spans="2:41" hidden="1" outlineLevel="2" x14ac:dyDescent="0.3">
      <c r="C142" s="20" t="s">
        <v>1</v>
      </c>
      <c r="D142" s="20"/>
      <c r="E142" s="20"/>
      <c r="F142" s="20"/>
      <c r="G142" s="20"/>
      <c r="H142" s="20"/>
      <c r="I142" s="20"/>
      <c r="J142" s="19"/>
      <c r="K142" s="3"/>
      <c r="L142" s="3"/>
      <c r="M142" s="3"/>
      <c r="N142" s="3"/>
      <c r="O142" s="3"/>
      <c r="P142" s="3"/>
      <c r="Q142" s="3"/>
      <c r="R142" s="13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2:41" hidden="1" outlineLevel="2" x14ac:dyDescent="0.3">
      <c r="C143" s="4"/>
      <c r="D143" s="4"/>
      <c r="E143" s="4"/>
      <c r="F143" s="4"/>
      <c r="G143" s="4"/>
      <c r="H143" s="4"/>
      <c r="I143" s="4"/>
      <c r="J143" s="19" t="s">
        <v>11</v>
      </c>
      <c r="K143" s="22">
        <f t="shared" ref="K143:AH143" si="43">VLOOKUP(K129,$C$80:$E$94,3,1)</f>
        <v>9.0000000000000052E-2</v>
      </c>
      <c r="L143" s="22">
        <f t="shared" si="43"/>
        <v>9.0000000000000052E-2</v>
      </c>
      <c r="M143" s="22">
        <f t="shared" si="43"/>
        <v>9.0000000000000052E-2</v>
      </c>
      <c r="N143" s="22">
        <f t="shared" si="43"/>
        <v>9.0000000000000052E-2</v>
      </c>
      <c r="O143" s="22">
        <f t="shared" si="43"/>
        <v>9.0000000000000052E-2</v>
      </c>
      <c r="P143" s="22">
        <f t="shared" si="43"/>
        <v>9.0000000000000052E-2</v>
      </c>
      <c r="Q143" s="22">
        <f t="shared" si="43"/>
        <v>9.0000000000000052E-2</v>
      </c>
      <c r="R143" s="22">
        <f t="shared" si="43"/>
        <v>9.0000000000000052E-2</v>
      </c>
      <c r="S143" s="22">
        <f t="shared" si="43"/>
        <v>9.0000000000000052E-2</v>
      </c>
      <c r="T143" s="22">
        <f t="shared" si="43"/>
        <v>9.0000000000000052E-2</v>
      </c>
      <c r="U143" s="22">
        <f t="shared" si="43"/>
        <v>9.0000000000000052E-2</v>
      </c>
      <c r="V143" s="22">
        <f t="shared" si="43"/>
        <v>9.0000000000000052E-2</v>
      </c>
      <c r="W143" s="22">
        <f t="shared" si="43"/>
        <v>9.0000000000000052E-2</v>
      </c>
      <c r="X143" s="22">
        <f t="shared" si="43"/>
        <v>9.0000000000000052E-2</v>
      </c>
      <c r="Y143" s="22">
        <f t="shared" si="43"/>
        <v>9.0000000000000052E-2</v>
      </c>
      <c r="Z143" s="22">
        <f t="shared" si="43"/>
        <v>9.0000000000000052E-2</v>
      </c>
      <c r="AA143" s="22">
        <f t="shared" si="43"/>
        <v>9.0000000000000052E-2</v>
      </c>
      <c r="AB143" s="22">
        <f t="shared" si="43"/>
        <v>9.0000000000000052E-2</v>
      </c>
      <c r="AC143" s="22">
        <f t="shared" si="43"/>
        <v>9.0000000000000052E-2</v>
      </c>
      <c r="AD143" s="22">
        <f t="shared" si="43"/>
        <v>9.0000000000000052E-2</v>
      </c>
      <c r="AE143" s="22">
        <f t="shared" si="43"/>
        <v>9.0000000000000052E-2</v>
      </c>
      <c r="AF143" s="22">
        <f t="shared" si="43"/>
        <v>9.0000000000000052E-2</v>
      </c>
      <c r="AG143" s="22">
        <f t="shared" si="43"/>
        <v>9.0000000000000052E-2</v>
      </c>
      <c r="AH143" s="22">
        <f t="shared" si="43"/>
        <v>9.0000000000000052E-2</v>
      </c>
      <c r="AI143" s="41">
        <f>V143</f>
        <v>9.0000000000000052E-2</v>
      </c>
      <c r="AJ143" s="41">
        <f>AH143</f>
        <v>9.0000000000000052E-2</v>
      </c>
      <c r="AK143" s="41">
        <f t="shared" ref="AK143:AM145" si="44">AJ143*(1+$AO143)</f>
        <v>9.0000000000000052E-2</v>
      </c>
      <c r="AL143" s="41">
        <f t="shared" si="44"/>
        <v>9.0000000000000052E-2</v>
      </c>
      <c r="AM143" s="41">
        <f t="shared" si="44"/>
        <v>9.0000000000000052E-2</v>
      </c>
      <c r="AO143" s="42">
        <v>0</v>
      </c>
    </row>
    <row r="144" spans="2:41" hidden="1" outlineLevel="2" x14ac:dyDescent="0.3">
      <c r="C144" s="4"/>
      <c r="D144" s="4"/>
      <c r="E144" s="4"/>
      <c r="F144" s="4"/>
      <c r="G144" s="4"/>
      <c r="H144" s="4"/>
      <c r="I144" s="4"/>
      <c r="J144" s="19" t="s">
        <v>10</v>
      </c>
      <c r="K144" s="22">
        <f t="shared" ref="K144:AH144" si="45">VLOOKUP(K130,$C$80:$E$94,3,1)</f>
        <v>9.0000000000000038E-2</v>
      </c>
      <c r="L144" s="22">
        <f t="shared" si="45"/>
        <v>9.0000000000000038E-2</v>
      </c>
      <c r="M144" s="22">
        <f t="shared" si="45"/>
        <v>9.0000000000000038E-2</v>
      </c>
      <c r="N144" s="22">
        <f t="shared" si="45"/>
        <v>9.0000000000000038E-2</v>
      </c>
      <c r="O144" s="22">
        <f t="shared" si="45"/>
        <v>9.0000000000000038E-2</v>
      </c>
      <c r="P144" s="22">
        <f t="shared" si="45"/>
        <v>9.0000000000000038E-2</v>
      </c>
      <c r="Q144" s="22">
        <f t="shared" si="45"/>
        <v>9.0000000000000038E-2</v>
      </c>
      <c r="R144" s="22">
        <f t="shared" si="45"/>
        <v>9.0000000000000038E-2</v>
      </c>
      <c r="S144" s="22">
        <f t="shared" si="45"/>
        <v>9.0000000000000038E-2</v>
      </c>
      <c r="T144" s="22">
        <f t="shared" si="45"/>
        <v>9.0000000000000038E-2</v>
      </c>
      <c r="U144" s="22">
        <f t="shared" si="45"/>
        <v>9.0000000000000038E-2</v>
      </c>
      <c r="V144" s="22">
        <f t="shared" si="45"/>
        <v>9.0000000000000038E-2</v>
      </c>
      <c r="W144" s="22">
        <f t="shared" si="45"/>
        <v>9.0000000000000038E-2</v>
      </c>
      <c r="X144" s="22">
        <f t="shared" si="45"/>
        <v>9.0000000000000038E-2</v>
      </c>
      <c r="Y144" s="22">
        <f t="shared" si="45"/>
        <v>9.0000000000000038E-2</v>
      </c>
      <c r="Z144" s="22">
        <f t="shared" si="45"/>
        <v>9.0000000000000038E-2</v>
      </c>
      <c r="AA144" s="22">
        <f t="shared" si="45"/>
        <v>9.0000000000000038E-2</v>
      </c>
      <c r="AB144" s="22">
        <f t="shared" si="45"/>
        <v>9.0000000000000038E-2</v>
      </c>
      <c r="AC144" s="22">
        <f t="shared" si="45"/>
        <v>9.0000000000000038E-2</v>
      </c>
      <c r="AD144" s="22">
        <f t="shared" si="45"/>
        <v>9.0000000000000038E-2</v>
      </c>
      <c r="AE144" s="22">
        <f t="shared" si="45"/>
        <v>9.0000000000000038E-2</v>
      </c>
      <c r="AF144" s="22">
        <f t="shared" si="45"/>
        <v>9.0000000000000038E-2</v>
      </c>
      <c r="AG144" s="22">
        <f t="shared" si="45"/>
        <v>9.0000000000000038E-2</v>
      </c>
      <c r="AH144" s="22">
        <f t="shared" si="45"/>
        <v>9.0000000000000038E-2</v>
      </c>
      <c r="AI144" s="41">
        <f>V144</f>
        <v>9.0000000000000038E-2</v>
      </c>
      <c r="AJ144" s="41">
        <f>AH144</f>
        <v>9.0000000000000038E-2</v>
      </c>
      <c r="AK144" s="41">
        <f t="shared" si="44"/>
        <v>9.0000000000000038E-2</v>
      </c>
      <c r="AL144" s="41">
        <f t="shared" si="44"/>
        <v>9.0000000000000038E-2</v>
      </c>
      <c r="AM144" s="41">
        <f t="shared" si="44"/>
        <v>9.0000000000000038E-2</v>
      </c>
      <c r="AO144" s="42">
        <v>0</v>
      </c>
    </row>
    <row r="145" spans="2:41" hidden="1" outlineLevel="2" x14ac:dyDescent="0.3">
      <c r="J145" s="19" t="s">
        <v>15</v>
      </c>
      <c r="K145" s="22">
        <f t="shared" ref="K145:AH145" si="46">VLOOKUP(K131,$C$80:$E$94,3,1)</f>
        <v>9.0000000000000024E-2</v>
      </c>
      <c r="L145" s="22">
        <f t="shared" si="46"/>
        <v>9.0000000000000024E-2</v>
      </c>
      <c r="M145" s="22">
        <f t="shared" si="46"/>
        <v>9.0000000000000024E-2</v>
      </c>
      <c r="N145" s="22">
        <f t="shared" si="46"/>
        <v>9.0000000000000024E-2</v>
      </c>
      <c r="O145" s="22">
        <f t="shared" si="46"/>
        <v>9.0000000000000024E-2</v>
      </c>
      <c r="P145" s="22">
        <f t="shared" si="46"/>
        <v>9.0000000000000024E-2</v>
      </c>
      <c r="Q145" s="22">
        <f t="shared" si="46"/>
        <v>9.0000000000000024E-2</v>
      </c>
      <c r="R145" s="22">
        <f t="shared" si="46"/>
        <v>9.0000000000000024E-2</v>
      </c>
      <c r="S145" s="22">
        <f t="shared" si="46"/>
        <v>9.0000000000000024E-2</v>
      </c>
      <c r="T145" s="22">
        <f t="shared" si="46"/>
        <v>9.0000000000000024E-2</v>
      </c>
      <c r="U145" s="22">
        <f t="shared" si="46"/>
        <v>9.0000000000000024E-2</v>
      </c>
      <c r="V145" s="22">
        <f t="shared" si="46"/>
        <v>9.0000000000000024E-2</v>
      </c>
      <c r="W145" s="22">
        <f t="shared" si="46"/>
        <v>9.0000000000000024E-2</v>
      </c>
      <c r="X145" s="22">
        <f t="shared" si="46"/>
        <v>9.0000000000000024E-2</v>
      </c>
      <c r="Y145" s="22">
        <f t="shared" si="46"/>
        <v>9.0000000000000024E-2</v>
      </c>
      <c r="Z145" s="22">
        <f t="shared" si="46"/>
        <v>9.0000000000000024E-2</v>
      </c>
      <c r="AA145" s="22">
        <f t="shared" si="46"/>
        <v>9.0000000000000024E-2</v>
      </c>
      <c r="AB145" s="22">
        <f t="shared" si="46"/>
        <v>9.0000000000000024E-2</v>
      </c>
      <c r="AC145" s="22">
        <f t="shared" si="46"/>
        <v>9.0000000000000024E-2</v>
      </c>
      <c r="AD145" s="22">
        <f t="shared" si="46"/>
        <v>9.0000000000000024E-2</v>
      </c>
      <c r="AE145" s="22">
        <f t="shared" si="46"/>
        <v>9.0000000000000024E-2</v>
      </c>
      <c r="AF145" s="22">
        <f t="shared" si="46"/>
        <v>9.0000000000000024E-2</v>
      </c>
      <c r="AG145" s="22">
        <f t="shared" si="46"/>
        <v>9.0000000000000024E-2</v>
      </c>
      <c r="AH145" s="22">
        <f t="shared" si="46"/>
        <v>9.0000000000000024E-2</v>
      </c>
      <c r="AI145" s="41">
        <f>V145</f>
        <v>9.0000000000000024E-2</v>
      </c>
      <c r="AJ145" s="41">
        <f>AH145</f>
        <v>9.0000000000000024E-2</v>
      </c>
      <c r="AK145" s="41">
        <f t="shared" si="44"/>
        <v>9.0000000000000024E-2</v>
      </c>
      <c r="AL145" s="41">
        <f t="shared" si="44"/>
        <v>9.0000000000000024E-2</v>
      </c>
      <c r="AM145" s="41">
        <f t="shared" si="44"/>
        <v>9.0000000000000024E-2</v>
      </c>
      <c r="AO145" s="42">
        <v>0</v>
      </c>
    </row>
    <row r="146" spans="2:41" hidden="1" outlineLevel="2" x14ac:dyDescent="0.3">
      <c r="C146" s="20" t="s">
        <v>14</v>
      </c>
      <c r="D146" s="20"/>
      <c r="E146" s="20"/>
      <c r="F146" s="20"/>
      <c r="G146" s="20"/>
      <c r="H146" s="20"/>
      <c r="I146" s="20"/>
      <c r="J146" s="19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41" hidden="1" outlineLevel="2" x14ac:dyDescent="0.3">
      <c r="J147" s="19" t="s">
        <v>11</v>
      </c>
      <c r="K147" s="22">
        <f t="shared" ref="K147:AH147" si="47">VLOOKUP(K133,$C$80:$F$94,4,1)</f>
        <v>0.10444444444444446</v>
      </c>
      <c r="L147" s="22">
        <f t="shared" si="47"/>
        <v>0.10444444444444446</v>
      </c>
      <c r="M147" s="22">
        <f t="shared" si="47"/>
        <v>0.10444444444444446</v>
      </c>
      <c r="N147" s="22">
        <f t="shared" si="47"/>
        <v>0.10444444444444446</v>
      </c>
      <c r="O147" s="22">
        <f t="shared" si="47"/>
        <v>0.10444444444444446</v>
      </c>
      <c r="P147" s="22">
        <f t="shared" si="47"/>
        <v>0.10444444444444446</v>
      </c>
      <c r="Q147" s="22">
        <f t="shared" si="47"/>
        <v>0.10444444444444446</v>
      </c>
      <c r="R147" s="22">
        <f t="shared" si="47"/>
        <v>0.10444444444444446</v>
      </c>
      <c r="S147" s="22">
        <f t="shared" si="47"/>
        <v>0.10444444444444446</v>
      </c>
      <c r="T147" s="22">
        <f t="shared" si="47"/>
        <v>0.10444444444444446</v>
      </c>
      <c r="U147" s="22">
        <f t="shared" si="47"/>
        <v>0.10444444444444446</v>
      </c>
      <c r="V147" s="22">
        <f t="shared" si="47"/>
        <v>0.10444444444444446</v>
      </c>
      <c r="W147" s="22">
        <f t="shared" si="47"/>
        <v>0.10444444444444446</v>
      </c>
      <c r="X147" s="22">
        <f t="shared" si="47"/>
        <v>0.10444444444444446</v>
      </c>
      <c r="Y147" s="22">
        <f t="shared" si="47"/>
        <v>0.10444444444444446</v>
      </c>
      <c r="Z147" s="22">
        <f t="shared" si="47"/>
        <v>0.10444444444444446</v>
      </c>
      <c r="AA147" s="22">
        <f t="shared" si="47"/>
        <v>0.10444444444444446</v>
      </c>
      <c r="AB147" s="22">
        <f t="shared" si="47"/>
        <v>0.10444444444444446</v>
      </c>
      <c r="AC147" s="22">
        <f t="shared" si="47"/>
        <v>0.10444444444444446</v>
      </c>
      <c r="AD147" s="22">
        <f t="shared" si="47"/>
        <v>0.10444444444444446</v>
      </c>
      <c r="AE147" s="22">
        <f t="shared" si="47"/>
        <v>0.10444444444444446</v>
      </c>
      <c r="AF147" s="22">
        <f t="shared" si="47"/>
        <v>0.10444444444444446</v>
      </c>
      <c r="AG147" s="22">
        <f t="shared" si="47"/>
        <v>0.10444444444444446</v>
      </c>
      <c r="AH147" s="22">
        <f t="shared" si="47"/>
        <v>0.10444444444444446</v>
      </c>
      <c r="AI147" s="41">
        <f>V147</f>
        <v>0.10444444444444446</v>
      </c>
      <c r="AJ147" s="41">
        <f>AH147</f>
        <v>0.10444444444444446</v>
      </c>
      <c r="AK147" s="41">
        <f t="shared" ref="AK147:AM149" si="48">AJ147*(1+$AO147)</f>
        <v>0.10444444444444446</v>
      </c>
      <c r="AL147" s="41">
        <f t="shared" si="48"/>
        <v>0.10444444444444446</v>
      </c>
      <c r="AM147" s="41">
        <f t="shared" si="48"/>
        <v>0.10444444444444446</v>
      </c>
      <c r="AO147" s="42">
        <v>0</v>
      </c>
    </row>
    <row r="148" spans="2:41" hidden="1" outlineLevel="2" x14ac:dyDescent="0.3">
      <c r="J148" s="19" t="s">
        <v>10</v>
      </c>
      <c r="K148" s="22">
        <f t="shared" ref="K148:AH148" si="49">VLOOKUP(K134,$C$80:$F$94,4,1)</f>
        <v>0.10333333333333335</v>
      </c>
      <c r="L148" s="22">
        <f t="shared" si="49"/>
        <v>0.10333333333333335</v>
      </c>
      <c r="M148" s="22">
        <f t="shared" si="49"/>
        <v>0.10333333333333335</v>
      </c>
      <c r="N148" s="22">
        <f t="shared" si="49"/>
        <v>0.10333333333333335</v>
      </c>
      <c r="O148" s="22">
        <f t="shared" si="49"/>
        <v>0.10333333333333335</v>
      </c>
      <c r="P148" s="22">
        <f t="shared" si="49"/>
        <v>0.10333333333333335</v>
      </c>
      <c r="Q148" s="22">
        <f t="shared" si="49"/>
        <v>0.10333333333333335</v>
      </c>
      <c r="R148" s="22">
        <f t="shared" si="49"/>
        <v>0.10333333333333335</v>
      </c>
      <c r="S148" s="22">
        <f t="shared" si="49"/>
        <v>0.10333333333333335</v>
      </c>
      <c r="T148" s="22">
        <f t="shared" si="49"/>
        <v>0.10333333333333335</v>
      </c>
      <c r="U148" s="22">
        <f t="shared" si="49"/>
        <v>0.10333333333333335</v>
      </c>
      <c r="V148" s="22">
        <f t="shared" si="49"/>
        <v>0.10333333333333335</v>
      </c>
      <c r="W148" s="22">
        <f t="shared" si="49"/>
        <v>0.10333333333333335</v>
      </c>
      <c r="X148" s="22">
        <f t="shared" si="49"/>
        <v>0.10333333333333335</v>
      </c>
      <c r="Y148" s="22">
        <f t="shared" si="49"/>
        <v>0.10333333333333335</v>
      </c>
      <c r="Z148" s="22">
        <f t="shared" si="49"/>
        <v>0.10333333333333335</v>
      </c>
      <c r="AA148" s="22">
        <f t="shared" si="49"/>
        <v>0.10333333333333335</v>
      </c>
      <c r="AB148" s="22">
        <f t="shared" si="49"/>
        <v>0.10333333333333335</v>
      </c>
      <c r="AC148" s="22">
        <f t="shared" si="49"/>
        <v>0.10333333333333335</v>
      </c>
      <c r="AD148" s="22">
        <f t="shared" si="49"/>
        <v>0.10333333333333335</v>
      </c>
      <c r="AE148" s="22">
        <f t="shared" si="49"/>
        <v>0.10333333333333335</v>
      </c>
      <c r="AF148" s="22">
        <f t="shared" si="49"/>
        <v>0.10333333333333335</v>
      </c>
      <c r="AG148" s="22">
        <f t="shared" si="49"/>
        <v>0.10333333333333335</v>
      </c>
      <c r="AH148" s="22">
        <f t="shared" si="49"/>
        <v>0.10333333333333335</v>
      </c>
      <c r="AI148" s="41">
        <f>V148</f>
        <v>0.10333333333333335</v>
      </c>
      <c r="AJ148" s="41">
        <f>AH148</f>
        <v>0.10333333333333335</v>
      </c>
      <c r="AK148" s="41">
        <f t="shared" si="48"/>
        <v>0.10333333333333335</v>
      </c>
      <c r="AL148" s="41">
        <f t="shared" si="48"/>
        <v>0.10333333333333335</v>
      </c>
      <c r="AM148" s="41">
        <f t="shared" si="48"/>
        <v>0.10333333333333335</v>
      </c>
      <c r="AO148" s="42">
        <v>0</v>
      </c>
    </row>
    <row r="149" spans="2:41" hidden="1" outlineLevel="2" x14ac:dyDescent="0.3">
      <c r="J149" s="19" t="s">
        <v>15</v>
      </c>
      <c r="K149" s="22">
        <f t="shared" ref="K149:AH149" si="50">VLOOKUP(K135,$C$80:$F$94,4,1)</f>
        <v>0.10222222222222223</v>
      </c>
      <c r="L149" s="22">
        <f t="shared" si="50"/>
        <v>0.10222222222222223</v>
      </c>
      <c r="M149" s="22">
        <f t="shared" si="50"/>
        <v>0.10222222222222223</v>
      </c>
      <c r="N149" s="22">
        <f t="shared" si="50"/>
        <v>0.10222222222222223</v>
      </c>
      <c r="O149" s="22">
        <f t="shared" si="50"/>
        <v>0.10222222222222223</v>
      </c>
      <c r="P149" s="22">
        <f t="shared" si="50"/>
        <v>0.10222222222222223</v>
      </c>
      <c r="Q149" s="22">
        <f t="shared" si="50"/>
        <v>0.10222222222222223</v>
      </c>
      <c r="R149" s="22">
        <f t="shared" si="50"/>
        <v>0.10222222222222223</v>
      </c>
      <c r="S149" s="22">
        <f t="shared" si="50"/>
        <v>0.10222222222222223</v>
      </c>
      <c r="T149" s="22">
        <f t="shared" si="50"/>
        <v>0.10222222222222223</v>
      </c>
      <c r="U149" s="22">
        <f t="shared" si="50"/>
        <v>0.10222222222222223</v>
      </c>
      <c r="V149" s="22">
        <f t="shared" si="50"/>
        <v>0.10222222222222223</v>
      </c>
      <c r="W149" s="22">
        <f t="shared" si="50"/>
        <v>0.10222222222222223</v>
      </c>
      <c r="X149" s="22">
        <f t="shared" si="50"/>
        <v>0.10222222222222223</v>
      </c>
      <c r="Y149" s="22">
        <f t="shared" si="50"/>
        <v>0.10222222222222223</v>
      </c>
      <c r="Z149" s="22">
        <f t="shared" si="50"/>
        <v>0.10222222222222223</v>
      </c>
      <c r="AA149" s="22">
        <f t="shared" si="50"/>
        <v>0.10222222222222223</v>
      </c>
      <c r="AB149" s="22">
        <f t="shared" si="50"/>
        <v>0.10222222222222223</v>
      </c>
      <c r="AC149" s="22">
        <f t="shared" si="50"/>
        <v>0.10222222222222223</v>
      </c>
      <c r="AD149" s="22">
        <f t="shared" si="50"/>
        <v>0.10222222222222223</v>
      </c>
      <c r="AE149" s="22">
        <f t="shared" si="50"/>
        <v>0.10222222222222223</v>
      </c>
      <c r="AF149" s="22">
        <f t="shared" si="50"/>
        <v>0.10222222222222223</v>
      </c>
      <c r="AG149" s="22">
        <f t="shared" si="50"/>
        <v>0.10222222222222223</v>
      </c>
      <c r="AH149" s="22">
        <f t="shared" si="50"/>
        <v>0.10222222222222223</v>
      </c>
      <c r="AI149" s="41">
        <f>V149</f>
        <v>0.10222222222222223</v>
      </c>
      <c r="AJ149" s="41">
        <f>AH149</f>
        <v>0.10222222222222223</v>
      </c>
      <c r="AK149" s="41">
        <f t="shared" si="48"/>
        <v>0.10222222222222223</v>
      </c>
      <c r="AL149" s="41">
        <f t="shared" si="48"/>
        <v>0.10222222222222223</v>
      </c>
      <c r="AM149" s="41">
        <f t="shared" si="48"/>
        <v>0.10222222222222223</v>
      </c>
      <c r="AO149" s="42">
        <v>0</v>
      </c>
    </row>
    <row r="150" spans="2:41" hidden="1" outlineLevel="2" x14ac:dyDescent="0.3"/>
    <row r="151" spans="2:41" hidden="1" outlineLevel="1" collapsed="1" x14ac:dyDescent="0.3">
      <c r="B151" s="105" t="s">
        <v>131</v>
      </c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7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8"/>
    </row>
    <row r="152" spans="2:41" hidden="1" outlineLevel="2" x14ac:dyDescent="0.3">
      <c r="C152" s="20" t="s">
        <v>0</v>
      </c>
      <c r="D152" s="20"/>
      <c r="E152" s="20"/>
      <c r="F152" s="20"/>
      <c r="G152" s="20"/>
      <c r="H152" s="20"/>
      <c r="I152" s="20"/>
      <c r="AI152" s="14"/>
      <c r="AJ152" s="14"/>
      <c r="AK152" s="14"/>
    </row>
    <row r="153" spans="2:41" hidden="1" outlineLevel="2" x14ac:dyDescent="0.3">
      <c r="C153" s="4"/>
      <c r="D153" s="4"/>
      <c r="E153" s="4"/>
      <c r="F153" s="4"/>
      <c r="G153" s="4"/>
      <c r="H153" s="4"/>
      <c r="I153" s="4"/>
      <c r="J153" s="19" t="s">
        <v>11</v>
      </c>
      <c r="K153" s="3">
        <f>K107*K125</f>
        <v>0</v>
      </c>
      <c r="L153" s="3">
        <f t="shared" ref="L153:AJ153" si="51">L107*L125</f>
        <v>0</v>
      </c>
      <c r="M153" s="3">
        <f t="shared" si="51"/>
        <v>0</v>
      </c>
      <c r="N153" s="3">
        <f t="shared" si="51"/>
        <v>0</v>
      </c>
      <c r="O153" s="3">
        <f t="shared" si="51"/>
        <v>0</v>
      </c>
      <c r="P153" s="3">
        <f t="shared" si="51"/>
        <v>0</v>
      </c>
      <c r="Q153" s="3">
        <f t="shared" si="51"/>
        <v>0</v>
      </c>
      <c r="R153" s="3">
        <f t="shared" si="51"/>
        <v>0</v>
      </c>
      <c r="S153" s="3">
        <f t="shared" si="51"/>
        <v>100000000</v>
      </c>
      <c r="T153" s="3">
        <f t="shared" si="51"/>
        <v>0</v>
      </c>
      <c r="U153" s="3">
        <f t="shared" si="51"/>
        <v>100000000</v>
      </c>
      <c r="V153" s="3">
        <f t="shared" si="51"/>
        <v>0</v>
      </c>
      <c r="W153" s="3">
        <f t="shared" si="51"/>
        <v>100000000</v>
      </c>
      <c r="X153" s="3">
        <f t="shared" si="51"/>
        <v>0</v>
      </c>
      <c r="Y153" s="3">
        <f t="shared" si="51"/>
        <v>100000000</v>
      </c>
      <c r="Z153" s="3">
        <f t="shared" si="51"/>
        <v>0</v>
      </c>
      <c r="AA153" s="3">
        <f t="shared" si="51"/>
        <v>100000000</v>
      </c>
      <c r="AB153" s="3">
        <f t="shared" si="51"/>
        <v>0</v>
      </c>
      <c r="AC153" s="3">
        <f t="shared" si="51"/>
        <v>100000000</v>
      </c>
      <c r="AD153" s="3">
        <f t="shared" si="51"/>
        <v>0</v>
      </c>
      <c r="AE153" s="3">
        <f t="shared" si="51"/>
        <v>100000000</v>
      </c>
      <c r="AF153" s="3">
        <f t="shared" si="51"/>
        <v>0</v>
      </c>
      <c r="AG153" s="3">
        <f t="shared" si="51"/>
        <v>100000000</v>
      </c>
      <c r="AH153" s="3">
        <f t="shared" si="51"/>
        <v>0</v>
      </c>
      <c r="AI153" s="3">
        <f t="shared" si="51"/>
        <v>200000000</v>
      </c>
      <c r="AJ153" s="3">
        <f t="shared" si="51"/>
        <v>600000000</v>
      </c>
      <c r="AK153" s="3">
        <f t="shared" ref="AK153:AM155" si="52">AK107*AK125</f>
        <v>2100000000</v>
      </c>
      <c r="AL153" s="3">
        <f t="shared" si="52"/>
        <v>3600000000</v>
      </c>
      <c r="AM153" s="3">
        <f t="shared" si="52"/>
        <v>5100000000</v>
      </c>
    </row>
    <row r="154" spans="2:41" hidden="1" outlineLevel="2" x14ac:dyDescent="0.3">
      <c r="C154" s="4"/>
      <c r="D154" s="4"/>
      <c r="E154" s="4"/>
      <c r="F154" s="4"/>
      <c r="G154" s="4"/>
      <c r="H154" s="4"/>
      <c r="I154" s="4"/>
      <c r="J154" s="19" t="s">
        <v>10</v>
      </c>
      <c r="K154" s="3">
        <f t="shared" ref="K154:AJ154" si="53">K108*K126</f>
        <v>0</v>
      </c>
      <c r="L154" s="3">
        <f t="shared" si="53"/>
        <v>0</v>
      </c>
      <c r="M154" s="3">
        <f t="shared" si="53"/>
        <v>0</v>
      </c>
      <c r="N154" s="3">
        <f t="shared" si="53"/>
        <v>0</v>
      </c>
      <c r="O154" s="3">
        <f t="shared" si="53"/>
        <v>0</v>
      </c>
      <c r="P154" s="3">
        <f t="shared" si="53"/>
        <v>0</v>
      </c>
      <c r="Q154" s="3">
        <f t="shared" si="53"/>
        <v>0</v>
      </c>
      <c r="R154" s="3">
        <f t="shared" si="53"/>
        <v>0</v>
      </c>
      <c r="S154" s="3">
        <f t="shared" si="53"/>
        <v>0</v>
      </c>
      <c r="T154" s="3">
        <f t="shared" si="53"/>
        <v>80000000</v>
      </c>
      <c r="U154" s="3">
        <f t="shared" si="53"/>
        <v>0</v>
      </c>
      <c r="V154" s="3">
        <f t="shared" si="53"/>
        <v>80000000</v>
      </c>
      <c r="W154" s="3">
        <f t="shared" si="53"/>
        <v>0</v>
      </c>
      <c r="X154" s="3">
        <f t="shared" si="53"/>
        <v>80000000</v>
      </c>
      <c r="Y154" s="3">
        <f t="shared" si="53"/>
        <v>0</v>
      </c>
      <c r="Z154" s="3">
        <f t="shared" si="53"/>
        <v>80000000</v>
      </c>
      <c r="AA154" s="3">
        <f t="shared" si="53"/>
        <v>0</v>
      </c>
      <c r="AB154" s="3">
        <f t="shared" si="53"/>
        <v>80000000</v>
      </c>
      <c r="AC154" s="3">
        <f t="shared" si="53"/>
        <v>0</v>
      </c>
      <c r="AD154" s="3">
        <f t="shared" si="53"/>
        <v>80000000</v>
      </c>
      <c r="AE154" s="3">
        <f t="shared" si="53"/>
        <v>0</v>
      </c>
      <c r="AF154" s="3">
        <f t="shared" si="53"/>
        <v>80000000</v>
      </c>
      <c r="AG154" s="3">
        <f t="shared" si="53"/>
        <v>0</v>
      </c>
      <c r="AH154" s="3">
        <f t="shared" si="53"/>
        <v>80000000</v>
      </c>
      <c r="AI154" s="3">
        <f t="shared" si="53"/>
        <v>160000000</v>
      </c>
      <c r="AJ154" s="3">
        <f t="shared" si="53"/>
        <v>480000000</v>
      </c>
      <c r="AK154" s="3">
        <f t="shared" si="52"/>
        <v>1280000000</v>
      </c>
      <c r="AL154" s="3">
        <f t="shared" si="52"/>
        <v>2080000000</v>
      </c>
      <c r="AM154" s="3">
        <f t="shared" si="52"/>
        <v>2880000000</v>
      </c>
    </row>
    <row r="155" spans="2:41" hidden="1" outlineLevel="2" x14ac:dyDescent="0.3">
      <c r="C155" s="4"/>
      <c r="D155" s="4"/>
      <c r="E155" s="4"/>
      <c r="F155" s="4"/>
      <c r="G155" s="4"/>
      <c r="H155" s="4"/>
      <c r="I155" s="4"/>
      <c r="J155" s="19" t="s">
        <v>15</v>
      </c>
      <c r="K155" s="3">
        <f t="shared" ref="K155:AJ155" si="54">K109*K127</f>
        <v>0</v>
      </c>
      <c r="L155" s="3">
        <f t="shared" si="54"/>
        <v>0</v>
      </c>
      <c r="M155" s="3">
        <f t="shared" si="54"/>
        <v>0</v>
      </c>
      <c r="N155" s="3">
        <f t="shared" si="54"/>
        <v>0</v>
      </c>
      <c r="O155" s="3">
        <f t="shared" si="54"/>
        <v>0</v>
      </c>
      <c r="P155" s="3">
        <f t="shared" si="54"/>
        <v>0</v>
      </c>
      <c r="Q155" s="3">
        <f t="shared" si="54"/>
        <v>0</v>
      </c>
      <c r="R155" s="3">
        <f t="shared" si="54"/>
        <v>0</v>
      </c>
      <c r="S155" s="3">
        <f t="shared" si="54"/>
        <v>0</v>
      </c>
      <c r="T155" s="3">
        <f t="shared" si="54"/>
        <v>0</v>
      </c>
      <c r="U155" s="3">
        <f t="shared" si="54"/>
        <v>60000000</v>
      </c>
      <c r="V155" s="3">
        <f t="shared" si="54"/>
        <v>0</v>
      </c>
      <c r="W155" s="3">
        <f t="shared" si="54"/>
        <v>70000000</v>
      </c>
      <c r="X155" s="3">
        <f t="shared" si="54"/>
        <v>0</v>
      </c>
      <c r="Y155" s="3">
        <f t="shared" si="54"/>
        <v>70000000</v>
      </c>
      <c r="Z155" s="3">
        <f t="shared" si="54"/>
        <v>0</v>
      </c>
      <c r="AA155" s="3">
        <f t="shared" si="54"/>
        <v>70000000</v>
      </c>
      <c r="AB155" s="3">
        <f t="shared" si="54"/>
        <v>0</v>
      </c>
      <c r="AC155" s="3">
        <f t="shared" si="54"/>
        <v>70000000</v>
      </c>
      <c r="AD155" s="3">
        <f t="shared" si="54"/>
        <v>0</v>
      </c>
      <c r="AE155" s="3">
        <f t="shared" si="54"/>
        <v>70000000</v>
      </c>
      <c r="AF155" s="3">
        <f t="shared" si="54"/>
        <v>0</v>
      </c>
      <c r="AG155" s="3">
        <f t="shared" si="54"/>
        <v>70000000</v>
      </c>
      <c r="AH155" s="3">
        <f t="shared" si="54"/>
        <v>0</v>
      </c>
      <c r="AI155" s="3">
        <f t="shared" si="54"/>
        <v>60000000</v>
      </c>
      <c r="AJ155" s="3">
        <f t="shared" si="54"/>
        <v>420000000</v>
      </c>
      <c r="AK155" s="3">
        <f t="shared" si="52"/>
        <v>770000000</v>
      </c>
      <c r="AL155" s="3">
        <f t="shared" si="52"/>
        <v>1120000000</v>
      </c>
      <c r="AM155" s="3">
        <f t="shared" si="52"/>
        <v>1470000000</v>
      </c>
    </row>
    <row r="156" spans="2:41" hidden="1" outlineLevel="2" x14ac:dyDescent="0.3">
      <c r="C156" s="20" t="s">
        <v>1</v>
      </c>
      <c r="D156" s="20"/>
      <c r="E156" s="20"/>
      <c r="F156" s="20"/>
      <c r="G156" s="20"/>
      <c r="H156" s="20"/>
      <c r="I156" s="20"/>
      <c r="J156" s="19"/>
      <c r="K156" s="3"/>
      <c r="L156" s="3"/>
      <c r="M156" s="3"/>
      <c r="N156" s="3"/>
      <c r="O156" s="3"/>
      <c r="P156" s="3"/>
      <c r="Q156" s="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</row>
    <row r="157" spans="2:41" hidden="1" outlineLevel="2" x14ac:dyDescent="0.3">
      <c r="C157" s="4"/>
      <c r="D157" s="4"/>
      <c r="E157" s="4"/>
      <c r="F157" s="4"/>
      <c r="G157" s="4"/>
      <c r="H157" s="4"/>
      <c r="I157" s="4"/>
      <c r="J157" s="19" t="s">
        <v>11</v>
      </c>
      <c r="K157" s="3">
        <f t="shared" ref="K157:AJ157" si="55">K111*K129</f>
        <v>0</v>
      </c>
      <c r="L157" s="3">
        <f t="shared" si="55"/>
        <v>0</v>
      </c>
      <c r="M157" s="3">
        <f t="shared" si="55"/>
        <v>0</v>
      </c>
      <c r="N157" s="3">
        <f t="shared" si="55"/>
        <v>0</v>
      </c>
      <c r="O157" s="3">
        <f t="shared" si="55"/>
        <v>0</v>
      </c>
      <c r="P157" s="3">
        <f t="shared" si="55"/>
        <v>0</v>
      </c>
      <c r="Q157" s="3">
        <f t="shared" si="55"/>
        <v>0</v>
      </c>
      <c r="R157" s="3">
        <f t="shared" si="55"/>
        <v>0</v>
      </c>
      <c r="S157" s="3">
        <f t="shared" si="55"/>
        <v>0</v>
      </c>
      <c r="T157" s="3">
        <f t="shared" si="55"/>
        <v>0</v>
      </c>
      <c r="U157" s="3">
        <f t="shared" si="55"/>
        <v>0</v>
      </c>
      <c r="V157" s="3">
        <f t="shared" si="55"/>
        <v>0</v>
      </c>
      <c r="W157" s="3">
        <f t="shared" si="55"/>
        <v>0</v>
      </c>
      <c r="X157" s="3">
        <f t="shared" si="55"/>
        <v>0</v>
      </c>
      <c r="Y157" s="3">
        <f t="shared" si="55"/>
        <v>0</v>
      </c>
      <c r="Z157" s="3">
        <f t="shared" si="55"/>
        <v>0</v>
      </c>
      <c r="AA157" s="3">
        <f t="shared" si="55"/>
        <v>0</v>
      </c>
      <c r="AB157" s="3">
        <f t="shared" si="55"/>
        <v>0</v>
      </c>
      <c r="AC157" s="3">
        <f t="shared" si="55"/>
        <v>80000000</v>
      </c>
      <c r="AD157" s="3">
        <f t="shared" si="55"/>
        <v>0</v>
      </c>
      <c r="AE157" s="3">
        <f t="shared" si="55"/>
        <v>80000000</v>
      </c>
      <c r="AF157" s="3">
        <f t="shared" si="55"/>
        <v>0</v>
      </c>
      <c r="AG157" s="3">
        <f t="shared" si="55"/>
        <v>80000000</v>
      </c>
      <c r="AH157" s="3">
        <f t="shared" si="55"/>
        <v>0</v>
      </c>
      <c r="AI157" s="3">
        <f t="shared" si="55"/>
        <v>0</v>
      </c>
      <c r="AJ157" s="3">
        <f t="shared" si="55"/>
        <v>240000000</v>
      </c>
      <c r="AK157" s="3">
        <f t="shared" ref="AK157:AM159" si="56">AK111*AK129</f>
        <v>1440000000</v>
      </c>
      <c r="AL157" s="3">
        <f t="shared" si="56"/>
        <v>2640000000</v>
      </c>
      <c r="AM157" s="3">
        <f t="shared" si="56"/>
        <v>3840000000</v>
      </c>
    </row>
    <row r="158" spans="2:41" hidden="1" outlineLevel="2" x14ac:dyDescent="0.3">
      <c r="C158" s="4"/>
      <c r="D158" s="4"/>
      <c r="E158" s="4"/>
      <c r="F158" s="4"/>
      <c r="G158" s="4"/>
      <c r="H158" s="4"/>
      <c r="I158" s="4"/>
      <c r="J158" s="19" t="s">
        <v>10</v>
      </c>
      <c r="K158" s="3">
        <f t="shared" ref="K158:AJ158" si="57">K112*K130</f>
        <v>0</v>
      </c>
      <c r="L158" s="3">
        <f t="shared" si="57"/>
        <v>0</v>
      </c>
      <c r="M158" s="3">
        <f t="shared" si="57"/>
        <v>0</v>
      </c>
      <c r="N158" s="3">
        <f t="shared" si="57"/>
        <v>0</v>
      </c>
      <c r="O158" s="3">
        <f t="shared" si="57"/>
        <v>0</v>
      </c>
      <c r="P158" s="3">
        <f t="shared" si="57"/>
        <v>0</v>
      </c>
      <c r="Q158" s="3">
        <f t="shared" si="57"/>
        <v>0</v>
      </c>
      <c r="R158" s="3">
        <f t="shared" si="57"/>
        <v>0</v>
      </c>
      <c r="S158" s="3">
        <f t="shared" si="57"/>
        <v>0</v>
      </c>
      <c r="T158" s="3">
        <f t="shared" si="57"/>
        <v>0</v>
      </c>
      <c r="U158" s="3">
        <f t="shared" si="57"/>
        <v>0</v>
      </c>
      <c r="V158" s="3">
        <f t="shared" si="57"/>
        <v>0</v>
      </c>
      <c r="W158" s="3">
        <f t="shared" si="57"/>
        <v>0</v>
      </c>
      <c r="X158" s="3">
        <f t="shared" si="57"/>
        <v>0</v>
      </c>
      <c r="Y158" s="3">
        <f t="shared" si="57"/>
        <v>0</v>
      </c>
      <c r="Z158" s="3">
        <f t="shared" si="57"/>
        <v>0</v>
      </c>
      <c r="AA158" s="3">
        <f t="shared" si="57"/>
        <v>0</v>
      </c>
      <c r="AB158" s="3">
        <f t="shared" si="57"/>
        <v>0</v>
      </c>
      <c r="AC158" s="3">
        <f t="shared" si="57"/>
        <v>0</v>
      </c>
      <c r="AD158" s="3">
        <f t="shared" si="57"/>
        <v>60000000</v>
      </c>
      <c r="AE158" s="3">
        <f t="shared" si="57"/>
        <v>0</v>
      </c>
      <c r="AF158" s="3">
        <f t="shared" si="57"/>
        <v>60000000</v>
      </c>
      <c r="AG158" s="3">
        <f t="shared" si="57"/>
        <v>0</v>
      </c>
      <c r="AH158" s="3">
        <f t="shared" si="57"/>
        <v>60000000</v>
      </c>
      <c r="AI158" s="3">
        <f t="shared" si="57"/>
        <v>0</v>
      </c>
      <c r="AJ158" s="3">
        <f t="shared" si="57"/>
        <v>180000000</v>
      </c>
      <c r="AK158" s="3">
        <f t="shared" si="56"/>
        <v>780000000</v>
      </c>
      <c r="AL158" s="3">
        <f t="shared" si="56"/>
        <v>1380000000</v>
      </c>
      <c r="AM158" s="3">
        <f t="shared" si="56"/>
        <v>1980000000</v>
      </c>
    </row>
    <row r="159" spans="2:41" hidden="1" outlineLevel="2" x14ac:dyDescent="0.3">
      <c r="J159" s="19" t="s">
        <v>15</v>
      </c>
      <c r="K159" s="3">
        <f t="shared" ref="K159:AJ159" si="58">K113*K131</f>
        <v>0</v>
      </c>
      <c r="L159" s="3">
        <f t="shared" si="58"/>
        <v>0</v>
      </c>
      <c r="M159" s="3">
        <f t="shared" si="58"/>
        <v>0</v>
      </c>
      <c r="N159" s="3">
        <f t="shared" si="58"/>
        <v>0</v>
      </c>
      <c r="O159" s="3">
        <f t="shared" si="58"/>
        <v>0</v>
      </c>
      <c r="P159" s="3">
        <f t="shared" si="58"/>
        <v>0</v>
      </c>
      <c r="Q159" s="3">
        <f t="shared" si="58"/>
        <v>0</v>
      </c>
      <c r="R159" s="3">
        <f t="shared" si="58"/>
        <v>0</v>
      </c>
      <c r="S159" s="3">
        <f t="shared" si="58"/>
        <v>0</v>
      </c>
      <c r="T159" s="3">
        <f t="shared" si="58"/>
        <v>0</v>
      </c>
      <c r="U159" s="3">
        <f t="shared" si="58"/>
        <v>0</v>
      </c>
      <c r="V159" s="3">
        <f t="shared" si="58"/>
        <v>0</v>
      </c>
      <c r="W159" s="3">
        <f t="shared" si="58"/>
        <v>0</v>
      </c>
      <c r="X159" s="3">
        <f t="shared" si="58"/>
        <v>0</v>
      </c>
      <c r="Y159" s="3">
        <f t="shared" si="58"/>
        <v>0</v>
      </c>
      <c r="Z159" s="3">
        <f t="shared" si="58"/>
        <v>0</v>
      </c>
      <c r="AA159" s="3">
        <f t="shared" si="58"/>
        <v>0</v>
      </c>
      <c r="AB159" s="3">
        <f t="shared" si="58"/>
        <v>0</v>
      </c>
      <c r="AC159" s="3">
        <f t="shared" si="58"/>
        <v>0</v>
      </c>
      <c r="AD159" s="3">
        <f t="shared" si="58"/>
        <v>0</v>
      </c>
      <c r="AE159" s="3">
        <f t="shared" si="58"/>
        <v>40000000</v>
      </c>
      <c r="AF159" s="3">
        <f t="shared" si="58"/>
        <v>0</v>
      </c>
      <c r="AG159" s="3">
        <f t="shared" si="58"/>
        <v>40000000</v>
      </c>
      <c r="AH159" s="3">
        <f t="shared" si="58"/>
        <v>0</v>
      </c>
      <c r="AI159" s="3">
        <f t="shared" si="58"/>
        <v>0</v>
      </c>
      <c r="AJ159" s="3">
        <f t="shared" si="58"/>
        <v>80000000</v>
      </c>
      <c r="AK159" s="3">
        <f t="shared" si="56"/>
        <v>280000000</v>
      </c>
      <c r="AL159" s="3">
        <f t="shared" si="56"/>
        <v>480000000</v>
      </c>
      <c r="AM159" s="3">
        <f t="shared" si="56"/>
        <v>680000000</v>
      </c>
    </row>
    <row r="160" spans="2:41" hidden="1" outlineLevel="2" x14ac:dyDescent="0.3">
      <c r="C160" s="20" t="s">
        <v>14</v>
      </c>
      <c r="D160" s="20"/>
      <c r="E160" s="20"/>
      <c r="F160" s="20"/>
      <c r="G160" s="20"/>
      <c r="H160" s="20"/>
      <c r="I160" s="20"/>
      <c r="J160" s="1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hidden="1" outlineLevel="2" x14ac:dyDescent="0.3">
      <c r="J161" s="19" t="s">
        <v>11</v>
      </c>
      <c r="K161" s="3">
        <f t="shared" ref="K161:AJ161" si="59">K115*K133</f>
        <v>0</v>
      </c>
      <c r="L161" s="3">
        <f t="shared" si="59"/>
        <v>0</v>
      </c>
      <c r="M161" s="3">
        <f t="shared" si="59"/>
        <v>0</v>
      </c>
      <c r="N161" s="3">
        <f t="shared" si="59"/>
        <v>0</v>
      </c>
      <c r="O161" s="3">
        <f t="shared" si="59"/>
        <v>0</v>
      </c>
      <c r="P161" s="3">
        <f t="shared" si="59"/>
        <v>0</v>
      </c>
      <c r="Q161" s="3">
        <f t="shared" si="59"/>
        <v>0</v>
      </c>
      <c r="R161" s="3">
        <f t="shared" si="59"/>
        <v>0</v>
      </c>
      <c r="S161" s="3">
        <f t="shared" si="59"/>
        <v>0</v>
      </c>
      <c r="T161" s="3">
        <f t="shared" si="59"/>
        <v>0</v>
      </c>
      <c r="U161" s="3">
        <f t="shared" si="59"/>
        <v>0</v>
      </c>
      <c r="V161" s="3">
        <f t="shared" si="59"/>
        <v>0</v>
      </c>
      <c r="W161" s="3">
        <f t="shared" si="59"/>
        <v>0</v>
      </c>
      <c r="X161" s="3">
        <f t="shared" si="59"/>
        <v>0</v>
      </c>
      <c r="Y161" s="3">
        <f t="shared" si="59"/>
        <v>0</v>
      </c>
      <c r="Z161" s="3">
        <f t="shared" si="59"/>
        <v>0</v>
      </c>
      <c r="AA161" s="3">
        <f t="shared" si="59"/>
        <v>0</v>
      </c>
      <c r="AB161" s="3">
        <f t="shared" si="59"/>
        <v>0</v>
      </c>
      <c r="AC161" s="3">
        <f t="shared" si="59"/>
        <v>0</v>
      </c>
      <c r="AD161" s="3">
        <f t="shared" si="59"/>
        <v>0</v>
      </c>
      <c r="AE161" s="3">
        <f t="shared" si="59"/>
        <v>50000000</v>
      </c>
      <c r="AF161" s="3">
        <f t="shared" si="59"/>
        <v>0</v>
      </c>
      <c r="AG161" s="3">
        <f t="shared" si="59"/>
        <v>50000000</v>
      </c>
      <c r="AH161" s="3">
        <f t="shared" si="59"/>
        <v>0</v>
      </c>
      <c r="AI161" s="3">
        <f t="shared" si="59"/>
        <v>0</v>
      </c>
      <c r="AJ161" s="3">
        <f t="shared" si="59"/>
        <v>100000000</v>
      </c>
      <c r="AK161" s="3">
        <f t="shared" ref="AK161:AM163" si="60">AK115*AK133</f>
        <v>600000000</v>
      </c>
      <c r="AL161" s="3">
        <f t="shared" si="60"/>
        <v>1100000000</v>
      </c>
      <c r="AM161" s="3">
        <f t="shared" si="60"/>
        <v>1600000000</v>
      </c>
    </row>
    <row r="162" spans="1:39" hidden="1" outlineLevel="2" x14ac:dyDescent="0.3">
      <c r="J162" s="19" t="s">
        <v>10</v>
      </c>
      <c r="K162" s="3">
        <f t="shared" ref="K162:AJ162" si="61">K116*K134</f>
        <v>0</v>
      </c>
      <c r="L162" s="3">
        <f t="shared" si="61"/>
        <v>0</v>
      </c>
      <c r="M162" s="3">
        <f t="shared" si="61"/>
        <v>0</v>
      </c>
      <c r="N162" s="3">
        <f t="shared" si="61"/>
        <v>0</v>
      </c>
      <c r="O162" s="3">
        <f t="shared" si="61"/>
        <v>0</v>
      </c>
      <c r="P162" s="3">
        <f t="shared" si="61"/>
        <v>0</v>
      </c>
      <c r="Q162" s="3">
        <f t="shared" si="61"/>
        <v>0</v>
      </c>
      <c r="R162" s="3">
        <f t="shared" si="61"/>
        <v>0</v>
      </c>
      <c r="S162" s="3">
        <f t="shared" si="61"/>
        <v>0</v>
      </c>
      <c r="T162" s="3">
        <f t="shared" si="61"/>
        <v>0</v>
      </c>
      <c r="U162" s="3">
        <f t="shared" si="61"/>
        <v>0</v>
      </c>
      <c r="V162" s="3">
        <f t="shared" si="61"/>
        <v>0</v>
      </c>
      <c r="W162" s="3">
        <f t="shared" si="61"/>
        <v>0</v>
      </c>
      <c r="X162" s="3">
        <f t="shared" si="61"/>
        <v>0</v>
      </c>
      <c r="Y162" s="3">
        <f t="shared" si="61"/>
        <v>0</v>
      </c>
      <c r="Z162" s="3">
        <f t="shared" si="61"/>
        <v>0</v>
      </c>
      <c r="AA162" s="3">
        <f t="shared" si="61"/>
        <v>0</v>
      </c>
      <c r="AB162" s="3">
        <f t="shared" si="61"/>
        <v>0</v>
      </c>
      <c r="AC162" s="3">
        <f t="shared" si="61"/>
        <v>0</v>
      </c>
      <c r="AD162" s="3">
        <f t="shared" si="61"/>
        <v>0</v>
      </c>
      <c r="AE162" s="3">
        <f t="shared" si="61"/>
        <v>0</v>
      </c>
      <c r="AF162" s="3">
        <f t="shared" si="61"/>
        <v>40000000</v>
      </c>
      <c r="AG162" s="3">
        <f t="shared" si="61"/>
        <v>0</v>
      </c>
      <c r="AH162" s="3">
        <f t="shared" si="61"/>
        <v>40000000</v>
      </c>
      <c r="AI162" s="3">
        <f t="shared" si="61"/>
        <v>0</v>
      </c>
      <c r="AJ162" s="3">
        <f t="shared" si="61"/>
        <v>80000000</v>
      </c>
      <c r="AK162" s="3">
        <f t="shared" si="60"/>
        <v>360000000</v>
      </c>
      <c r="AL162" s="3">
        <f t="shared" si="60"/>
        <v>640000000</v>
      </c>
      <c r="AM162" s="3">
        <f t="shared" si="60"/>
        <v>920000000</v>
      </c>
    </row>
    <row r="163" spans="1:39" hidden="1" outlineLevel="2" x14ac:dyDescent="0.3">
      <c r="J163" s="19" t="s">
        <v>15</v>
      </c>
      <c r="K163" s="3">
        <f t="shared" ref="K163:AJ163" si="62">K117*K135</f>
        <v>0</v>
      </c>
      <c r="L163" s="3">
        <f t="shared" si="62"/>
        <v>0</v>
      </c>
      <c r="M163" s="3">
        <f t="shared" si="62"/>
        <v>0</v>
      </c>
      <c r="N163" s="3">
        <f t="shared" si="62"/>
        <v>0</v>
      </c>
      <c r="O163" s="3">
        <f t="shared" si="62"/>
        <v>0</v>
      </c>
      <c r="P163" s="3">
        <f t="shared" si="62"/>
        <v>0</v>
      </c>
      <c r="Q163" s="3">
        <f t="shared" si="62"/>
        <v>0</v>
      </c>
      <c r="R163" s="3">
        <f t="shared" si="62"/>
        <v>0</v>
      </c>
      <c r="S163" s="3">
        <f t="shared" si="62"/>
        <v>0</v>
      </c>
      <c r="T163" s="3">
        <f t="shared" si="62"/>
        <v>0</v>
      </c>
      <c r="U163" s="3">
        <f t="shared" si="62"/>
        <v>0</v>
      </c>
      <c r="V163" s="3">
        <f t="shared" si="62"/>
        <v>0</v>
      </c>
      <c r="W163" s="3">
        <f t="shared" si="62"/>
        <v>0</v>
      </c>
      <c r="X163" s="3">
        <f t="shared" si="62"/>
        <v>0</v>
      </c>
      <c r="Y163" s="3">
        <f t="shared" si="62"/>
        <v>0</v>
      </c>
      <c r="Z163" s="3">
        <f t="shared" si="62"/>
        <v>0</v>
      </c>
      <c r="AA163" s="3">
        <f t="shared" si="62"/>
        <v>0</v>
      </c>
      <c r="AB163" s="3">
        <f t="shared" si="62"/>
        <v>0</v>
      </c>
      <c r="AC163" s="3">
        <f t="shared" si="62"/>
        <v>0</v>
      </c>
      <c r="AD163" s="3">
        <f t="shared" si="62"/>
        <v>0</v>
      </c>
      <c r="AE163" s="3">
        <f t="shared" si="62"/>
        <v>0</v>
      </c>
      <c r="AF163" s="3">
        <f t="shared" si="62"/>
        <v>0</v>
      </c>
      <c r="AG163" s="3">
        <f t="shared" si="62"/>
        <v>30000000</v>
      </c>
      <c r="AH163" s="3">
        <f t="shared" si="62"/>
        <v>0</v>
      </c>
      <c r="AI163" s="3">
        <f t="shared" si="62"/>
        <v>0</v>
      </c>
      <c r="AJ163" s="3">
        <f t="shared" si="62"/>
        <v>30000000</v>
      </c>
      <c r="AK163" s="3">
        <f t="shared" si="60"/>
        <v>120000000</v>
      </c>
      <c r="AL163" s="3">
        <f t="shared" si="60"/>
        <v>210000000</v>
      </c>
      <c r="AM163" s="3">
        <f t="shared" si="60"/>
        <v>300000000</v>
      </c>
    </row>
    <row r="164" spans="1:39" ht="13.5" hidden="1" outlineLevel="1" thickBot="1" x14ac:dyDescent="0.35"/>
    <row r="165" spans="1:39" ht="13.5" collapsed="1" thickBot="1" x14ac:dyDescent="0.35">
      <c r="A165" s="36" t="s">
        <v>151</v>
      </c>
      <c r="B165" s="96" t="s">
        <v>116</v>
      </c>
      <c r="C165" s="97"/>
      <c r="D165" s="97"/>
      <c r="E165" s="97"/>
      <c r="F165" s="97"/>
      <c r="G165" s="97"/>
      <c r="H165" s="97"/>
      <c r="I165" s="97"/>
      <c r="J165" s="97"/>
      <c r="K165" s="98"/>
      <c r="L165" s="98"/>
      <c r="M165" s="98"/>
      <c r="N165" s="98"/>
      <c r="O165" s="98"/>
      <c r="P165" s="98"/>
      <c r="Q165" s="98"/>
      <c r="R165" s="99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</row>
    <row r="166" spans="1:39" ht="13.5" hidden="1" outlineLevel="1" thickBot="1" x14ac:dyDescent="0.35">
      <c r="B166" s="104" t="s">
        <v>210</v>
      </c>
      <c r="C166" s="101"/>
      <c r="D166" s="101"/>
      <c r="E166" s="101"/>
      <c r="F166" s="101"/>
      <c r="G166" s="101"/>
      <c r="H166" s="101"/>
      <c r="I166" s="101"/>
      <c r="J166" s="101"/>
      <c r="K166" s="102"/>
      <c r="L166" s="102"/>
      <c r="M166" s="102"/>
      <c r="N166" s="102"/>
      <c r="O166" s="102"/>
      <c r="P166" s="102"/>
      <c r="Q166" s="102"/>
      <c r="R166" s="103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</row>
    <row r="167" spans="1:39" hidden="1" outlineLevel="1" x14ac:dyDescent="0.3"/>
    <row r="168" spans="1:39" hidden="1" outlineLevel="1" collapsed="1" x14ac:dyDescent="0.3">
      <c r="B168" t="s">
        <v>28</v>
      </c>
    </row>
    <row r="169" spans="1:39" hidden="1" outlineLevel="2" x14ac:dyDescent="0.3">
      <c r="B169" s="24" t="s">
        <v>25</v>
      </c>
      <c r="J169" s="19" t="s">
        <v>11</v>
      </c>
      <c r="K169" s="23">
        <v>7.0000000000000007E-2</v>
      </c>
      <c r="L169" s="23">
        <v>7.0000000000000007E-2</v>
      </c>
      <c r="M169" s="23">
        <v>7.0000000000000007E-2</v>
      </c>
      <c r="N169" s="23">
        <v>7.0000000000000007E-2</v>
      </c>
      <c r="O169" s="23">
        <v>7.0000000000000007E-2</v>
      </c>
      <c r="P169" s="23">
        <v>7.0000000000000007E-2</v>
      </c>
      <c r="Q169" s="23">
        <v>7.0000000000000007E-2</v>
      </c>
      <c r="R169" s="23">
        <v>7.0000000000000007E-2</v>
      </c>
      <c r="S169" s="23">
        <v>7.0000000000000007E-2</v>
      </c>
      <c r="T169" s="23">
        <v>7.0000000000000007E-2</v>
      </c>
      <c r="U169" s="23">
        <v>7.0000000000000007E-2</v>
      </c>
      <c r="V169" s="23">
        <v>7.0000000000000007E-2</v>
      </c>
      <c r="W169" s="23">
        <v>7.0000000000000007E-2</v>
      </c>
      <c r="X169" s="23">
        <v>7.0000000000000007E-2</v>
      </c>
      <c r="Y169" s="23">
        <v>7.0000000000000007E-2</v>
      </c>
      <c r="Z169" s="23">
        <v>7.0000000000000007E-2</v>
      </c>
      <c r="AA169" s="23">
        <v>7.0000000000000007E-2</v>
      </c>
      <c r="AB169" s="23">
        <v>7.0000000000000007E-2</v>
      </c>
      <c r="AC169" s="23">
        <v>7.0000000000000007E-2</v>
      </c>
      <c r="AD169" s="23">
        <v>7.0000000000000007E-2</v>
      </c>
      <c r="AE169" s="23">
        <v>7.0000000000000007E-2</v>
      </c>
      <c r="AF169" s="23">
        <v>7.0000000000000007E-2</v>
      </c>
      <c r="AG169" s="23">
        <v>7.0000000000000007E-2</v>
      </c>
      <c r="AH169" s="23">
        <v>7.0000000000000007E-2</v>
      </c>
      <c r="AI169" s="34">
        <f>V169</f>
        <v>7.0000000000000007E-2</v>
      </c>
      <c r="AJ169" s="34">
        <f>AH169</f>
        <v>7.0000000000000007E-2</v>
      </c>
      <c r="AK169" s="34">
        <f t="shared" ref="AK169:AM171" si="63">AJ169</f>
        <v>7.0000000000000007E-2</v>
      </c>
      <c r="AL169" s="34">
        <f t="shared" si="63"/>
        <v>7.0000000000000007E-2</v>
      </c>
      <c r="AM169" s="34">
        <f t="shared" si="63"/>
        <v>7.0000000000000007E-2</v>
      </c>
    </row>
    <row r="170" spans="1:39" hidden="1" outlineLevel="2" x14ac:dyDescent="0.3">
      <c r="J170" s="19" t="s">
        <v>10</v>
      </c>
      <c r="K170" s="23">
        <v>0.09</v>
      </c>
      <c r="L170" s="23">
        <v>0.09</v>
      </c>
      <c r="M170" s="23">
        <v>0.09</v>
      </c>
      <c r="N170" s="23">
        <v>0.09</v>
      </c>
      <c r="O170" s="23">
        <v>0.09</v>
      </c>
      <c r="P170" s="23">
        <v>0.09</v>
      </c>
      <c r="Q170" s="23">
        <v>0.09</v>
      </c>
      <c r="R170" s="23">
        <v>0.09</v>
      </c>
      <c r="S170" s="23">
        <v>0.09</v>
      </c>
      <c r="T170" s="23">
        <v>0.09</v>
      </c>
      <c r="U170" s="23">
        <v>0.09</v>
      </c>
      <c r="V170" s="23">
        <v>0.09</v>
      </c>
      <c r="W170" s="23">
        <v>0.09</v>
      </c>
      <c r="X170" s="23">
        <v>0.09</v>
      </c>
      <c r="Y170" s="23">
        <v>0.09</v>
      </c>
      <c r="Z170" s="23">
        <v>0.09</v>
      </c>
      <c r="AA170" s="23">
        <v>0.09</v>
      </c>
      <c r="AB170" s="23">
        <v>0.09</v>
      </c>
      <c r="AC170" s="23">
        <v>0.09</v>
      </c>
      <c r="AD170" s="23">
        <v>0.09</v>
      </c>
      <c r="AE170" s="23">
        <v>0.09</v>
      </c>
      <c r="AF170" s="23">
        <v>0.09</v>
      </c>
      <c r="AG170" s="23">
        <v>0.09</v>
      </c>
      <c r="AH170" s="23">
        <v>0.09</v>
      </c>
      <c r="AI170" s="34">
        <f>V170</f>
        <v>0.09</v>
      </c>
      <c r="AJ170" s="34">
        <f>AH170</f>
        <v>0.09</v>
      </c>
      <c r="AK170" s="34">
        <f t="shared" si="63"/>
        <v>0.09</v>
      </c>
      <c r="AL170" s="34">
        <f t="shared" si="63"/>
        <v>0.09</v>
      </c>
      <c r="AM170" s="34">
        <f t="shared" si="63"/>
        <v>0.09</v>
      </c>
    </row>
    <row r="171" spans="1:39" hidden="1" outlineLevel="2" x14ac:dyDescent="0.3">
      <c r="J171" s="19" t="s">
        <v>15</v>
      </c>
      <c r="K171" s="23">
        <v>0.1</v>
      </c>
      <c r="L171" s="23">
        <v>0.1</v>
      </c>
      <c r="M171" s="23">
        <v>0.1</v>
      </c>
      <c r="N171" s="23">
        <v>0.1</v>
      </c>
      <c r="O171" s="23">
        <v>0.1</v>
      </c>
      <c r="P171" s="23">
        <v>0.1</v>
      </c>
      <c r="Q171" s="23">
        <v>0.1</v>
      </c>
      <c r="R171" s="23">
        <v>0.1</v>
      </c>
      <c r="S171" s="23">
        <v>0.1</v>
      </c>
      <c r="T171" s="23">
        <v>0.1</v>
      </c>
      <c r="U171" s="23">
        <v>0.1</v>
      </c>
      <c r="V171" s="23">
        <v>0.1</v>
      </c>
      <c r="W171" s="23">
        <v>0.1</v>
      </c>
      <c r="X171" s="23">
        <v>0.1</v>
      </c>
      <c r="Y171" s="23">
        <v>0.1</v>
      </c>
      <c r="Z171" s="23">
        <v>0.1</v>
      </c>
      <c r="AA171" s="23">
        <v>0.1</v>
      </c>
      <c r="AB171" s="23">
        <v>0.1</v>
      </c>
      <c r="AC171" s="23">
        <v>0.1</v>
      </c>
      <c r="AD171" s="23">
        <v>0.1</v>
      </c>
      <c r="AE171" s="23">
        <v>0.1</v>
      </c>
      <c r="AF171" s="23">
        <v>0.1</v>
      </c>
      <c r="AG171" s="23">
        <v>0.1</v>
      </c>
      <c r="AH171" s="23">
        <v>0.1</v>
      </c>
      <c r="AI171" s="34">
        <f>V171</f>
        <v>0.1</v>
      </c>
      <c r="AJ171" s="34">
        <f>AH171</f>
        <v>0.1</v>
      </c>
      <c r="AK171" s="34">
        <f t="shared" si="63"/>
        <v>0.1</v>
      </c>
      <c r="AL171" s="34">
        <f t="shared" si="63"/>
        <v>0.1</v>
      </c>
      <c r="AM171" s="34">
        <f t="shared" si="63"/>
        <v>0.1</v>
      </c>
    </row>
    <row r="172" spans="1:39" hidden="1" outlineLevel="1" collapsed="1" x14ac:dyDescent="0.3">
      <c r="B172" t="s">
        <v>27</v>
      </c>
    </row>
    <row r="173" spans="1:39" hidden="1" outlineLevel="2" x14ac:dyDescent="0.3">
      <c r="B173" s="24"/>
      <c r="J173" s="19" t="s">
        <v>11</v>
      </c>
      <c r="K173" s="23">
        <v>0.04</v>
      </c>
      <c r="L173" s="23">
        <v>0.04</v>
      </c>
      <c r="M173" s="23">
        <v>0.04</v>
      </c>
      <c r="N173" s="23">
        <v>0.04</v>
      </c>
      <c r="O173" s="23">
        <v>0.04</v>
      </c>
      <c r="P173" s="23">
        <v>0.04</v>
      </c>
      <c r="Q173" s="23">
        <v>0.04</v>
      </c>
      <c r="R173" s="23">
        <v>0.04</v>
      </c>
      <c r="S173" s="23">
        <v>0.04</v>
      </c>
      <c r="T173" s="23">
        <v>0.04</v>
      </c>
      <c r="U173" s="23">
        <v>0.04</v>
      </c>
      <c r="V173" s="23">
        <v>0.04</v>
      </c>
      <c r="W173" s="23">
        <v>0.04</v>
      </c>
      <c r="X173" s="23">
        <v>0.04</v>
      </c>
      <c r="Y173" s="23">
        <v>0.04</v>
      </c>
      <c r="Z173" s="23">
        <v>0.04</v>
      </c>
      <c r="AA173" s="23">
        <v>0.04</v>
      </c>
      <c r="AB173" s="23">
        <v>0.04</v>
      </c>
      <c r="AC173" s="23">
        <v>0.04</v>
      </c>
      <c r="AD173" s="23">
        <v>0.04</v>
      </c>
      <c r="AE173" s="23">
        <v>0.04</v>
      </c>
      <c r="AF173" s="23">
        <v>0.04</v>
      </c>
      <c r="AG173" s="23">
        <v>0.04</v>
      </c>
      <c r="AH173" s="23">
        <v>0.04</v>
      </c>
      <c r="AI173" s="34">
        <f>V173</f>
        <v>0.04</v>
      </c>
      <c r="AJ173" s="34">
        <f>AH173</f>
        <v>0.04</v>
      </c>
      <c r="AK173" s="34">
        <f t="shared" ref="AK173:AM175" si="64">AJ173</f>
        <v>0.04</v>
      </c>
      <c r="AL173" s="34">
        <f t="shared" si="64"/>
        <v>0.04</v>
      </c>
      <c r="AM173" s="34">
        <f t="shared" si="64"/>
        <v>0.04</v>
      </c>
    </row>
    <row r="174" spans="1:39" hidden="1" outlineLevel="2" x14ac:dyDescent="0.3">
      <c r="J174" s="19" t="s">
        <v>10</v>
      </c>
      <c r="K174" s="23">
        <v>0.05</v>
      </c>
      <c r="L174" s="23">
        <v>0.05</v>
      </c>
      <c r="M174" s="23">
        <v>0.05</v>
      </c>
      <c r="N174" s="23">
        <v>0.05</v>
      </c>
      <c r="O174" s="23">
        <v>0.05</v>
      </c>
      <c r="P174" s="23">
        <v>0.05</v>
      </c>
      <c r="Q174" s="23">
        <v>0.05</v>
      </c>
      <c r="R174" s="23">
        <v>0.05</v>
      </c>
      <c r="S174" s="23">
        <v>0.05</v>
      </c>
      <c r="T174" s="23">
        <v>0.05</v>
      </c>
      <c r="U174" s="23">
        <v>0.05</v>
      </c>
      <c r="V174" s="23">
        <v>0.05</v>
      </c>
      <c r="W174" s="23">
        <v>0.05</v>
      </c>
      <c r="X174" s="23">
        <v>0.05</v>
      </c>
      <c r="Y174" s="23">
        <v>0.05</v>
      </c>
      <c r="Z174" s="23">
        <v>0.05</v>
      </c>
      <c r="AA174" s="23">
        <v>0.05</v>
      </c>
      <c r="AB174" s="23">
        <v>0.05</v>
      </c>
      <c r="AC174" s="23">
        <v>0.05</v>
      </c>
      <c r="AD174" s="23">
        <v>0.05</v>
      </c>
      <c r="AE174" s="23">
        <v>0.05</v>
      </c>
      <c r="AF174" s="23">
        <v>0.05</v>
      </c>
      <c r="AG174" s="23">
        <v>0.05</v>
      </c>
      <c r="AH174" s="23">
        <v>0.05</v>
      </c>
      <c r="AI174" s="34">
        <f>V174</f>
        <v>0.05</v>
      </c>
      <c r="AJ174" s="34">
        <f>AH174</f>
        <v>0.05</v>
      </c>
      <c r="AK174" s="34">
        <f t="shared" si="64"/>
        <v>0.05</v>
      </c>
      <c r="AL174" s="34">
        <f t="shared" si="64"/>
        <v>0.05</v>
      </c>
      <c r="AM174" s="34">
        <f t="shared" si="64"/>
        <v>0.05</v>
      </c>
    </row>
    <row r="175" spans="1:39" hidden="1" outlineLevel="2" x14ac:dyDescent="0.3">
      <c r="J175" s="19" t="s">
        <v>15</v>
      </c>
      <c r="K175" s="23">
        <v>0.06</v>
      </c>
      <c r="L175" s="23">
        <v>0.06</v>
      </c>
      <c r="M175" s="23">
        <v>0.06</v>
      </c>
      <c r="N175" s="23">
        <v>0.06</v>
      </c>
      <c r="O175" s="23">
        <v>0.06</v>
      </c>
      <c r="P175" s="23">
        <v>0.06</v>
      </c>
      <c r="Q175" s="23">
        <v>0.06</v>
      </c>
      <c r="R175" s="23">
        <v>0.06</v>
      </c>
      <c r="S175" s="23">
        <v>0.06</v>
      </c>
      <c r="T175" s="23">
        <v>0.06</v>
      </c>
      <c r="U175" s="23">
        <v>0.06</v>
      </c>
      <c r="V175" s="23">
        <v>0.06</v>
      </c>
      <c r="W175" s="23">
        <v>0.06</v>
      </c>
      <c r="X175" s="23">
        <v>0.06</v>
      </c>
      <c r="Y175" s="23">
        <v>0.06</v>
      </c>
      <c r="Z175" s="23">
        <v>0.06</v>
      </c>
      <c r="AA175" s="23">
        <v>0.06</v>
      </c>
      <c r="AB175" s="23">
        <v>0.06</v>
      </c>
      <c r="AC175" s="23">
        <v>0.06</v>
      </c>
      <c r="AD175" s="23">
        <v>0.06</v>
      </c>
      <c r="AE175" s="23">
        <v>0.06</v>
      </c>
      <c r="AF175" s="23">
        <v>0.06</v>
      </c>
      <c r="AG175" s="23">
        <v>0.06</v>
      </c>
      <c r="AH175" s="23">
        <v>0.06</v>
      </c>
      <c r="AI175" s="34">
        <f>V175</f>
        <v>0.06</v>
      </c>
      <c r="AJ175" s="34">
        <f>AH175</f>
        <v>0.06</v>
      </c>
      <c r="AK175" s="34">
        <f t="shared" si="64"/>
        <v>0.06</v>
      </c>
      <c r="AL175" s="34">
        <f t="shared" si="64"/>
        <v>0.06</v>
      </c>
      <c r="AM175" s="34">
        <f t="shared" si="64"/>
        <v>0.06</v>
      </c>
    </row>
    <row r="176" spans="1:39" hidden="1" outlineLevel="1" collapsed="1" x14ac:dyDescent="0.3">
      <c r="B176" t="s">
        <v>30</v>
      </c>
    </row>
    <row r="177" spans="2:41" hidden="1" outlineLevel="2" x14ac:dyDescent="0.3">
      <c r="B177" s="24"/>
      <c r="J177" s="19" t="s">
        <v>11</v>
      </c>
      <c r="K177" s="23">
        <v>0.04</v>
      </c>
      <c r="L177" s="23">
        <v>0.04</v>
      </c>
      <c r="M177" s="23">
        <v>0.04</v>
      </c>
      <c r="N177" s="23">
        <v>0.04</v>
      </c>
      <c r="O177" s="23">
        <v>0.04</v>
      </c>
      <c r="P177" s="23">
        <v>0.04</v>
      </c>
      <c r="Q177" s="23">
        <v>0.04</v>
      </c>
      <c r="R177" s="23">
        <v>0.04</v>
      </c>
      <c r="S177" s="23">
        <v>0.04</v>
      </c>
      <c r="T177" s="23">
        <v>0.04</v>
      </c>
      <c r="U177" s="23">
        <v>0.04</v>
      </c>
      <c r="V177" s="23">
        <v>0.04</v>
      </c>
      <c r="W177" s="23">
        <v>0.04</v>
      </c>
      <c r="X177" s="23">
        <v>0.04</v>
      </c>
      <c r="Y177" s="23">
        <v>0.04</v>
      </c>
      <c r="Z177" s="23">
        <v>0.04</v>
      </c>
      <c r="AA177" s="23">
        <v>0.04</v>
      </c>
      <c r="AB177" s="23">
        <v>0.04</v>
      </c>
      <c r="AC177" s="23">
        <v>0.04</v>
      </c>
      <c r="AD177" s="23">
        <v>0.04</v>
      </c>
      <c r="AE177" s="23">
        <v>0.04</v>
      </c>
      <c r="AF177" s="23">
        <v>0.04</v>
      </c>
      <c r="AG177" s="23">
        <v>0.04</v>
      </c>
      <c r="AH177" s="23">
        <v>0.04</v>
      </c>
      <c r="AI177" s="34">
        <f>V177</f>
        <v>0.04</v>
      </c>
      <c r="AJ177" s="34">
        <f>AH177</f>
        <v>0.04</v>
      </c>
      <c r="AK177" s="34">
        <f t="shared" ref="AK177:AM179" si="65">AJ177</f>
        <v>0.04</v>
      </c>
      <c r="AL177" s="34">
        <f t="shared" si="65"/>
        <v>0.04</v>
      </c>
      <c r="AM177" s="34">
        <f t="shared" si="65"/>
        <v>0.04</v>
      </c>
    </row>
    <row r="178" spans="2:41" hidden="1" outlineLevel="2" x14ac:dyDescent="0.3">
      <c r="J178" s="19" t="s">
        <v>10</v>
      </c>
      <c r="K178" s="23">
        <v>0.05</v>
      </c>
      <c r="L178" s="23">
        <v>0.05</v>
      </c>
      <c r="M178" s="23">
        <v>0.05</v>
      </c>
      <c r="N178" s="23">
        <v>0.05</v>
      </c>
      <c r="O178" s="23">
        <v>0.05</v>
      </c>
      <c r="P178" s="23">
        <v>0.05</v>
      </c>
      <c r="Q178" s="23">
        <v>0.05</v>
      </c>
      <c r="R178" s="23">
        <v>0.05</v>
      </c>
      <c r="S178" s="23">
        <v>0.05</v>
      </c>
      <c r="T178" s="23">
        <v>0.05</v>
      </c>
      <c r="U178" s="23">
        <v>0.05</v>
      </c>
      <c r="V178" s="23">
        <v>0.05</v>
      </c>
      <c r="W178" s="23">
        <v>0.05</v>
      </c>
      <c r="X178" s="23">
        <v>0.05</v>
      </c>
      <c r="Y178" s="23">
        <v>0.05</v>
      </c>
      <c r="Z178" s="23">
        <v>0.05</v>
      </c>
      <c r="AA178" s="23">
        <v>0.05</v>
      </c>
      <c r="AB178" s="23">
        <v>0.05</v>
      </c>
      <c r="AC178" s="23">
        <v>0.05</v>
      </c>
      <c r="AD178" s="23">
        <v>0.05</v>
      </c>
      <c r="AE178" s="23">
        <v>0.05</v>
      </c>
      <c r="AF178" s="23">
        <v>0.05</v>
      </c>
      <c r="AG178" s="23">
        <v>0.05</v>
      </c>
      <c r="AH178" s="23">
        <v>0.05</v>
      </c>
      <c r="AI178" s="34">
        <f>V178</f>
        <v>0.05</v>
      </c>
      <c r="AJ178" s="34">
        <f>AH178</f>
        <v>0.05</v>
      </c>
      <c r="AK178" s="34">
        <f t="shared" si="65"/>
        <v>0.05</v>
      </c>
      <c r="AL178" s="34">
        <f t="shared" si="65"/>
        <v>0.05</v>
      </c>
      <c r="AM178" s="34">
        <f t="shared" si="65"/>
        <v>0.05</v>
      </c>
    </row>
    <row r="179" spans="2:41" hidden="1" outlineLevel="2" x14ac:dyDescent="0.3">
      <c r="J179" s="19" t="s">
        <v>15</v>
      </c>
      <c r="K179" s="23">
        <v>0.06</v>
      </c>
      <c r="L179" s="23">
        <v>0.06</v>
      </c>
      <c r="M179" s="23">
        <v>0.06</v>
      </c>
      <c r="N179" s="23">
        <v>0.06</v>
      </c>
      <c r="O179" s="23">
        <v>0.06</v>
      </c>
      <c r="P179" s="23">
        <v>0.06</v>
      </c>
      <c r="Q179" s="23">
        <v>0.06</v>
      </c>
      <c r="R179" s="23">
        <v>0.06</v>
      </c>
      <c r="S179" s="23">
        <v>0.06</v>
      </c>
      <c r="T179" s="23">
        <v>0.06</v>
      </c>
      <c r="U179" s="23">
        <v>0.06</v>
      </c>
      <c r="V179" s="23">
        <v>0.06</v>
      </c>
      <c r="W179" s="23">
        <v>0.06</v>
      </c>
      <c r="X179" s="23">
        <v>0.06</v>
      </c>
      <c r="Y179" s="23">
        <v>0.06</v>
      </c>
      <c r="Z179" s="23">
        <v>0.06</v>
      </c>
      <c r="AA179" s="23">
        <v>0.06</v>
      </c>
      <c r="AB179" s="23">
        <v>0.06</v>
      </c>
      <c r="AC179" s="23">
        <v>0.06</v>
      </c>
      <c r="AD179" s="23">
        <v>0.06</v>
      </c>
      <c r="AE179" s="23">
        <v>0.06</v>
      </c>
      <c r="AF179" s="23">
        <v>0.06</v>
      </c>
      <c r="AG179" s="23">
        <v>0.06</v>
      </c>
      <c r="AH179" s="23">
        <v>0.06</v>
      </c>
      <c r="AI179" s="34">
        <f>V179</f>
        <v>0.06</v>
      </c>
      <c r="AJ179" s="34">
        <f>AH179</f>
        <v>0.06</v>
      </c>
      <c r="AK179" s="34">
        <f t="shared" si="65"/>
        <v>0.06</v>
      </c>
      <c r="AL179" s="34">
        <f t="shared" si="65"/>
        <v>0.06</v>
      </c>
      <c r="AM179" s="34">
        <f t="shared" si="65"/>
        <v>0.06</v>
      </c>
    </row>
    <row r="180" spans="2:41" hidden="1" outlineLevel="1" collapsed="1" x14ac:dyDescent="0.3">
      <c r="B180" t="s">
        <v>32</v>
      </c>
    </row>
    <row r="181" spans="2:41" hidden="1" outlineLevel="2" x14ac:dyDescent="0.3">
      <c r="B181" s="24"/>
      <c r="J181" s="19" t="s">
        <v>11</v>
      </c>
      <c r="K181" s="23">
        <v>0.02</v>
      </c>
      <c r="L181" s="23">
        <v>0.02</v>
      </c>
      <c r="M181" s="23">
        <v>0.02</v>
      </c>
      <c r="N181" s="23">
        <v>0.02</v>
      </c>
      <c r="O181" s="23">
        <v>0.02</v>
      </c>
      <c r="P181" s="23">
        <v>0.02</v>
      </c>
      <c r="Q181" s="23">
        <v>0.02</v>
      </c>
      <c r="R181" s="23">
        <v>0.02</v>
      </c>
      <c r="S181" s="23">
        <v>0.02</v>
      </c>
      <c r="T181" s="23">
        <v>0.02</v>
      </c>
      <c r="U181" s="23">
        <v>0.02</v>
      </c>
      <c r="V181" s="23">
        <v>0.02</v>
      </c>
      <c r="W181" s="23">
        <v>0.02</v>
      </c>
      <c r="X181" s="23">
        <v>0.02</v>
      </c>
      <c r="Y181" s="23">
        <v>0.02</v>
      </c>
      <c r="Z181" s="23">
        <v>0.02</v>
      </c>
      <c r="AA181" s="23">
        <v>0.02</v>
      </c>
      <c r="AB181" s="23">
        <v>0.02</v>
      </c>
      <c r="AC181" s="23">
        <v>0.02</v>
      </c>
      <c r="AD181" s="23">
        <v>0.02</v>
      </c>
      <c r="AE181" s="23">
        <v>0.02</v>
      </c>
      <c r="AF181" s="23">
        <v>0.02</v>
      </c>
      <c r="AG181" s="23">
        <v>0.02</v>
      </c>
      <c r="AH181" s="23">
        <v>0.02</v>
      </c>
      <c r="AI181" s="34">
        <f>V181</f>
        <v>0.02</v>
      </c>
      <c r="AJ181" s="34">
        <f>AH181</f>
        <v>0.02</v>
      </c>
      <c r="AK181" s="34">
        <f t="shared" ref="AK181:AM183" si="66">AJ181</f>
        <v>0.02</v>
      </c>
      <c r="AL181" s="34">
        <f t="shared" si="66"/>
        <v>0.02</v>
      </c>
      <c r="AM181" s="34">
        <f t="shared" si="66"/>
        <v>0.02</v>
      </c>
    </row>
    <row r="182" spans="2:41" hidden="1" outlineLevel="2" x14ac:dyDescent="0.3">
      <c r="J182" s="19" t="s">
        <v>10</v>
      </c>
      <c r="K182" s="23">
        <v>0.03</v>
      </c>
      <c r="L182" s="23">
        <v>0.03</v>
      </c>
      <c r="M182" s="23">
        <v>0.03</v>
      </c>
      <c r="N182" s="23">
        <v>0.03</v>
      </c>
      <c r="O182" s="23">
        <v>0.03</v>
      </c>
      <c r="P182" s="23">
        <v>0.03</v>
      </c>
      <c r="Q182" s="23">
        <v>0.03</v>
      </c>
      <c r="R182" s="23">
        <v>0.03</v>
      </c>
      <c r="S182" s="23">
        <v>0.03</v>
      </c>
      <c r="T182" s="23">
        <v>0.03</v>
      </c>
      <c r="U182" s="23">
        <v>0.03</v>
      </c>
      <c r="V182" s="23">
        <v>0.03</v>
      </c>
      <c r="W182" s="23">
        <v>0.03</v>
      </c>
      <c r="X182" s="23">
        <v>0.03</v>
      </c>
      <c r="Y182" s="23">
        <v>0.03</v>
      </c>
      <c r="Z182" s="23">
        <v>0.03</v>
      </c>
      <c r="AA182" s="23">
        <v>0.03</v>
      </c>
      <c r="AB182" s="23">
        <v>0.03</v>
      </c>
      <c r="AC182" s="23">
        <v>0.03</v>
      </c>
      <c r="AD182" s="23">
        <v>0.03</v>
      </c>
      <c r="AE182" s="23">
        <v>0.03</v>
      </c>
      <c r="AF182" s="23">
        <v>0.03</v>
      </c>
      <c r="AG182" s="23">
        <v>0.03</v>
      </c>
      <c r="AH182" s="23">
        <v>0.03</v>
      </c>
      <c r="AI182" s="34">
        <f>V182</f>
        <v>0.03</v>
      </c>
      <c r="AJ182" s="34">
        <f>AH182</f>
        <v>0.03</v>
      </c>
      <c r="AK182" s="34">
        <f t="shared" si="66"/>
        <v>0.03</v>
      </c>
      <c r="AL182" s="34">
        <f t="shared" si="66"/>
        <v>0.03</v>
      </c>
      <c r="AM182" s="34">
        <f t="shared" si="66"/>
        <v>0.03</v>
      </c>
    </row>
    <row r="183" spans="2:41" hidden="1" outlineLevel="2" x14ac:dyDescent="0.3">
      <c r="J183" s="19" t="s">
        <v>15</v>
      </c>
      <c r="K183" s="23">
        <v>0.04</v>
      </c>
      <c r="L183" s="23">
        <v>0.04</v>
      </c>
      <c r="M183" s="23">
        <v>0.04</v>
      </c>
      <c r="N183" s="23">
        <v>0.04</v>
      </c>
      <c r="O183" s="23">
        <v>0.04</v>
      </c>
      <c r="P183" s="23">
        <v>0.04</v>
      </c>
      <c r="Q183" s="23">
        <v>0.04</v>
      </c>
      <c r="R183" s="23">
        <v>0.04</v>
      </c>
      <c r="S183" s="23">
        <v>0.04</v>
      </c>
      <c r="T183" s="23">
        <v>0.04</v>
      </c>
      <c r="U183" s="23">
        <v>0.04</v>
      </c>
      <c r="V183" s="23">
        <v>0.04</v>
      </c>
      <c r="W183" s="23">
        <v>0.04</v>
      </c>
      <c r="X183" s="23">
        <v>0.04</v>
      </c>
      <c r="Y183" s="23">
        <v>0.04</v>
      </c>
      <c r="Z183" s="23">
        <v>0.04</v>
      </c>
      <c r="AA183" s="23">
        <v>0.04</v>
      </c>
      <c r="AB183" s="23">
        <v>0.04</v>
      </c>
      <c r="AC183" s="23">
        <v>0.04</v>
      </c>
      <c r="AD183" s="23">
        <v>0.04</v>
      </c>
      <c r="AE183" s="23">
        <v>0.04</v>
      </c>
      <c r="AF183" s="23">
        <v>0.04</v>
      </c>
      <c r="AG183" s="23">
        <v>0.04</v>
      </c>
      <c r="AH183" s="23">
        <v>0.04</v>
      </c>
      <c r="AI183" s="34">
        <f>V183</f>
        <v>0.04</v>
      </c>
      <c r="AJ183" s="34">
        <f>AH183</f>
        <v>0.04</v>
      </c>
      <c r="AK183" s="34">
        <f t="shared" si="66"/>
        <v>0.04</v>
      </c>
      <c r="AL183" s="34">
        <f t="shared" si="66"/>
        <v>0.04</v>
      </c>
      <c r="AM183" s="34">
        <f t="shared" si="66"/>
        <v>0.04</v>
      </c>
    </row>
    <row r="184" spans="2:41" hidden="1" outlineLevel="1" collapsed="1" x14ac:dyDescent="0.3">
      <c r="B184" t="s">
        <v>158</v>
      </c>
    </row>
    <row r="185" spans="2:41" hidden="1" outlineLevel="2" x14ac:dyDescent="0.3">
      <c r="J185" s="19" t="s">
        <v>11</v>
      </c>
      <c r="K185" s="3">
        <v>4000</v>
      </c>
      <c r="L185" s="3">
        <v>4000</v>
      </c>
      <c r="M185" s="3">
        <v>4000</v>
      </c>
      <c r="N185" s="3">
        <v>4000</v>
      </c>
      <c r="O185" s="3">
        <v>4000</v>
      </c>
      <c r="P185" s="3">
        <v>4000</v>
      </c>
      <c r="Q185" s="3">
        <v>4000</v>
      </c>
      <c r="R185" s="3">
        <v>4000</v>
      </c>
      <c r="S185" s="3">
        <v>4000</v>
      </c>
      <c r="T185" s="3">
        <v>4000</v>
      </c>
      <c r="U185" s="3">
        <v>4000</v>
      </c>
      <c r="V185" s="3">
        <v>4000</v>
      </c>
      <c r="W185" s="3">
        <v>4000</v>
      </c>
      <c r="X185" s="3">
        <v>4000</v>
      </c>
      <c r="Y185" s="3">
        <v>4000</v>
      </c>
      <c r="Z185" s="3">
        <v>4000</v>
      </c>
      <c r="AA185" s="3">
        <v>4000</v>
      </c>
      <c r="AB185" s="3">
        <v>4000</v>
      </c>
      <c r="AC185" s="3">
        <v>4000</v>
      </c>
      <c r="AD185" s="3">
        <v>4000</v>
      </c>
      <c r="AE185" s="3">
        <v>4000</v>
      </c>
      <c r="AF185" s="3">
        <v>4000</v>
      </c>
      <c r="AG185" s="3">
        <v>4000</v>
      </c>
      <c r="AH185" s="3">
        <v>4000</v>
      </c>
      <c r="AI185" s="14">
        <f>SUM(K185:V185)</f>
        <v>48000</v>
      </c>
      <c r="AJ185" s="14">
        <f>SUM(W185:AH185)</f>
        <v>48000</v>
      </c>
      <c r="AK185" s="14">
        <f t="shared" ref="AK185:AM187" si="67">AJ185*(1+$AO185)</f>
        <v>52800.000000000007</v>
      </c>
      <c r="AL185" s="14">
        <f t="shared" si="67"/>
        <v>58080.000000000015</v>
      </c>
      <c r="AM185" s="14">
        <f t="shared" si="67"/>
        <v>63888.000000000022</v>
      </c>
      <c r="AO185" s="42">
        <v>0.1</v>
      </c>
    </row>
    <row r="186" spans="2:41" hidden="1" outlineLevel="2" x14ac:dyDescent="0.3">
      <c r="J186" s="19" t="s">
        <v>10</v>
      </c>
      <c r="K186" s="3">
        <v>6000</v>
      </c>
      <c r="L186" s="3">
        <v>6000</v>
      </c>
      <c r="M186" s="3">
        <v>6000</v>
      </c>
      <c r="N186" s="3">
        <v>6000</v>
      </c>
      <c r="O186" s="3">
        <v>6000</v>
      </c>
      <c r="P186" s="3">
        <v>6000</v>
      </c>
      <c r="Q186" s="3">
        <v>6000</v>
      </c>
      <c r="R186" s="3">
        <v>6000</v>
      </c>
      <c r="S186" s="3">
        <v>6000</v>
      </c>
      <c r="T186" s="3">
        <v>6000</v>
      </c>
      <c r="U186" s="3">
        <v>6000</v>
      </c>
      <c r="V186" s="3">
        <v>6000</v>
      </c>
      <c r="W186" s="3">
        <v>6000</v>
      </c>
      <c r="X186" s="3">
        <v>6000</v>
      </c>
      <c r="Y186" s="3">
        <v>6000</v>
      </c>
      <c r="Z186" s="3">
        <v>6000</v>
      </c>
      <c r="AA186" s="3">
        <v>6000</v>
      </c>
      <c r="AB186" s="3">
        <v>6000</v>
      </c>
      <c r="AC186" s="3">
        <v>6000</v>
      </c>
      <c r="AD186" s="3">
        <v>6000</v>
      </c>
      <c r="AE186" s="3">
        <v>6000</v>
      </c>
      <c r="AF186" s="3">
        <v>6000</v>
      </c>
      <c r="AG186" s="3">
        <v>6000</v>
      </c>
      <c r="AH186" s="3">
        <v>6000</v>
      </c>
      <c r="AI186" s="14">
        <f>SUM(K186:V186)</f>
        <v>72000</v>
      </c>
      <c r="AJ186" s="14">
        <f>SUM(W186:AH186)</f>
        <v>72000</v>
      </c>
      <c r="AK186" s="14">
        <f t="shared" si="67"/>
        <v>82800</v>
      </c>
      <c r="AL186" s="14">
        <f t="shared" si="67"/>
        <v>95219.999999999985</v>
      </c>
      <c r="AM186" s="14">
        <f t="shared" si="67"/>
        <v>109502.99999999997</v>
      </c>
      <c r="AO186" s="42">
        <v>0.15</v>
      </c>
    </row>
    <row r="187" spans="2:41" hidden="1" outlineLevel="2" x14ac:dyDescent="0.3">
      <c r="J187" s="19" t="s">
        <v>15</v>
      </c>
      <c r="K187" s="3">
        <v>8000</v>
      </c>
      <c r="L187" s="3">
        <v>8000</v>
      </c>
      <c r="M187" s="3">
        <v>8000</v>
      </c>
      <c r="N187" s="3">
        <v>8000</v>
      </c>
      <c r="O187" s="3">
        <v>8000</v>
      </c>
      <c r="P187" s="3">
        <v>8000</v>
      </c>
      <c r="Q187" s="3">
        <v>8000</v>
      </c>
      <c r="R187" s="3">
        <v>8000</v>
      </c>
      <c r="S187" s="3">
        <v>8000</v>
      </c>
      <c r="T187" s="3">
        <v>8000</v>
      </c>
      <c r="U187" s="3">
        <v>8000</v>
      </c>
      <c r="V187" s="3">
        <v>8000</v>
      </c>
      <c r="W187" s="3">
        <v>8000</v>
      </c>
      <c r="X187" s="3">
        <v>8000</v>
      </c>
      <c r="Y187" s="3">
        <v>8000</v>
      </c>
      <c r="Z187" s="3">
        <v>8000</v>
      </c>
      <c r="AA187" s="3">
        <v>8000</v>
      </c>
      <c r="AB187" s="3">
        <v>8000</v>
      </c>
      <c r="AC187" s="3">
        <v>8000</v>
      </c>
      <c r="AD187" s="3">
        <v>8000</v>
      </c>
      <c r="AE187" s="3">
        <v>8000</v>
      </c>
      <c r="AF187" s="3">
        <v>8000</v>
      </c>
      <c r="AG187" s="3">
        <v>8000</v>
      </c>
      <c r="AH187" s="3">
        <v>8000</v>
      </c>
      <c r="AI187" s="14">
        <f>SUM(K187:V187)</f>
        <v>96000</v>
      </c>
      <c r="AJ187" s="14">
        <f>SUM(W187:AH187)</f>
        <v>96000</v>
      </c>
      <c r="AK187" s="14">
        <f t="shared" si="67"/>
        <v>115200</v>
      </c>
      <c r="AL187" s="14">
        <f t="shared" si="67"/>
        <v>138240</v>
      </c>
      <c r="AM187" s="14">
        <f t="shared" si="67"/>
        <v>165888</v>
      </c>
      <c r="AO187" s="42">
        <v>0.2</v>
      </c>
    </row>
    <row r="188" spans="2:41" hidden="1" outlineLevel="1" collapsed="1" x14ac:dyDescent="0.3">
      <c r="B188" t="s">
        <v>75</v>
      </c>
      <c r="J188" s="19"/>
    </row>
    <row r="189" spans="2:41" ht="13.75" hidden="1" customHeight="1" outlineLevel="2" x14ac:dyDescent="0.3">
      <c r="J189" s="19" t="s">
        <v>11</v>
      </c>
      <c r="K189" s="3">
        <v>40000</v>
      </c>
      <c r="L189" s="3">
        <v>40000</v>
      </c>
      <c r="M189" s="3">
        <v>40000</v>
      </c>
      <c r="N189" s="3">
        <v>40000</v>
      </c>
      <c r="O189" s="3">
        <v>40000</v>
      </c>
      <c r="P189" s="3">
        <v>40000</v>
      </c>
      <c r="Q189" s="3">
        <v>40000</v>
      </c>
      <c r="R189" s="3">
        <v>40000</v>
      </c>
      <c r="S189" s="3">
        <v>40000</v>
      </c>
      <c r="T189" s="3">
        <v>40000</v>
      </c>
      <c r="U189" s="3">
        <v>40000</v>
      </c>
      <c r="V189" s="3">
        <v>40000</v>
      </c>
      <c r="W189" s="3">
        <v>40000</v>
      </c>
      <c r="X189" s="3">
        <v>40000</v>
      </c>
      <c r="Y189" s="3">
        <v>40000</v>
      </c>
      <c r="Z189" s="3">
        <v>40000</v>
      </c>
      <c r="AA189" s="3">
        <v>40000</v>
      </c>
      <c r="AB189" s="3">
        <v>40000</v>
      </c>
      <c r="AC189" s="3">
        <v>40000</v>
      </c>
      <c r="AD189" s="3">
        <v>40000</v>
      </c>
      <c r="AE189" s="3">
        <v>40000</v>
      </c>
      <c r="AF189" s="3">
        <v>40000</v>
      </c>
      <c r="AG189" s="3">
        <v>40000</v>
      </c>
      <c r="AH189" s="3">
        <v>40000</v>
      </c>
      <c r="AI189" s="3">
        <f>SUM(K189:V189)</f>
        <v>480000</v>
      </c>
      <c r="AJ189" s="3">
        <f>SUM(W189:AH189)</f>
        <v>480000</v>
      </c>
      <c r="AK189" s="14">
        <f t="shared" ref="AK189:AM191" si="68">AJ189*(1+$AO189)</f>
        <v>480000</v>
      </c>
      <c r="AL189" s="14">
        <f t="shared" si="68"/>
        <v>480000</v>
      </c>
      <c r="AM189" s="14">
        <f t="shared" si="68"/>
        <v>480000</v>
      </c>
      <c r="AO189" s="42">
        <v>0</v>
      </c>
    </row>
    <row r="190" spans="2:41" ht="13.75" hidden="1" customHeight="1" outlineLevel="2" x14ac:dyDescent="0.3">
      <c r="J190" s="19" t="s">
        <v>10</v>
      </c>
      <c r="K190" s="3">
        <v>50000</v>
      </c>
      <c r="L190" s="3">
        <v>50000</v>
      </c>
      <c r="M190" s="3">
        <v>50000</v>
      </c>
      <c r="N190" s="3">
        <v>50000</v>
      </c>
      <c r="O190" s="3">
        <v>50000</v>
      </c>
      <c r="P190" s="3">
        <v>50000</v>
      </c>
      <c r="Q190" s="3">
        <v>50000</v>
      </c>
      <c r="R190" s="3">
        <v>50000</v>
      </c>
      <c r="S190" s="3">
        <v>50000</v>
      </c>
      <c r="T190" s="3">
        <v>50000</v>
      </c>
      <c r="U190" s="3">
        <v>50000</v>
      </c>
      <c r="V190" s="3">
        <v>50000</v>
      </c>
      <c r="W190" s="3">
        <v>50000</v>
      </c>
      <c r="X190" s="3">
        <v>50000</v>
      </c>
      <c r="Y190" s="3">
        <v>50000</v>
      </c>
      <c r="Z190" s="3">
        <v>50000</v>
      </c>
      <c r="AA190" s="3">
        <v>50000</v>
      </c>
      <c r="AB190" s="3">
        <v>50000</v>
      </c>
      <c r="AC190" s="3">
        <v>50000</v>
      </c>
      <c r="AD190" s="3">
        <v>50000</v>
      </c>
      <c r="AE190" s="3">
        <v>50000</v>
      </c>
      <c r="AF190" s="3">
        <v>50000</v>
      </c>
      <c r="AG190" s="3">
        <v>50000</v>
      </c>
      <c r="AH190" s="3">
        <v>50000</v>
      </c>
      <c r="AI190" s="3">
        <f>SUM(K190:V190)</f>
        <v>600000</v>
      </c>
      <c r="AJ190" s="3">
        <f>SUM(W190:AH190)</f>
        <v>600000</v>
      </c>
      <c r="AK190" s="14">
        <f t="shared" si="68"/>
        <v>600000</v>
      </c>
      <c r="AL190" s="14">
        <f t="shared" si="68"/>
        <v>600000</v>
      </c>
      <c r="AM190" s="14">
        <f t="shared" si="68"/>
        <v>600000</v>
      </c>
      <c r="AO190" s="42">
        <v>0</v>
      </c>
    </row>
    <row r="191" spans="2:41" ht="13.75" hidden="1" customHeight="1" outlineLevel="2" x14ac:dyDescent="0.3">
      <c r="J191" s="19" t="s">
        <v>15</v>
      </c>
      <c r="K191" s="3">
        <v>75000</v>
      </c>
      <c r="L191" s="3">
        <v>75000</v>
      </c>
      <c r="M191" s="3">
        <v>75000</v>
      </c>
      <c r="N191" s="3">
        <v>75000</v>
      </c>
      <c r="O191" s="3">
        <v>75000</v>
      </c>
      <c r="P191" s="3">
        <v>75000</v>
      </c>
      <c r="Q191" s="3">
        <v>75000</v>
      </c>
      <c r="R191" s="3">
        <v>75000</v>
      </c>
      <c r="S191" s="3">
        <v>75000</v>
      </c>
      <c r="T191" s="3">
        <v>75000</v>
      </c>
      <c r="U191" s="3">
        <v>75000</v>
      </c>
      <c r="V191" s="3">
        <v>75000</v>
      </c>
      <c r="W191" s="3">
        <v>75000</v>
      </c>
      <c r="X191" s="3">
        <v>75000</v>
      </c>
      <c r="Y191" s="3">
        <v>75000</v>
      </c>
      <c r="Z191" s="3">
        <v>75000</v>
      </c>
      <c r="AA191" s="3">
        <v>75000</v>
      </c>
      <c r="AB191" s="3">
        <v>75000</v>
      </c>
      <c r="AC191" s="3">
        <v>75000</v>
      </c>
      <c r="AD191" s="3">
        <v>75000</v>
      </c>
      <c r="AE191" s="3">
        <v>75000</v>
      </c>
      <c r="AF191" s="3">
        <v>75000</v>
      </c>
      <c r="AG191" s="3">
        <v>75000</v>
      </c>
      <c r="AH191" s="3">
        <v>75000</v>
      </c>
      <c r="AI191" s="3">
        <f>SUM(K191:V191)</f>
        <v>900000</v>
      </c>
      <c r="AJ191" s="3">
        <f>SUM(W191:AH191)</f>
        <v>900000</v>
      </c>
      <c r="AK191" s="14">
        <f t="shared" si="68"/>
        <v>900000</v>
      </c>
      <c r="AL191" s="14">
        <f t="shared" si="68"/>
        <v>900000</v>
      </c>
      <c r="AM191" s="14">
        <f t="shared" si="68"/>
        <v>900000</v>
      </c>
      <c r="AO191" s="42">
        <v>0</v>
      </c>
    </row>
    <row r="192" spans="2:41" hidden="1" outlineLevel="1" collapsed="1" x14ac:dyDescent="0.3">
      <c r="B192" t="s">
        <v>157</v>
      </c>
      <c r="J192" s="19"/>
    </row>
    <row r="193" spans="1:41" ht="13.75" hidden="1" customHeight="1" outlineLevel="2" x14ac:dyDescent="0.3">
      <c r="J193" s="19" t="s">
        <v>11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20000</v>
      </c>
      <c r="R193" s="3">
        <v>20000</v>
      </c>
      <c r="S193" s="3">
        <v>20000</v>
      </c>
      <c r="T193" s="3">
        <v>20000</v>
      </c>
      <c r="U193" s="3">
        <v>20000</v>
      </c>
      <c r="V193" s="3">
        <v>20000</v>
      </c>
      <c r="W193" s="3">
        <v>40000</v>
      </c>
      <c r="X193" s="3">
        <v>40000</v>
      </c>
      <c r="Y193" s="3">
        <v>40000</v>
      </c>
      <c r="Z193" s="3">
        <v>40000</v>
      </c>
      <c r="AA193" s="3">
        <v>40000</v>
      </c>
      <c r="AB193" s="3">
        <v>40000</v>
      </c>
      <c r="AC193" s="3">
        <v>40000</v>
      </c>
      <c r="AD193" s="3">
        <v>40000</v>
      </c>
      <c r="AE193" s="3">
        <v>40000</v>
      </c>
      <c r="AF193" s="3">
        <v>40000</v>
      </c>
      <c r="AG193" s="3">
        <v>40000</v>
      </c>
      <c r="AH193" s="3">
        <v>40000</v>
      </c>
      <c r="AI193" s="3">
        <f>SUM(K193:V193)</f>
        <v>120000</v>
      </c>
      <c r="AJ193" s="3">
        <f>SUM(W193:AH193)</f>
        <v>480000</v>
      </c>
      <c r="AK193" s="14">
        <f t="shared" ref="AK193:AM195" si="69">AJ193*(1+$AO193)</f>
        <v>480000</v>
      </c>
      <c r="AL193" s="14">
        <f t="shared" si="69"/>
        <v>480000</v>
      </c>
      <c r="AM193" s="14">
        <f t="shared" si="69"/>
        <v>480000</v>
      </c>
      <c r="AO193" s="42">
        <v>0</v>
      </c>
    </row>
    <row r="194" spans="1:41" ht="13.75" hidden="1" customHeight="1" outlineLevel="2" x14ac:dyDescent="0.3">
      <c r="J194" s="19" t="s">
        <v>10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30000</v>
      </c>
      <c r="R194" s="3">
        <v>30000</v>
      </c>
      <c r="S194" s="3">
        <v>30000</v>
      </c>
      <c r="T194" s="3">
        <v>30000</v>
      </c>
      <c r="U194" s="3">
        <v>30000</v>
      </c>
      <c r="V194" s="3">
        <v>30000</v>
      </c>
      <c r="W194" s="3">
        <v>50000</v>
      </c>
      <c r="X194" s="3">
        <v>50000</v>
      </c>
      <c r="Y194" s="3">
        <v>50000</v>
      </c>
      <c r="Z194" s="3">
        <v>50000</v>
      </c>
      <c r="AA194" s="3">
        <v>50000</v>
      </c>
      <c r="AB194" s="3">
        <v>50000</v>
      </c>
      <c r="AC194" s="3">
        <v>50000</v>
      </c>
      <c r="AD194" s="3">
        <v>50000</v>
      </c>
      <c r="AE194" s="3">
        <v>50000</v>
      </c>
      <c r="AF194" s="3">
        <v>50000</v>
      </c>
      <c r="AG194" s="3">
        <v>50000</v>
      </c>
      <c r="AH194" s="3">
        <v>50000</v>
      </c>
      <c r="AI194" s="3">
        <f>SUM(K194:V194)</f>
        <v>180000</v>
      </c>
      <c r="AJ194" s="3">
        <f>SUM(W194:AH194)</f>
        <v>600000</v>
      </c>
      <c r="AK194" s="14">
        <f t="shared" si="69"/>
        <v>600000</v>
      </c>
      <c r="AL194" s="14">
        <f t="shared" si="69"/>
        <v>600000</v>
      </c>
      <c r="AM194" s="14">
        <f t="shared" si="69"/>
        <v>600000</v>
      </c>
      <c r="AO194" s="42">
        <v>0</v>
      </c>
    </row>
    <row r="195" spans="1:41" ht="13.75" hidden="1" customHeight="1" outlineLevel="2" x14ac:dyDescent="0.3">
      <c r="J195" s="19" t="s">
        <v>15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40000</v>
      </c>
      <c r="R195" s="3">
        <v>40000</v>
      </c>
      <c r="S195" s="3">
        <v>40000</v>
      </c>
      <c r="T195" s="3">
        <v>40000</v>
      </c>
      <c r="U195" s="3">
        <v>40000</v>
      </c>
      <c r="V195" s="3">
        <v>40000</v>
      </c>
      <c r="W195" s="3">
        <v>75000</v>
      </c>
      <c r="X195" s="3">
        <v>75000</v>
      </c>
      <c r="Y195" s="3">
        <v>75000</v>
      </c>
      <c r="Z195" s="3">
        <v>75000</v>
      </c>
      <c r="AA195" s="3">
        <v>75000</v>
      </c>
      <c r="AB195" s="3">
        <v>75000</v>
      </c>
      <c r="AC195" s="3">
        <v>75000</v>
      </c>
      <c r="AD195" s="3">
        <v>75000</v>
      </c>
      <c r="AE195" s="3">
        <v>75000</v>
      </c>
      <c r="AF195" s="3">
        <v>75000</v>
      </c>
      <c r="AG195" s="3">
        <v>75000</v>
      </c>
      <c r="AH195" s="3">
        <v>75000</v>
      </c>
      <c r="AI195" s="3">
        <f>SUM(K195:V195)</f>
        <v>240000</v>
      </c>
      <c r="AJ195" s="3">
        <f>SUM(W195:AH195)</f>
        <v>900000</v>
      </c>
      <c r="AK195" s="14">
        <f t="shared" si="69"/>
        <v>900000</v>
      </c>
      <c r="AL195" s="14">
        <f t="shared" si="69"/>
        <v>900000</v>
      </c>
      <c r="AM195" s="14">
        <f t="shared" si="69"/>
        <v>900000</v>
      </c>
      <c r="AO195" s="42">
        <v>0</v>
      </c>
    </row>
    <row r="196" spans="1:41" hidden="1" outlineLevel="1" collapsed="1" x14ac:dyDescent="0.3">
      <c r="B196" t="s">
        <v>21</v>
      </c>
    </row>
    <row r="197" spans="1:41" hidden="1" outlineLevel="2" x14ac:dyDescent="0.3">
      <c r="J197" s="19" t="s">
        <v>11</v>
      </c>
      <c r="K197" s="23">
        <v>0.01</v>
      </c>
      <c r="L197" s="23">
        <v>0.01</v>
      </c>
      <c r="M197" s="23">
        <v>0.01</v>
      </c>
      <c r="N197" s="23">
        <v>0.01</v>
      </c>
      <c r="O197" s="23">
        <v>0.01</v>
      </c>
      <c r="P197" s="23">
        <v>0.01</v>
      </c>
      <c r="Q197" s="23">
        <v>0.01</v>
      </c>
      <c r="R197" s="23">
        <v>0.01</v>
      </c>
      <c r="S197" s="23">
        <v>0.01</v>
      </c>
      <c r="T197" s="23">
        <v>0.01</v>
      </c>
      <c r="U197" s="23">
        <v>0.01</v>
      </c>
      <c r="V197" s="23">
        <v>0.01</v>
      </c>
      <c r="W197" s="23">
        <v>0.01</v>
      </c>
      <c r="X197" s="23">
        <v>0.01</v>
      </c>
      <c r="Y197" s="23">
        <v>0.01</v>
      </c>
      <c r="Z197" s="23">
        <v>0.01</v>
      </c>
      <c r="AA197" s="23">
        <v>0.01</v>
      </c>
      <c r="AB197" s="23">
        <v>0.01</v>
      </c>
      <c r="AC197" s="23">
        <v>0.01</v>
      </c>
      <c r="AD197" s="23">
        <v>0.01</v>
      </c>
      <c r="AE197" s="23">
        <v>0.01</v>
      </c>
      <c r="AF197" s="23">
        <v>0.01</v>
      </c>
      <c r="AG197" s="23">
        <v>0.01</v>
      </c>
      <c r="AH197" s="23">
        <v>0.01</v>
      </c>
      <c r="AI197" s="34">
        <f>V197</f>
        <v>0.01</v>
      </c>
      <c r="AJ197" s="34">
        <f>AH197</f>
        <v>0.01</v>
      </c>
      <c r="AK197" s="34">
        <f t="shared" ref="AK197:AM199" si="70">AJ197</f>
        <v>0.01</v>
      </c>
      <c r="AL197" s="34">
        <f t="shared" si="70"/>
        <v>0.01</v>
      </c>
      <c r="AM197" s="34">
        <f t="shared" si="70"/>
        <v>0.01</v>
      </c>
    </row>
    <row r="198" spans="1:41" hidden="1" outlineLevel="2" x14ac:dyDescent="0.3">
      <c r="J198" s="19" t="s">
        <v>10</v>
      </c>
      <c r="K198" s="23">
        <v>1.4999999999999999E-2</v>
      </c>
      <c r="L198" s="23">
        <v>1.4999999999999999E-2</v>
      </c>
      <c r="M198" s="23">
        <v>1.4999999999999999E-2</v>
      </c>
      <c r="N198" s="23">
        <v>1.4999999999999999E-2</v>
      </c>
      <c r="O198" s="23">
        <v>1.4999999999999999E-2</v>
      </c>
      <c r="P198" s="23">
        <v>1.4999999999999999E-2</v>
      </c>
      <c r="Q198" s="23">
        <v>1.4999999999999999E-2</v>
      </c>
      <c r="R198" s="23">
        <v>1.4999999999999999E-2</v>
      </c>
      <c r="S198" s="23">
        <v>1.4999999999999999E-2</v>
      </c>
      <c r="T198" s="23">
        <v>1.4999999999999999E-2</v>
      </c>
      <c r="U198" s="23">
        <v>1.4999999999999999E-2</v>
      </c>
      <c r="V198" s="23">
        <v>1.4999999999999999E-2</v>
      </c>
      <c r="W198" s="23">
        <v>1.4999999999999999E-2</v>
      </c>
      <c r="X198" s="23">
        <v>1.4999999999999999E-2</v>
      </c>
      <c r="Y198" s="23">
        <v>1.4999999999999999E-2</v>
      </c>
      <c r="Z198" s="23">
        <v>1.4999999999999999E-2</v>
      </c>
      <c r="AA198" s="23">
        <v>1.4999999999999999E-2</v>
      </c>
      <c r="AB198" s="23">
        <v>1.4999999999999999E-2</v>
      </c>
      <c r="AC198" s="23">
        <v>1.4999999999999999E-2</v>
      </c>
      <c r="AD198" s="23">
        <v>1.4999999999999999E-2</v>
      </c>
      <c r="AE198" s="23">
        <v>1.4999999999999999E-2</v>
      </c>
      <c r="AF198" s="23">
        <v>1.4999999999999999E-2</v>
      </c>
      <c r="AG198" s="23">
        <v>1.4999999999999999E-2</v>
      </c>
      <c r="AH198" s="23">
        <v>1.4999999999999999E-2</v>
      </c>
      <c r="AI198" s="34">
        <f>V198</f>
        <v>1.4999999999999999E-2</v>
      </c>
      <c r="AJ198" s="34">
        <f>AH198</f>
        <v>1.4999999999999999E-2</v>
      </c>
      <c r="AK198" s="34">
        <f t="shared" si="70"/>
        <v>1.4999999999999999E-2</v>
      </c>
      <c r="AL198" s="34">
        <f t="shared" si="70"/>
        <v>1.4999999999999999E-2</v>
      </c>
      <c r="AM198" s="34">
        <f t="shared" si="70"/>
        <v>1.4999999999999999E-2</v>
      </c>
    </row>
    <row r="199" spans="1:41" hidden="1" outlineLevel="2" x14ac:dyDescent="0.3">
      <c r="J199" s="19" t="s">
        <v>15</v>
      </c>
      <c r="K199" s="23">
        <v>0.03</v>
      </c>
      <c r="L199" s="23">
        <v>0.03</v>
      </c>
      <c r="M199" s="23">
        <v>0.03</v>
      </c>
      <c r="N199" s="23">
        <v>0.03</v>
      </c>
      <c r="O199" s="23">
        <v>0.03</v>
      </c>
      <c r="P199" s="23">
        <v>0.03</v>
      </c>
      <c r="Q199" s="23">
        <v>0.03</v>
      </c>
      <c r="R199" s="23">
        <v>0.03</v>
      </c>
      <c r="S199" s="23">
        <v>0.03</v>
      </c>
      <c r="T199" s="23">
        <v>0.03</v>
      </c>
      <c r="U199" s="23">
        <v>0.03</v>
      </c>
      <c r="V199" s="23">
        <v>0.03</v>
      </c>
      <c r="W199" s="23">
        <v>0.03</v>
      </c>
      <c r="X199" s="23">
        <v>0.03</v>
      </c>
      <c r="Y199" s="23">
        <v>0.03</v>
      </c>
      <c r="Z199" s="23">
        <v>0.03</v>
      </c>
      <c r="AA199" s="23">
        <v>0.03</v>
      </c>
      <c r="AB199" s="23">
        <v>0.03</v>
      </c>
      <c r="AC199" s="23">
        <v>0.03</v>
      </c>
      <c r="AD199" s="23">
        <v>0.03</v>
      </c>
      <c r="AE199" s="23">
        <v>0.03</v>
      </c>
      <c r="AF199" s="23">
        <v>0.03</v>
      </c>
      <c r="AG199" s="23">
        <v>0.03</v>
      </c>
      <c r="AH199" s="23">
        <v>0.03</v>
      </c>
      <c r="AI199" s="34">
        <f>V199</f>
        <v>0.03</v>
      </c>
      <c r="AJ199" s="34">
        <f>AH199</f>
        <v>0.03</v>
      </c>
      <c r="AK199" s="34">
        <f t="shared" si="70"/>
        <v>0.03</v>
      </c>
      <c r="AL199" s="34">
        <f t="shared" si="70"/>
        <v>0.03</v>
      </c>
      <c r="AM199" s="34">
        <f t="shared" si="70"/>
        <v>0.03</v>
      </c>
    </row>
    <row r="200" spans="1:41" ht="13.5" hidden="1" outlineLevel="1" thickBot="1" x14ac:dyDescent="0.35"/>
    <row r="201" spans="1:41" ht="13.5" collapsed="1" thickBot="1" x14ac:dyDescent="0.35">
      <c r="A201" s="36" t="s">
        <v>151</v>
      </c>
      <c r="B201" s="96" t="s">
        <v>122</v>
      </c>
      <c r="C201" s="97"/>
      <c r="D201" s="97"/>
      <c r="E201" s="97"/>
      <c r="F201" s="97"/>
      <c r="G201" s="97"/>
      <c r="H201" s="97"/>
      <c r="I201" s="97"/>
      <c r="J201" s="97"/>
      <c r="K201" s="98"/>
      <c r="L201" s="98"/>
      <c r="M201" s="98"/>
      <c r="N201" s="98"/>
      <c r="O201" s="98"/>
      <c r="P201" s="98"/>
      <c r="Q201" s="98"/>
      <c r="R201" s="99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</row>
    <row r="202" spans="1:41" ht="13.5" hidden="1" outlineLevel="1" thickBot="1" x14ac:dyDescent="0.35">
      <c r="B202" s="104" t="s">
        <v>210</v>
      </c>
      <c r="C202" s="101"/>
      <c r="D202" s="101"/>
      <c r="E202" s="101"/>
      <c r="F202" s="101"/>
      <c r="G202" s="101"/>
      <c r="H202" s="101"/>
      <c r="I202" s="101"/>
      <c r="J202" s="101"/>
      <c r="K202" s="102"/>
      <c r="L202" s="102"/>
      <c r="M202" s="102"/>
      <c r="N202" s="102"/>
      <c r="O202" s="102"/>
      <c r="P202" s="102"/>
      <c r="Q202" s="102"/>
      <c r="R202" s="103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</row>
    <row r="203" spans="1:41" hidden="1" outlineLevel="1" x14ac:dyDescent="0.3"/>
    <row r="204" spans="1:41" s="15" customFormat="1" hidden="1" outlineLevel="1" x14ac:dyDescent="0.3">
      <c r="A204" s="36"/>
      <c r="B204" s="15" t="s">
        <v>22</v>
      </c>
      <c r="K204" s="30"/>
      <c r="L204" s="30"/>
      <c r="M204" s="30"/>
      <c r="N204" s="30"/>
      <c r="O204" s="30"/>
      <c r="P204" s="30"/>
      <c r="Q204" s="30"/>
      <c r="R204" s="31"/>
    </row>
    <row r="205" spans="1:41" s="15" customFormat="1" hidden="1" outlineLevel="1" x14ac:dyDescent="0.3">
      <c r="A205" s="36"/>
      <c r="J205" s="32" t="str">
        <f t="shared" ref="J205:AM205" si="71">J119</f>
        <v>Best case</v>
      </c>
      <c r="K205" s="29">
        <f t="shared" si="71"/>
        <v>0</v>
      </c>
      <c r="L205" s="29">
        <f t="shared" si="71"/>
        <v>0</v>
      </c>
      <c r="M205" s="29">
        <f t="shared" si="71"/>
        <v>0</v>
      </c>
      <c r="N205" s="29">
        <f t="shared" si="71"/>
        <v>0</v>
      </c>
      <c r="O205" s="29">
        <f t="shared" si="71"/>
        <v>0</v>
      </c>
      <c r="P205" s="29">
        <f t="shared" si="71"/>
        <v>0</v>
      </c>
      <c r="Q205" s="29">
        <f t="shared" si="71"/>
        <v>0</v>
      </c>
      <c r="R205" s="29">
        <f t="shared" si="71"/>
        <v>0</v>
      </c>
      <c r="S205" s="29">
        <f t="shared" si="71"/>
        <v>1</v>
      </c>
      <c r="T205" s="29">
        <f t="shared" si="71"/>
        <v>0</v>
      </c>
      <c r="U205" s="29">
        <f t="shared" si="71"/>
        <v>1</v>
      </c>
      <c r="V205" s="29">
        <f t="shared" si="71"/>
        <v>0</v>
      </c>
      <c r="W205" s="29">
        <f t="shared" si="71"/>
        <v>1</v>
      </c>
      <c r="X205" s="29">
        <f t="shared" si="71"/>
        <v>0</v>
      </c>
      <c r="Y205" s="29">
        <f t="shared" si="71"/>
        <v>1</v>
      </c>
      <c r="Z205" s="29">
        <f t="shared" si="71"/>
        <v>0</v>
      </c>
      <c r="AA205" s="29">
        <f t="shared" si="71"/>
        <v>1</v>
      </c>
      <c r="AB205" s="29">
        <f t="shared" si="71"/>
        <v>0</v>
      </c>
      <c r="AC205" s="29">
        <f t="shared" si="71"/>
        <v>2</v>
      </c>
      <c r="AD205" s="29">
        <f t="shared" si="71"/>
        <v>0</v>
      </c>
      <c r="AE205" s="29">
        <f t="shared" si="71"/>
        <v>3</v>
      </c>
      <c r="AF205" s="29">
        <f t="shared" si="71"/>
        <v>0</v>
      </c>
      <c r="AG205" s="29">
        <f t="shared" si="71"/>
        <v>3</v>
      </c>
      <c r="AH205" s="29">
        <f t="shared" si="71"/>
        <v>0</v>
      </c>
      <c r="AI205" s="33">
        <f t="shared" si="71"/>
        <v>2</v>
      </c>
      <c r="AJ205" s="33">
        <f t="shared" si="71"/>
        <v>11</v>
      </c>
      <c r="AK205" s="33">
        <f t="shared" si="71"/>
        <v>51</v>
      </c>
      <c r="AL205" s="33">
        <f t="shared" si="71"/>
        <v>91</v>
      </c>
      <c r="AM205" s="33">
        <f t="shared" si="71"/>
        <v>131</v>
      </c>
    </row>
    <row r="206" spans="1:41" s="15" customFormat="1" hidden="1" outlineLevel="1" x14ac:dyDescent="0.3">
      <c r="A206" s="36"/>
      <c r="J206" s="32" t="str">
        <f t="shared" ref="J206:AM206" si="72">J120</f>
        <v>Base case</v>
      </c>
      <c r="K206" s="29">
        <f t="shared" si="72"/>
        <v>0</v>
      </c>
      <c r="L206" s="29">
        <f t="shared" si="72"/>
        <v>0</v>
      </c>
      <c r="M206" s="29">
        <f t="shared" si="72"/>
        <v>0</v>
      </c>
      <c r="N206" s="29">
        <f t="shared" si="72"/>
        <v>0</v>
      </c>
      <c r="O206" s="29">
        <f t="shared" si="72"/>
        <v>0</v>
      </c>
      <c r="P206" s="29">
        <f t="shared" si="72"/>
        <v>0</v>
      </c>
      <c r="Q206" s="29">
        <f t="shared" si="72"/>
        <v>0</v>
      </c>
      <c r="R206" s="29">
        <f t="shared" si="72"/>
        <v>0</v>
      </c>
      <c r="S206" s="29">
        <f t="shared" si="72"/>
        <v>0</v>
      </c>
      <c r="T206" s="29">
        <f t="shared" si="72"/>
        <v>1</v>
      </c>
      <c r="U206" s="29">
        <f t="shared" si="72"/>
        <v>0</v>
      </c>
      <c r="V206" s="29">
        <f t="shared" si="72"/>
        <v>1</v>
      </c>
      <c r="W206" s="29">
        <f t="shared" si="72"/>
        <v>0</v>
      </c>
      <c r="X206" s="29">
        <f t="shared" si="72"/>
        <v>1</v>
      </c>
      <c r="Y206" s="29">
        <f t="shared" si="72"/>
        <v>0</v>
      </c>
      <c r="Z206" s="29">
        <f t="shared" si="72"/>
        <v>1</v>
      </c>
      <c r="AA206" s="29">
        <f t="shared" si="72"/>
        <v>0</v>
      </c>
      <c r="AB206" s="29">
        <f t="shared" si="72"/>
        <v>1</v>
      </c>
      <c r="AC206" s="29">
        <f t="shared" si="72"/>
        <v>0</v>
      </c>
      <c r="AD206" s="29">
        <f t="shared" si="72"/>
        <v>2</v>
      </c>
      <c r="AE206" s="29">
        <f t="shared" si="72"/>
        <v>0</v>
      </c>
      <c r="AF206" s="29">
        <f t="shared" si="72"/>
        <v>3</v>
      </c>
      <c r="AG206" s="29">
        <f t="shared" si="72"/>
        <v>0</v>
      </c>
      <c r="AH206" s="29">
        <f t="shared" si="72"/>
        <v>3</v>
      </c>
      <c r="AI206" s="33">
        <f t="shared" si="72"/>
        <v>2</v>
      </c>
      <c r="AJ206" s="33">
        <f t="shared" si="72"/>
        <v>11</v>
      </c>
      <c r="AK206" s="33">
        <f t="shared" si="72"/>
        <v>38</v>
      </c>
      <c r="AL206" s="33">
        <f t="shared" si="72"/>
        <v>65</v>
      </c>
      <c r="AM206" s="33">
        <f t="shared" si="72"/>
        <v>92</v>
      </c>
    </row>
    <row r="207" spans="1:41" s="15" customFormat="1" hidden="1" outlineLevel="1" x14ac:dyDescent="0.3">
      <c r="A207" s="36"/>
      <c r="J207" s="32" t="str">
        <f t="shared" ref="J207:AM207" si="73">J121</f>
        <v>Worst case</v>
      </c>
      <c r="K207" s="29">
        <f t="shared" si="73"/>
        <v>0</v>
      </c>
      <c r="L207" s="29">
        <f t="shared" si="73"/>
        <v>0</v>
      </c>
      <c r="M207" s="29">
        <f t="shared" si="73"/>
        <v>0</v>
      </c>
      <c r="N207" s="29">
        <f t="shared" si="73"/>
        <v>0</v>
      </c>
      <c r="O207" s="29">
        <f t="shared" si="73"/>
        <v>0</v>
      </c>
      <c r="P207" s="29">
        <f t="shared" si="73"/>
        <v>0</v>
      </c>
      <c r="Q207" s="29">
        <f t="shared" si="73"/>
        <v>0</v>
      </c>
      <c r="R207" s="29">
        <f t="shared" si="73"/>
        <v>0</v>
      </c>
      <c r="S207" s="29">
        <f t="shared" si="73"/>
        <v>0</v>
      </c>
      <c r="T207" s="29">
        <f t="shared" si="73"/>
        <v>0</v>
      </c>
      <c r="U207" s="29">
        <f t="shared" si="73"/>
        <v>1</v>
      </c>
      <c r="V207" s="29">
        <f t="shared" si="73"/>
        <v>0</v>
      </c>
      <c r="W207" s="29">
        <f t="shared" si="73"/>
        <v>1</v>
      </c>
      <c r="X207" s="29">
        <f t="shared" si="73"/>
        <v>0</v>
      </c>
      <c r="Y207" s="29">
        <f t="shared" si="73"/>
        <v>1</v>
      </c>
      <c r="Z207" s="29">
        <f t="shared" si="73"/>
        <v>0</v>
      </c>
      <c r="AA207" s="29">
        <f t="shared" si="73"/>
        <v>1</v>
      </c>
      <c r="AB207" s="29">
        <f t="shared" si="73"/>
        <v>0</v>
      </c>
      <c r="AC207" s="29">
        <f t="shared" si="73"/>
        <v>1</v>
      </c>
      <c r="AD207" s="29">
        <f t="shared" si="73"/>
        <v>0</v>
      </c>
      <c r="AE207" s="29">
        <f t="shared" si="73"/>
        <v>2</v>
      </c>
      <c r="AF207" s="29">
        <f t="shared" si="73"/>
        <v>0</v>
      </c>
      <c r="AG207" s="29">
        <f t="shared" si="73"/>
        <v>3</v>
      </c>
      <c r="AH207" s="29">
        <f t="shared" si="73"/>
        <v>0</v>
      </c>
      <c r="AI207" s="33">
        <f t="shared" si="73"/>
        <v>1</v>
      </c>
      <c r="AJ207" s="33">
        <f t="shared" si="73"/>
        <v>9</v>
      </c>
      <c r="AK207" s="33">
        <f t="shared" si="73"/>
        <v>22</v>
      </c>
      <c r="AL207" s="33">
        <f t="shared" si="73"/>
        <v>35</v>
      </c>
      <c r="AM207" s="33">
        <f t="shared" si="73"/>
        <v>48</v>
      </c>
    </row>
    <row r="208" spans="1:41" s="15" customFormat="1" hidden="1" outlineLevel="1" x14ac:dyDescent="0.3">
      <c r="A208" s="36"/>
      <c r="B208" s="15" t="s">
        <v>63</v>
      </c>
      <c r="K208" s="30"/>
      <c r="L208" s="30"/>
      <c r="M208" s="30"/>
      <c r="N208" s="30"/>
      <c r="O208" s="30"/>
      <c r="P208" s="30"/>
      <c r="Q208" s="30"/>
      <c r="R208" s="31"/>
    </row>
    <row r="209" spans="1:41" s="15" customFormat="1" hidden="1" outlineLevel="1" x14ac:dyDescent="0.3">
      <c r="A209" s="36"/>
      <c r="J209" s="32" t="s">
        <v>11</v>
      </c>
      <c r="K209" s="29">
        <f>K215+K219+K223+K227+K231+K235+K239+K243+K247+K252+K256+K260+K264+K268+K272+K276+K280+K284+K288</f>
        <v>23</v>
      </c>
      <c r="L209" s="29">
        <f t="shared" ref="L209:AH211" si="74">L215+L219+L223+L227+L231+L235+L239+L243+L247+L252+L256+L260+L264+L268+L272+L276+L280+L284+L288</f>
        <v>23</v>
      </c>
      <c r="M209" s="29">
        <f t="shared" si="74"/>
        <v>23</v>
      </c>
      <c r="N209" s="29">
        <f t="shared" si="74"/>
        <v>25</v>
      </c>
      <c r="O209" s="29">
        <f t="shared" si="74"/>
        <v>26</v>
      </c>
      <c r="P209" s="29">
        <f t="shared" si="74"/>
        <v>29</v>
      </c>
      <c r="Q209" s="29">
        <f t="shared" si="74"/>
        <v>35</v>
      </c>
      <c r="R209" s="29">
        <f t="shared" si="74"/>
        <v>37</v>
      </c>
      <c r="S209" s="29">
        <f t="shared" si="74"/>
        <v>40</v>
      </c>
      <c r="T209" s="29">
        <f t="shared" si="74"/>
        <v>42</v>
      </c>
      <c r="U209" s="29">
        <f t="shared" si="74"/>
        <v>42</v>
      </c>
      <c r="V209" s="29">
        <f t="shared" si="74"/>
        <v>42</v>
      </c>
      <c r="W209" s="29">
        <f t="shared" si="74"/>
        <v>46</v>
      </c>
      <c r="X209" s="29">
        <f t="shared" si="74"/>
        <v>46</v>
      </c>
      <c r="Y209" s="29">
        <f t="shared" si="74"/>
        <v>46</v>
      </c>
      <c r="Z209" s="29">
        <f t="shared" si="74"/>
        <v>46</v>
      </c>
      <c r="AA209" s="29">
        <f t="shared" si="74"/>
        <v>46</v>
      </c>
      <c r="AB209" s="29">
        <f t="shared" si="74"/>
        <v>46</v>
      </c>
      <c r="AC209" s="29">
        <f t="shared" si="74"/>
        <v>46</v>
      </c>
      <c r="AD209" s="29">
        <f t="shared" si="74"/>
        <v>46</v>
      </c>
      <c r="AE209" s="29">
        <f t="shared" si="74"/>
        <v>46</v>
      </c>
      <c r="AF209" s="29">
        <f t="shared" si="74"/>
        <v>46</v>
      </c>
      <c r="AG209" s="29">
        <f t="shared" si="74"/>
        <v>46</v>
      </c>
      <c r="AH209" s="29">
        <f t="shared" si="74"/>
        <v>46</v>
      </c>
      <c r="AI209" s="29">
        <f t="shared" ref="AI209:AM211" si="75">AI215+AI219+AI223+AI227+AI231+AI235+AI239+AI243+AI247+AI252+AI256+AI260+AI264+AI268+AI272+AI276+AI280+AI284+AI288</f>
        <v>42</v>
      </c>
      <c r="AJ209" s="29">
        <f t="shared" si="75"/>
        <v>46</v>
      </c>
      <c r="AK209" s="29">
        <f t="shared" si="75"/>
        <v>46</v>
      </c>
      <c r="AL209" s="29">
        <f t="shared" si="75"/>
        <v>46</v>
      </c>
      <c r="AM209" s="29">
        <f t="shared" si="75"/>
        <v>46</v>
      </c>
    </row>
    <row r="210" spans="1:41" s="15" customFormat="1" hidden="1" outlineLevel="1" x14ac:dyDescent="0.3">
      <c r="A210" s="36"/>
      <c r="J210" s="32" t="s">
        <v>10</v>
      </c>
      <c r="K210" s="29">
        <f t="shared" ref="K210:Z211" si="76">K216+K220+K224+K228+K232+K236+K240+K244+K248+K253+K257+K261+K265+K269+K273+K277+K281+K285+K289</f>
        <v>18</v>
      </c>
      <c r="L210" s="29">
        <f t="shared" si="76"/>
        <v>18</v>
      </c>
      <c r="M210" s="29">
        <f t="shared" si="76"/>
        <v>20</v>
      </c>
      <c r="N210" s="29">
        <f t="shared" si="76"/>
        <v>22</v>
      </c>
      <c r="O210" s="29">
        <f t="shared" si="76"/>
        <v>23</v>
      </c>
      <c r="P210" s="29">
        <f t="shared" si="76"/>
        <v>25</v>
      </c>
      <c r="Q210" s="29">
        <f t="shared" si="76"/>
        <v>29</v>
      </c>
      <c r="R210" s="29">
        <f t="shared" si="76"/>
        <v>31</v>
      </c>
      <c r="S210" s="29">
        <f t="shared" si="76"/>
        <v>34</v>
      </c>
      <c r="T210" s="29">
        <f t="shared" si="76"/>
        <v>36</v>
      </c>
      <c r="U210" s="29">
        <f t="shared" si="76"/>
        <v>36</v>
      </c>
      <c r="V210" s="29">
        <f t="shared" si="76"/>
        <v>36</v>
      </c>
      <c r="W210" s="29">
        <f t="shared" si="76"/>
        <v>39</v>
      </c>
      <c r="X210" s="29">
        <f t="shared" si="76"/>
        <v>39</v>
      </c>
      <c r="Y210" s="29">
        <f t="shared" si="76"/>
        <v>39</v>
      </c>
      <c r="Z210" s="29">
        <f t="shared" si="76"/>
        <v>39</v>
      </c>
      <c r="AA210" s="29">
        <f t="shared" si="74"/>
        <v>39</v>
      </c>
      <c r="AB210" s="29">
        <f t="shared" si="74"/>
        <v>39</v>
      </c>
      <c r="AC210" s="29">
        <f t="shared" si="74"/>
        <v>39</v>
      </c>
      <c r="AD210" s="29">
        <f t="shared" si="74"/>
        <v>39</v>
      </c>
      <c r="AE210" s="29">
        <f t="shared" si="74"/>
        <v>39</v>
      </c>
      <c r="AF210" s="29">
        <f t="shared" si="74"/>
        <v>39</v>
      </c>
      <c r="AG210" s="29">
        <f t="shared" si="74"/>
        <v>39</v>
      </c>
      <c r="AH210" s="29">
        <f t="shared" si="74"/>
        <v>39</v>
      </c>
      <c r="AI210" s="29">
        <f t="shared" si="75"/>
        <v>36</v>
      </c>
      <c r="AJ210" s="29">
        <f t="shared" si="75"/>
        <v>39</v>
      </c>
      <c r="AK210" s="29">
        <f t="shared" si="75"/>
        <v>39</v>
      </c>
      <c r="AL210" s="29">
        <f t="shared" si="75"/>
        <v>39</v>
      </c>
      <c r="AM210" s="29">
        <f t="shared" si="75"/>
        <v>39</v>
      </c>
    </row>
    <row r="211" spans="1:41" s="15" customFormat="1" hidden="1" outlineLevel="1" x14ac:dyDescent="0.3">
      <c r="A211" s="36"/>
      <c r="J211" s="32" t="s">
        <v>15</v>
      </c>
      <c r="K211" s="29">
        <f t="shared" si="76"/>
        <v>14</v>
      </c>
      <c r="L211" s="29">
        <f t="shared" si="74"/>
        <v>14</v>
      </c>
      <c r="M211" s="29">
        <f t="shared" si="74"/>
        <v>14</v>
      </c>
      <c r="N211" s="29">
        <f t="shared" si="74"/>
        <v>15</v>
      </c>
      <c r="O211" s="29">
        <f t="shared" si="74"/>
        <v>17</v>
      </c>
      <c r="P211" s="29">
        <f t="shared" si="74"/>
        <v>19</v>
      </c>
      <c r="Q211" s="29">
        <f t="shared" si="74"/>
        <v>25</v>
      </c>
      <c r="R211" s="29">
        <f t="shared" si="74"/>
        <v>27</v>
      </c>
      <c r="S211" s="29">
        <f t="shared" si="74"/>
        <v>30</v>
      </c>
      <c r="T211" s="29">
        <f t="shared" si="74"/>
        <v>31</v>
      </c>
      <c r="U211" s="29">
        <f t="shared" si="74"/>
        <v>31</v>
      </c>
      <c r="V211" s="29">
        <f t="shared" si="74"/>
        <v>31</v>
      </c>
      <c r="W211" s="29">
        <f t="shared" si="74"/>
        <v>34</v>
      </c>
      <c r="X211" s="29">
        <f t="shared" si="74"/>
        <v>34</v>
      </c>
      <c r="Y211" s="29">
        <f t="shared" si="74"/>
        <v>34</v>
      </c>
      <c r="Z211" s="29">
        <f t="shared" si="74"/>
        <v>34</v>
      </c>
      <c r="AA211" s="29">
        <f t="shared" si="74"/>
        <v>34</v>
      </c>
      <c r="AB211" s="29">
        <f t="shared" si="74"/>
        <v>34</v>
      </c>
      <c r="AC211" s="29">
        <f t="shared" si="74"/>
        <v>34</v>
      </c>
      <c r="AD211" s="29">
        <f t="shared" si="74"/>
        <v>34</v>
      </c>
      <c r="AE211" s="29">
        <f t="shared" si="74"/>
        <v>34</v>
      </c>
      <c r="AF211" s="29">
        <f t="shared" si="74"/>
        <v>34</v>
      </c>
      <c r="AG211" s="29">
        <f t="shared" si="74"/>
        <v>34</v>
      </c>
      <c r="AH211" s="29">
        <f t="shared" si="74"/>
        <v>34</v>
      </c>
      <c r="AI211" s="29">
        <f t="shared" si="75"/>
        <v>31</v>
      </c>
      <c r="AJ211" s="29">
        <f t="shared" si="75"/>
        <v>34</v>
      </c>
      <c r="AK211" s="29">
        <f t="shared" si="75"/>
        <v>34</v>
      </c>
      <c r="AL211" s="29">
        <f t="shared" si="75"/>
        <v>34</v>
      </c>
      <c r="AM211" s="29">
        <f t="shared" si="75"/>
        <v>34</v>
      </c>
    </row>
    <row r="212" spans="1:41" s="46" customFormat="1" hidden="1" outlineLevel="1" collapsed="1" x14ac:dyDescent="0.25">
      <c r="A212" s="45"/>
      <c r="B212" s="105" t="s">
        <v>154</v>
      </c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7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8"/>
    </row>
    <row r="213" spans="1:41" hidden="1" outlineLevel="2" collapsed="1" x14ac:dyDescent="0.3">
      <c r="B213" t="s">
        <v>45</v>
      </c>
    </row>
    <row r="214" spans="1:41" hidden="1" outlineLevel="3" x14ac:dyDescent="0.3">
      <c r="C214" t="s">
        <v>47</v>
      </c>
      <c r="AO214" s="17" t="s">
        <v>150</v>
      </c>
    </row>
    <row r="215" spans="1:41" hidden="1" outlineLevel="3" x14ac:dyDescent="0.3">
      <c r="J215" s="19" t="s">
        <v>11</v>
      </c>
      <c r="K215" s="3">
        <v>3</v>
      </c>
      <c r="L215" s="3">
        <v>3</v>
      </c>
      <c r="M215" s="3">
        <v>3</v>
      </c>
      <c r="N215" s="3">
        <v>3</v>
      </c>
      <c r="O215" s="3">
        <v>3</v>
      </c>
      <c r="P215" s="3">
        <v>3</v>
      </c>
      <c r="Q215" s="3">
        <v>3</v>
      </c>
      <c r="R215" s="3">
        <v>3</v>
      </c>
      <c r="S215" s="3">
        <v>3</v>
      </c>
      <c r="T215" s="3">
        <v>3</v>
      </c>
      <c r="U215" s="3">
        <v>3</v>
      </c>
      <c r="V215" s="3">
        <v>3</v>
      </c>
      <c r="W215" s="3">
        <v>4</v>
      </c>
      <c r="X215" s="3">
        <v>4</v>
      </c>
      <c r="Y215" s="3">
        <v>4</v>
      </c>
      <c r="Z215" s="3">
        <v>4</v>
      </c>
      <c r="AA215" s="3">
        <v>4</v>
      </c>
      <c r="AB215" s="3">
        <v>4</v>
      </c>
      <c r="AC215" s="3">
        <v>4</v>
      </c>
      <c r="AD215" s="3">
        <v>4</v>
      </c>
      <c r="AE215" s="3">
        <v>4</v>
      </c>
      <c r="AF215" s="3">
        <v>4</v>
      </c>
      <c r="AG215" s="3">
        <v>4</v>
      </c>
      <c r="AH215" s="3">
        <v>4</v>
      </c>
      <c r="AI215" s="14">
        <f>V215</f>
        <v>3</v>
      </c>
      <c r="AJ215" s="14">
        <f>AH215</f>
        <v>4</v>
      </c>
      <c r="AK215" s="14">
        <f t="shared" ref="AK215:AM217" si="77">AJ215+$AO215</f>
        <v>4</v>
      </c>
      <c r="AL215" s="14">
        <f t="shared" si="77"/>
        <v>4</v>
      </c>
      <c r="AM215" s="14">
        <f t="shared" si="77"/>
        <v>4</v>
      </c>
      <c r="AO215" s="43">
        <v>0</v>
      </c>
    </row>
    <row r="216" spans="1:41" hidden="1" outlineLevel="3" x14ac:dyDescent="0.3">
      <c r="J216" s="19" t="s">
        <v>10</v>
      </c>
      <c r="K216" s="3">
        <v>2</v>
      </c>
      <c r="L216" s="3">
        <v>2</v>
      </c>
      <c r="M216" s="3">
        <v>2</v>
      </c>
      <c r="N216" s="3">
        <v>2</v>
      </c>
      <c r="O216" s="3">
        <v>2</v>
      </c>
      <c r="P216" s="3">
        <v>2</v>
      </c>
      <c r="Q216" s="3">
        <v>2</v>
      </c>
      <c r="R216" s="3">
        <v>2</v>
      </c>
      <c r="S216" s="3">
        <v>2</v>
      </c>
      <c r="T216" s="3">
        <v>2</v>
      </c>
      <c r="U216" s="3">
        <v>2</v>
      </c>
      <c r="V216" s="3">
        <v>2</v>
      </c>
      <c r="W216" s="3">
        <v>2</v>
      </c>
      <c r="X216" s="3">
        <v>2</v>
      </c>
      <c r="Y216" s="3">
        <v>2</v>
      </c>
      <c r="Z216" s="3">
        <v>2</v>
      </c>
      <c r="AA216" s="3">
        <v>2</v>
      </c>
      <c r="AB216" s="3">
        <v>2</v>
      </c>
      <c r="AC216" s="3">
        <v>2</v>
      </c>
      <c r="AD216" s="3">
        <v>2</v>
      </c>
      <c r="AE216" s="3">
        <v>2</v>
      </c>
      <c r="AF216" s="3">
        <v>2</v>
      </c>
      <c r="AG216" s="3">
        <v>2</v>
      </c>
      <c r="AH216" s="3">
        <v>2</v>
      </c>
      <c r="AI216" s="14">
        <f>V216</f>
        <v>2</v>
      </c>
      <c r="AJ216" s="14">
        <f>AH216</f>
        <v>2</v>
      </c>
      <c r="AK216" s="14">
        <f t="shared" si="77"/>
        <v>2</v>
      </c>
      <c r="AL216" s="14">
        <f t="shared" si="77"/>
        <v>2</v>
      </c>
      <c r="AM216" s="14">
        <f t="shared" si="77"/>
        <v>2</v>
      </c>
      <c r="AO216" s="43">
        <v>0</v>
      </c>
    </row>
    <row r="217" spans="1:41" hidden="1" outlineLevel="3" x14ac:dyDescent="0.3">
      <c r="J217" s="19" t="s">
        <v>15</v>
      </c>
      <c r="K217" s="3">
        <v>1</v>
      </c>
      <c r="L217" s="3">
        <v>1</v>
      </c>
      <c r="M217" s="3">
        <v>1</v>
      </c>
      <c r="N217" s="3">
        <v>1</v>
      </c>
      <c r="O217" s="3">
        <v>1</v>
      </c>
      <c r="P217" s="3">
        <v>1</v>
      </c>
      <c r="Q217" s="3">
        <v>2</v>
      </c>
      <c r="R217" s="3">
        <v>2</v>
      </c>
      <c r="S217" s="3">
        <v>2</v>
      </c>
      <c r="T217" s="3">
        <v>2</v>
      </c>
      <c r="U217" s="3">
        <v>2</v>
      </c>
      <c r="V217" s="3">
        <v>2</v>
      </c>
      <c r="W217" s="3">
        <v>2</v>
      </c>
      <c r="X217" s="3">
        <v>2</v>
      </c>
      <c r="Y217" s="3">
        <v>2</v>
      </c>
      <c r="Z217" s="3">
        <v>2</v>
      </c>
      <c r="AA217" s="3">
        <v>2</v>
      </c>
      <c r="AB217" s="3">
        <v>2</v>
      </c>
      <c r="AC217" s="3">
        <v>2</v>
      </c>
      <c r="AD217" s="3">
        <v>2</v>
      </c>
      <c r="AE217" s="3">
        <v>2</v>
      </c>
      <c r="AF217" s="3">
        <v>2</v>
      </c>
      <c r="AG217" s="3">
        <v>2</v>
      </c>
      <c r="AH217" s="3">
        <v>2</v>
      </c>
      <c r="AI217" s="14">
        <f>V217</f>
        <v>2</v>
      </c>
      <c r="AJ217" s="14">
        <f>AH217</f>
        <v>2</v>
      </c>
      <c r="AK217" s="14">
        <f t="shared" si="77"/>
        <v>2</v>
      </c>
      <c r="AL217" s="14">
        <f t="shared" si="77"/>
        <v>2</v>
      </c>
      <c r="AM217" s="14">
        <f t="shared" si="77"/>
        <v>2</v>
      </c>
      <c r="AO217" s="43">
        <v>0</v>
      </c>
    </row>
    <row r="218" spans="1:41" hidden="1" outlineLevel="3" x14ac:dyDescent="0.3">
      <c r="C218" t="s">
        <v>48</v>
      </c>
      <c r="R218" s="1"/>
      <c r="S218" s="1"/>
      <c r="T218" s="1"/>
      <c r="U218" s="1"/>
      <c r="V218" s="1"/>
    </row>
    <row r="219" spans="1:41" hidden="1" outlineLevel="3" x14ac:dyDescent="0.3">
      <c r="J219" s="19" t="s">
        <v>11</v>
      </c>
      <c r="K219" s="3">
        <v>0</v>
      </c>
      <c r="L219" s="3">
        <v>0</v>
      </c>
      <c r="M219" s="3">
        <v>0</v>
      </c>
      <c r="N219" s="3">
        <v>1</v>
      </c>
      <c r="O219" s="3">
        <v>1</v>
      </c>
      <c r="P219" s="3">
        <v>1</v>
      </c>
      <c r="Q219" s="3">
        <v>2</v>
      </c>
      <c r="R219" s="3">
        <v>2</v>
      </c>
      <c r="S219" s="3">
        <v>2</v>
      </c>
      <c r="T219" s="3">
        <v>2</v>
      </c>
      <c r="U219" s="3">
        <v>2</v>
      </c>
      <c r="V219" s="3">
        <v>2</v>
      </c>
      <c r="W219" s="3">
        <v>2</v>
      </c>
      <c r="X219" s="3">
        <v>2</v>
      </c>
      <c r="Y219" s="3">
        <v>2</v>
      </c>
      <c r="Z219" s="3">
        <v>2</v>
      </c>
      <c r="AA219" s="3">
        <v>2</v>
      </c>
      <c r="AB219" s="3">
        <v>2</v>
      </c>
      <c r="AC219" s="3">
        <v>2</v>
      </c>
      <c r="AD219" s="3">
        <v>2</v>
      </c>
      <c r="AE219" s="3">
        <v>2</v>
      </c>
      <c r="AF219" s="3">
        <v>2</v>
      </c>
      <c r="AG219" s="3">
        <v>2</v>
      </c>
      <c r="AH219" s="3">
        <v>2</v>
      </c>
      <c r="AI219" s="14">
        <f>V219</f>
        <v>2</v>
      </c>
      <c r="AJ219" s="14">
        <f>AH219</f>
        <v>2</v>
      </c>
      <c r="AK219" s="14">
        <f t="shared" ref="AK219:AM221" si="78">AJ219+$AO219</f>
        <v>2</v>
      </c>
      <c r="AL219" s="14">
        <f t="shared" si="78"/>
        <v>2</v>
      </c>
      <c r="AM219" s="14">
        <f t="shared" si="78"/>
        <v>2</v>
      </c>
      <c r="AO219" s="43">
        <v>0</v>
      </c>
    </row>
    <row r="220" spans="1:41" hidden="1" outlineLevel="3" x14ac:dyDescent="0.3">
      <c r="J220" s="19" t="s">
        <v>10</v>
      </c>
      <c r="K220" s="3">
        <v>0</v>
      </c>
      <c r="L220" s="3">
        <v>0</v>
      </c>
      <c r="M220" s="3">
        <v>0</v>
      </c>
      <c r="N220" s="3">
        <v>1</v>
      </c>
      <c r="O220" s="3">
        <v>1</v>
      </c>
      <c r="P220" s="3">
        <v>1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3">
        <v>1</v>
      </c>
      <c r="AE220" s="3">
        <v>1</v>
      </c>
      <c r="AF220" s="3">
        <v>1</v>
      </c>
      <c r="AG220" s="3">
        <v>1</v>
      </c>
      <c r="AH220" s="3">
        <v>1</v>
      </c>
      <c r="AI220" s="14">
        <f>V220</f>
        <v>1</v>
      </c>
      <c r="AJ220" s="14">
        <f>AH220</f>
        <v>1</v>
      </c>
      <c r="AK220" s="14">
        <f t="shared" si="78"/>
        <v>1</v>
      </c>
      <c r="AL220" s="14">
        <f t="shared" si="78"/>
        <v>1</v>
      </c>
      <c r="AM220" s="14">
        <f t="shared" si="78"/>
        <v>1</v>
      </c>
      <c r="AO220" s="43">
        <v>0</v>
      </c>
    </row>
    <row r="221" spans="1:41" hidden="1" outlineLevel="3" x14ac:dyDescent="0.3">
      <c r="J221" s="19" t="s">
        <v>15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3">
        <v>1</v>
      </c>
      <c r="AE221" s="3">
        <v>1</v>
      </c>
      <c r="AF221" s="3">
        <v>1</v>
      </c>
      <c r="AG221" s="3">
        <v>1</v>
      </c>
      <c r="AH221" s="3">
        <v>1</v>
      </c>
      <c r="AI221" s="14">
        <f>V221</f>
        <v>1</v>
      </c>
      <c r="AJ221" s="14">
        <f>AH221</f>
        <v>1</v>
      </c>
      <c r="AK221" s="14">
        <f t="shared" si="78"/>
        <v>1</v>
      </c>
      <c r="AL221" s="14">
        <f t="shared" si="78"/>
        <v>1</v>
      </c>
      <c r="AM221" s="14">
        <f t="shared" si="78"/>
        <v>1</v>
      </c>
      <c r="AO221" s="43">
        <v>0</v>
      </c>
    </row>
    <row r="222" spans="1:41" hidden="1" outlineLevel="2" collapsed="1" x14ac:dyDescent="0.3">
      <c r="B222" t="s">
        <v>23</v>
      </c>
    </row>
    <row r="223" spans="1:41" hidden="1" outlineLevel="3" x14ac:dyDescent="0.3">
      <c r="J223" s="19" t="s">
        <v>11</v>
      </c>
      <c r="K223" s="3">
        <v>1</v>
      </c>
      <c r="L223" s="3">
        <v>1</v>
      </c>
      <c r="M223" s="3">
        <v>1</v>
      </c>
      <c r="N223" s="3">
        <v>1</v>
      </c>
      <c r="O223" s="3">
        <v>2</v>
      </c>
      <c r="P223" s="3">
        <v>2</v>
      </c>
      <c r="Q223" s="3">
        <v>4</v>
      </c>
      <c r="R223" s="3">
        <v>4</v>
      </c>
      <c r="S223" s="3">
        <f>R223+1</f>
        <v>5</v>
      </c>
      <c r="T223" s="3">
        <f t="shared" ref="T223:V225" si="79">S223</f>
        <v>5</v>
      </c>
      <c r="U223" s="3">
        <f t="shared" si="79"/>
        <v>5</v>
      </c>
      <c r="V223" s="3">
        <f t="shared" si="79"/>
        <v>5</v>
      </c>
      <c r="W223" s="3">
        <f>V223+1</f>
        <v>6</v>
      </c>
      <c r="X223" s="3">
        <f>W223</f>
        <v>6</v>
      </c>
      <c r="Y223" s="3">
        <f t="shared" ref="Y223:AH223" si="80">X223</f>
        <v>6</v>
      </c>
      <c r="Z223" s="3">
        <f t="shared" si="80"/>
        <v>6</v>
      </c>
      <c r="AA223" s="3">
        <f t="shared" si="80"/>
        <v>6</v>
      </c>
      <c r="AB223" s="3">
        <f t="shared" si="80"/>
        <v>6</v>
      </c>
      <c r="AC223" s="3">
        <f t="shared" si="80"/>
        <v>6</v>
      </c>
      <c r="AD223" s="3">
        <f t="shared" si="80"/>
        <v>6</v>
      </c>
      <c r="AE223" s="3">
        <f t="shared" si="80"/>
        <v>6</v>
      </c>
      <c r="AF223" s="3">
        <f t="shared" si="80"/>
        <v>6</v>
      </c>
      <c r="AG223" s="3">
        <f t="shared" si="80"/>
        <v>6</v>
      </c>
      <c r="AH223" s="3">
        <f t="shared" si="80"/>
        <v>6</v>
      </c>
      <c r="AI223" s="14">
        <f>V223</f>
        <v>5</v>
      </c>
      <c r="AJ223" s="14">
        <f>AH223</f>
        <v>6</v>
      </c>
      <c r="AK223" s="14">
        <f t="shared" ref="AK223:AM225" si="81">AJ223+$AO223</f>
        <v>6</v>
      </c>
      <c r="AL223" s="14">
        <f t="shared" si="81"/>
        <v>6</v>
      </c>
      <c r="AM223" s="14">
        <f t="shared" si="81"/>
        <v>6</v>
      </c>
      <c r="AO223" s="43">
        <v>0</v>
      </c>
    </row>
    <row r="224" spans="1:41" hidden="1" outlineLevel="3" x14ac:dyDescent="0.3">
      <c r="J224" s="19" t="s">
        <v>10</v>
      </c>
      <c r="K224" s="3">
        <v>1</v>
      </c>
      <c r="L224" s="3">
        <v>1</v>
      </c>
      <c r="M224" s="3">
        <v>1</v>
      </c>
      <c r="N224" s="3">
        <v>1</v>
      </c>
      <c r="O224" s="3">
        <v>2</v>
      </c>
      <c r="P224" s="3">
        <v>2</v>
      </c>
      <c r="Q224" s="3">
        <v>3</v>
      </c>
      <c r="R224" s="3">
        <v>3</v>
      </c>
      <c r="S224" s="3">
        <f>R224+1</f>
        <v>4</v>
      </c>
      <c r="T224" s="3">
        <f t="shared" si="79"/>
        <v>4</v>
      </c>
      <c r="U224" s="3">
        <f t="shared" si="79"/>
        <v>4</v>
      </c>
      <c r="V224" s="3">
        <f t="shared" si="79"/>
        <v>4</v>
      </c>
      <c r="W224" s="3">
        <f>V224+1</f>
        <v>5</v>
      </c>
      <c r="X224" s="3">
        <f>W224</f>
        <v>5</v>
      </c>
      <c r="Y224" s="3">
        <f t="shared" ref="Y224:AH224" si="82">X224</f>
        <v>5</v>
      </c>
      <c r="Z224" s="3">
        <f t="shared" si="82"/>
        <v>5</v>
      </c>
      <c r="AA224" s="3">
        <f t="shared" si="82"/>
        <v>5</v>
      </c>
      <c r="AB224" s="3">
        <f t="shared" si="82"/>
        <v>5</v>
      </c>
      <c r="AC224" s="3">
        <f t="shared" si="82"/>
        <v>5</v>
      </c>
      <c r="AD224" s="3">
        <f t="shared" si="82"/>
        <v>5</v>
      </c>
      <c r="AE224" s="3">
        <f t="shared" si="82"/>
        <v>5</v>
      </c>
      <c r="AF224" s="3">
        <f t="shared" si="82"/>
        <v>5</v>
      </c>
      <c r="AG224" s="3">
        <f t="shared" si="82"/>
        <v>5</v>
      </c>
      <c r="AH224" s="3">
        <f t="shared" si="82"/>
        <v>5</v>
      </c>
      <c r="AI224" s="14">
        <f>V224</f>
        <v>4</v>
      </c>
      <c r="AJ224" s="14">
        <f>AH224</f>
        <v>5</v>
      </c>
      <c r="AK224" s="14">
        <f t="shared" si="81"/>
        <v>5</v>
      </c>
      <c r="AL224" s="14">
        <f t="shared" si="81"/>
        <v>5</v>
      </c>
      <c r="AM224" s="14">
        <f t="shared" si="81"/>
        <v>5</v>
      </c>
      <c r="AO224" s="43">
        <v>0</v>
      </c>
    </row>
    <row r="225" spans="2:41" hidden="1" outlineLevel="3" x14ac:dyDescent="0.3">
      <c r="J225" s="19" t="s">
        <v>15</v>
      </c>
      <c r="K225" s="3">
        <v>1</v>
      </c>
      <c r="L225" s="3">
        <v>1</v>
      </c>
      <c r="M225" s="3">
        <v>1</v>
      </c>
      <c r="N225" s="3">
        <v>1</v>
      </c>
      <c r="O225" s="3">
        <v>1</v>
      </c>
      <c r="P225" s="3">
        <v>1</v>
      </c>
      <c r="Q225" s="3">
        <v>2</v>
      </c>
      <c r="R225" s="3">
        <v>2</v>
      </c>
      <c r="S225" s="3">
        <f>R225+1</f>
        <v>3</v>
      </c>
      <c r="T225" s="3">
        <f t="shared" si="79"/>
        <v>3</v>
      </c>
      <c r="U225" s="3">
        <f t="shared" si="79"/>
        <v>3</v>
      </c>
      <c r="V225" s="3">
        <f t="shared" si="79"/>
        <v>3</v>
      </c>
      <c r="W225" s="3">
        <f>V225+1</f>
        <v>4</v>
      </c>
      <c r="X225" s="3">
        <f>W225</f>
        <v>4</v>
      </c>
      <c r="Y225" s="3">
        <f t="shared" ref="Y225:AH225" si="83">X225</f>
        <v>4</v>
      </c>
      <c r="Z225" s="3">
        <f t="shared" si="83"/>
        <v>4</v>
      </c>
      <c r="AA225" s="3">
        <f t="shared" si="83"/>
        <v>4</v>
      </c>
      <c r="AB225" s="3">
        <f t="shared" si="83"/>
        <v>4</v>
      </c>
      <c r="AC225" s="3">
        <f t="shared" si="83"/>
        <v>4</v>
      </c>
      <c r="AD225" s="3">
        <f t="shared" si="83"/>
        <v>4</v>
      </c>
      <c r="AE225" s="3">
        <f t="shared" si="83"/>
        <v>4</v>
      </c>
      <c r="AF225" s="3">
        <f t="shared" si="83"/>
        <v>4</v>
      </c>
      <c r="AG225" s="3">
        <f t="shared" si="83"/>
        <v>4</v>
      </c>
      <c r="AH225" s="3">
        <f t="shared" si="83"/>
        <v>4</v>
      </c>
      <c r="AI225" s="14">
        <f>V225</f>
        <v>3</v>
      </c>
      <c r="AJ225" s="14">
        <f>AH225</f>
        <v>4</v>
      </c>
      <c r="AK225" s="14">
        <f t="shared" si="81"/>
        <v>4</v>
      </c>
      <c r="AL225" s="14">
        <f t="shared" si="81"/>
        <v>4</v>
      </c>
      <c r="AM225" s="14">
        <f t="shared" si="81"/>
        <v>4</v>
      </c>
      <c r="AO225" s="43">
        <v>0</v>
      </c>
    </row>
    <row r="226" spans="2:41" hidden="1" outlineLevel="2" collapsed="1" x14ac:dyDescent="0.3">
      <c r="B226" t="s">
        <v>33</v>
      </c>
    </row>
    <row r="227" spans="2:41" hidden="1" outlineLevel="3" x14ac:dyDescent="0.3">
      <c r="J227" s="19" t="s">
        <v>11</v>
      </c>
      <c r="K227" s="3">
        <v>1</v>
      </c>
      <c r="L227" s="3">
        <v>1</v>
      </c>
      <c r="M227" s="3">
        <v>1</v>
      </c>
      <c r="N227" s="3">
        <v>1</v>
      </c>
      <c r="O227" s="3">
        <v>1</v>
      </c>
      <c r="P227" s="3">
        <v>1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3">
        <v>1</v>
      </c>
      <c r="AE227" s="3">
        <v>1</v>
      </c>
      <c r="AF227" s="3">
        <v>1</v>
      </c>
      <c r="AG227" s="3">
        <v>1</v>
      </c>
      <c r="AH227" s="3">
        <v>1</v>
      </c>
      <c r="AI227" s="14">
        <f>V227</f>
        <v>1</v>
      </c>
      <c r="AJ227" s="14">
        <f>AH227</f>
        <v>1</v>
      </c>
      <c r="AK227" s="14">
        <f t="shared" ref="AK227:AM229" si="84">AJ227+$AO227</f>
        <v>1</v>
      </c>
      <c r="AL227" s="14">
        <f t="shared" si="84"/>
        <v>1</v>
      </c>
      <c r="AM227" s="14">
        <f t="shared" si="84"/>
        <v>1</v>
      </c>
      <c r="AO227" s="43">
        <v>0</v>
      </c>
    </row>
    <row r="228" spans="2:41" hidden="1" outlineLevel="3" x14ac:dyDescent="0.3">
      <c r="J228" s="19" t="s">
        <v>10</v>
      </c>
      <c r="K228" s="3">
        <v>1</v>
      </c>
      <c r="L228" s="3">
        <v>1</v>
      </c>
      <c r="M228" s="3">
        <v>1</v>
      </c>
      <c r="N228" s="3">
        <v>1</v>
      </c>
      <c r="O228" s="3">
        <v>1</v>
      </c>
      <c r="P228" s="3">
        <v>1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3">
        <v>1</v>
      </c>
      <c r="AE228" s="3">
        <v>1</v>
      </c>
      <c r="AF228" s="3">
        <v>1</v>
      </c>
      <c r="AG228" s="3">
        <v>1</v>
      </c>
      <c r="AH228" s="3">
        <v>1</v>
      </c>
      <c r="AI228" s="14">
        <f>V228</f>
        <v>1</v>
      </c>
      <c r="AJ228" s="14">
        <f>AH228</f>
        <v>1</v>
      </c>
      <c r="AK228" s="14">
        <f t="shared" si="84"/>
        <v>1</v>
      </c>
      <c r="AL228" s="14">
        <f t="shared" si="84"/>
        <v>1</v>
      </c>
      <c r="AM228" s="14">
        <f t="shared" si="84"/>
        <v>1</v>
      </c>
      <c r="AO228" s="43">
        <v>0</v>
      </c>
    </row>
    <row r="229" spans="2:41" hidden="1" outlineLevel="3" x14ac:dyDescent="0.3">
      <c r="J229" s="19" t="s">
        <v>15</v>
      </c>
      <c r="K229" s="3">
        <v>1</v>
      </c>
      <c r="L229" s="3">
        <v>1</v>
      </c>
      <c r="M229" s="3">
        <v>1</v>
      </c>
      <c r="N229" s="3">
        <v>1</v>
      </c>
      <c r="O229" s="3">
        <v>1</v>
      </c>
      <c r="P229" s="3">
        <v>1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3">
        <v>1</v>
      </c>
      <c r="AE229" s="3">
        <v>1</v>
      </c>
      <c r="AF229" s="3">
        <v>1</v>
      </c>
      <c r="AG229" s="3">
        <v>1</v>
      </c>
      <c r="AH229" s="3">
        <v>1</v>
      </c>
      <c r="AI229" s="14">
        <f>V229</f>
        <v>1</v>
      </c>
      <c r="AJ229" s="14">
        <f>AH229</f>
        <v>1</v>
      </c>
      <c r="AK229" s="14">
        <f t="shared" si="84"/>
        <v>1</v>
      </c>
      <c r="AL229" s="14">
        <f t="shared" si="84"/>
        <v>1</v>
      </c>
      <c r="AM229" s="14">
        <f t="shared" si="84"/>
        <v>1</v>
      </c>
      <c r="AO229" s="43">
        <v>0</v>
      </c>
    </row>
    <row r="230" spans="2:41" hidden="1" outlineLevel="2" collapsed="1" x14ac:dyDescent="0.3">
      <c r="B230" t="s">
        <v>34</v>
      </c>
    </row>
    <row r="231" spans="2:41" hidden="1" outlineLevel="3" x14ac:dyDescent="0.3">
      <c r="J231" s="19" t="s">
        <v>11</v>
      </c>
      <c r="K231" s="3">
        <v>1</v>
      </c>
      <c r="L231" s="3">
        <v>1</v>
      </c>
      <c r="M231" s="3">
        <v>1</v>
      </c>
      <c r="N231" s="3">
        <v>1</v>
      </c>
      <c r="O231" s="3">
        <v>1</v>
      </c>
      <c r="P231" s="3">
        <v>1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3">
        <v>1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3">
        <v>1</v>
      </c>
      <c r="AE231" s="3">
        <v>1</v>
      </c>
      <c r="AF231" s="3">
        <v>1</v>
      </c>
      <c r="AG231" s="3">
        <v>1</v>
      </c>
      <c r="AH231" s="3">
        <v>1</v>
      </c>
      <c r="AI231" s="14">
        <f>V231</f>
        <v>1</v>
      </c>
      <c r="AJ231" s="14">
        <f>AH231</f>
        <v>1</v>
      </c>
      <c r="AK231" s="14">
        <f t="shared" ref="AK231:AM233" si="85">AJ231+$AO231</f>
        <v>1</v>
      </c>
      <c r="AL231" s="14">
        <f t="shared" si="85"/>
        <v>1</v>
      </c>
      <c r="AM231" s="14">
        <f t="shared" si="85"/>
        <v>1</v>
      </c>
      <c r="AO231" s="43">
        <v>0</v>
      </c>
    </row>
    <row r="232" spans="2:41" hidden="1" outlineLevel="3" x14ac:dyDescent="0.3">
      <c r="J232" s="19" t="s">
        <v>10</v>
      </c>
      <c r="K232" s="3">
        <v>1</v>
      </c>
      <c r="L232" s="3">
        <v>1</v>
      </c>
      <c r="M232" s="3">
        <v>1</v>
      </c>
      <c r="N232" s="3">
        <v>1</v>
      </c>
      <c r="O232" s="3">
        <v>1</v>
      </c>
      <c r="P232" s="3">
        <v>1</v>
      </c>
      <c r="Q232" s="3">
        <v>1</v>
      </c>
      <c r="R232" s="3">
        <v>1</v>
      </c>
      <c r="S232" s="3">
        <v>1</v>
      </c>
      <c r="T232" s="3">
        <v>1</v>
      </c>
      <c r="U232" s="3">
        <v>1</v>
      </c>
      <c r="V232" s="3">
        <v>1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3">
        <v>1</v>
      </c>
      <c r="AE232" s="3">
        <v>1</v>
      </c>
      <c r="AF232" s="3">
        <v>1</v>
      </c>
      <c r="AG232" s="3">
        <v>1</v>
      </c>
      <c r="AH232" s="3">
        <v>1</v>
      </c>
      <c r="AI232" s="14">
        <f>V232</f>
        <v>1</v>
      </c>
      <c r="AJ232" s="14">
        <f>AH232</f>
        <v>1</v>
      </c>
      <c r="AK232" s="14">
        <f t="shared" si="85"/>
        <v>1</v>
      </c>
      <c r="AL232" s="14">
        <f t="shared" si="85"/>
        <v>1</v>
      </c>
      <c r="AM232" s="14">
        <f t="shared" si="85"/>
        <v>1</v>
      </c>
      <c r="AO232" s="43">
        <v>0</v>
      </c>
    </row>
    <row r="233" spans="2:41" hidden="1" outlineLevel="3" x14ac:dyDescent="0.3">
      <c r="J233" s="19" t="s">
        <v>15</v>
      </c>
      <c r="K233" s="3">
        <v>1</v>
      </c>
      <c r="L233" s="3">
        <v>1</v>
      </c>
      <c r="M233" s="3">
        <v>1</v>
      </c>
      <c r="N233" s="3">
        <v>1</v>
      </c>
      <c r="O233" s="3">
        <v>1</v>
      </c>
      <c r="P233" s="3">
        <v>1</v>
      </c>
      <c r="Q233" s="3">
        <v>1</v>
      </c>
      <c r="R233" s="3">
        <v>1</v>
      </c>
      <c r="S233" s="3">
        <v>1</v>
      </c>
      <c r="T233" s="3">
        <v>1</v>
      </c>
      <c r="U233" s="3">
        <v>1</v>
      </c>
      <c r="V233" s="3">
        <v>1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3">
        <v>1</v>
      </c>
      <c r="AE233" s="3">
        <v>1</v>
      </c>
      <c r="AF233" s="3">
        <v>1</v>
      </c>
      <c r="AG233" s="3">
        <v>1</v>
      </c>
      <c r="AH233" s="3">
        <v>1</v>
      </c>
      <c r="AI233" s="14">
        <f>V233</f>
        <v>1</v>
      </c>
      <c r="AJ233" s="14">
        <f>AH233</f>
        <v>1</v>
      </c>
      <c r="AK233" s="14">
        <f t="shared" si="85"/>
        <v>1</v>
      </c>
      <c r="AL233" s="14">
        <f t="shared" si="85"/>
        <v>1</v>
      </c>
      <c r="AM233" s="14">
        <f t="shared" si="85"/>
        <v>1</v>
      </c>
      <c r="AO233" s="43">
        <v>0</v>
      </c>
    </row>
    <row r="234" spans="2:41" hidden="1" outlineLevel="2" collapsed="1" x14ac:dyDescent="0.3">
      <c r="B234" t="s">
        <v>49</v>
      </c>
    </row>
    <row r="235" spans="2:41" hidden="1" outlineLevel="3" x14ac:dyDescent="0.3">
      <c r="J235" s="19" t="s">
        <v>11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1</v>
      </c>
      <c r="U235" s="3">
        <v>1</v>
      </c>
      <c r="V235" s="3">
        <v>1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3">
        <v>1</v>
      </c>
      <c r="AE235" s="3">
        <v>1</v>
      </c>
      <c r="AF235" s="3">
        <v>1</v>
      </c>
      <c r="AG235" s="3">
        <v>1</v>
      </c>
      <c r="AH235" s="3">
        <v>1</v>
      </c>
      <c r="AI235" s="14">
        <f>V235</f>
        <v>1</v>
      </c>
      <c r="AJ235" s="14">
        <f>AH235</f>
        <v>1</v>
      </c>
      <c r="AK235" s="14">
        <f t="shared" ref="AK235:AM237" si="86">AJ235+$AO235</f>
        <v>1</v>
      </c>
      <c r="AL235" s="14">
        <f t="shared" si="86"/>
        <v>1</v>
      </c>
      <c r="AM235" s="14">
        <f t="shared" si="86"/>
        <v>1</v>
      </c>
      <c r="AO235" s="43">
        <v>0</v>
      </c>
    </row>
    <row r="236" spans="2:41" hidden="1" outlineLevel="3" x14ac:dyDescent="0.3">
      <c r="J236" s="19" t="s">
        <v>10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1</v>
      </c>
      <c r="U236" s="3">
        <v>1</v>
      </c>
      <c r="V236" s="3">
        <v>1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3">
        <v>1</v>
      </c>
      <c r="AE236" s="3">
        <v>1</v>
      </c>
      <c r="AF236" s="3">
        <v>1</v>
      </c>
      <c r="AG236" s="3">
        <v>1</v>
      </c>
      <c r="AH236" s="3">
        <v>1</v>
      </c>
      <c r="AI236" s="14">
        <f>V236</f>
        <v>1</v>
      </c>
      <c r="AJ236" s="14">
        <f>AH236</f>
        <v>1</v>
      </c>
      <c r="AK236" s="14">
        <f t="shared" si="86"/>
        <v>1</v>
      </c>
      <c r="AL236" s="14">
        <f t="shared" si="86"/>
        <v>1</v>
      </c>
      <c r="AM236" s="14">
        <f t="shared" si="86"/>
        <v>1</v>
      </c>
      <c r="AO236" s="43">
        <v>0</v>
      </c>
    </row>
    <row r="237" spans="2:41" hidden="1" outlineLevel="3" x14ac:dyDescent="0.3">
      <c r="J237" s="19" t="s">
        <v>15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1</v>
      </c>
      <c r="S237" s="3">
        <v>1</v>
      </c>
      <c r="T237" s="3">
        <v>1</v>
      </c>
      <c r="U237" s="3">
        <v>1</v>
      </c>
      <c r="V237" s="3">
        <v>1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3">
        <v>1</v>
      </c>
      <c r="AE237" s="3">
        <v>1</v>
      </c>
      <c r="AF237" s="3">
        <v>1</v>
      </c>
      <c r="AG237" s="3">
        <v>1</v>
      </c>
      <c r="AH237" s="3">
        <v>1</v>
      </c>
      <c r="AI237" s="14">
        <f>V237</f>
        <v>1</v>
      </c>
      <c r="AJ237" s="14">
        <f>AH237</f>
        <v>1</v>
      </c>
      <c r="AK237" s="14">
        <f t="shared" si="86"/>
        <v>1</v>
      </c>
      <c r="AL237" s="14">
        <f t="shared" si="86"/>
        <v>1</v>
      </c>
      <c r="AM237" s="14">
        <f t="shared" si="86"/>
        <v>1</v>
      </c>
      <c r="AO237" s="43">
        <v>0</v>
      </c>
    </row>
    <row r="238" spans="2:41" hidden="1" outlineLevel="2" collapsed="1" x14ac:dyDescent="0.3">
      <c r="B238" t="s">
        <v>51</v>
      </c>
    </row>
    <row r="239" spans="2:41" hidden="1" outlineLevel="3" x14ac:dyDescent="0.3">
      <c r="J239" s="19" t="s">
        <v>11</v>
      </c>
      <c r="K239" s="3">
        <v>1</v>
      </c>
      <c r="L239" s="3">
        <v>1</v>
      </c>
      <c r="M239" s="3">
        <v>1</v>
      </c>
      <c r="N239" s="3">
        <v>1</v>
      </c>
      <c r="O239" s="3">
        <v>1</v>
      </c>
      <c r="P239" s="3">
        <v>1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>
        <v>1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1</v>
      </c>
      <c r="AD239" s="3">
        <v>1</v>
      </c>
      <c r="AE239" s="3">
        <v>1</v>
      </c>
      <c r="AF239" s="3">
        <v>1</v>
      </c>
      <c r="AG239" s="3">
        <v>1</v>
      </c>
      <c r="AH239" s="3">
        <v>1</v>
      </c>
      <c r="AI239" s="14">
        <f>V239</f>
        <v>1</v>
      </c>
      <c r="AJ239" s="14">
        <f>AH239</f>
        <v>1</v>
      </c>
      <c r="AK239" s="14">
        <f t="shared" ref="AK239:AM241" si="87">AJ239+$AO239</f>
        <v>1</v>
      </c>
      <c r="AL239" s="14">
        <f t="shared" si="87"/>
        <v>1</v>
      </c>
      <c r="AM239" s="14">
        <f t="shared" si="87"/>
        <v>1</v>
      </c>
      <c r="AO239" s="43">
        <v>0</v>
      </c>
    </row>
    <row r="240" spans="2:41" hidden="1" outlineLevel="3" x14ac:dyDescent="0.3">
      <c r="J240" s="19" t="s">
        <v>10</v>
      </c>
      <c r="K240" s="3">
        <v>1</v>
      </c>
      <c r="L240" s="3">
        <v>1</v>
      </c>
      <c r="M240" s="3">
        <v>1</v>
      </c>
      <c r="N240" s="3">
        <v>1</v>
      </c>
      <c r="O240" s="3">
        <v>1</v>
      </c>
      <c r="P240" s="3">
        <v>1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3">
        <v>1</v>
      </c>
      <c r="W240" s="3">
        <v>1</v>
      </c>
      <c r="X240" s="3">
        <v>1</v>
      </c>
      <c r="Y240" s="3">
        <v>1</v>
      </c>
      <c r="Z240" s="3">
        <v>1</v>
      </c>
      <c r="AA240" s="3">
        <v>1</v>
      </c>
      <c r="AB240" s="3">
        <v>1</v>
      </c>
      <c r="AC240" s="3">
        <v>1</v>
      </c>
      <c r="AD240" s="3">
        <v>1</v>
      </c>
      <c r="AE240" s="3">
        <v>1</v>
      </c>
      <c r="AF240" s="3">
        <v>1</v>
      </c>
      <c r="AG240" s="3">
        <v>1</v>
      </c>
      <c r="AH240" s="3">
        <v>1</v>
      </c>
      <c r="AI240" s="14">
        <f>V240</f>
        <v>1</v>
      </c>
      <c r="AJ240" s="14">
        <f>AH240</f>
        <v>1</v>
      </c>
      <c r="AK240" s="14">
        <f t="shared" si="87"/>
        <v>1</v>
      </c>
      <c r="AL240" s="14">
        <f t="shared" si="87"/>
        <v>1</v>
      </c>
      <c r="AM240" s="14">
        <f t="shared" si="87"/>
        <v>1</v>
      </c>
      <c r="AO240" s="43">
        <v>0</v>
      </c>
    </row>
    <row r="241" spans="2:41" hidden="1" outlineLevel="3" x14ac:dyDescent="0.3">
      <c r="J241" s="19" t="s">
        <v>15</v>
      </c>
      <c r="K241" s="3">
        <v>1</v>
      </c>
      <c r="L241" s="3">
        <v>1</v>
      </c>
      <c r="M241" s="3">
        <v>1</v>
      </c>
      <c r="N241" s="3">
        <v>1</v>
      </c>
      <c r="O241" s="3">
        <v>1</v>
      </c>
      <c r="P241" s="3">
        <v>1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3">
        <v>1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3">
        <v>1</v>
      </c>
      <c r="AE241" s="3">
        <v>1</v>
      </c>
      <c r="AF241" s="3">
        <v>1</v>
      </c>
      <c r="AG241" s="3">
        <v>1</v>
      </c>
      <c r="AH241" s="3">
        <v>1</v>
      </c>
      <c r="AI241" s="14">
        <f>V241</f>
        <v>1</v>
      </c>
      <c r="AJ241" s="14">
        <f>AH241</f>
        <v>1</v>
      </c>
      <c r="AK241" s="14">
        <f t="shared" si="87"/>
        <v>1</v>
      </c>
      <c r="AL241" s="14">
        <f t="shared" si="87"/>
        <v>1</v>
      </c>
      <c r="AM241" s="14">
        <f t="shared" si="87"/>
        <v>1</v>
      </c>
      <c r="AO241" s="43">
        <v>0</v>
      </c>
    </row>
    <row r="242" spans="2:41" hidden="1" outlineLevel="2" collapsed="1" x14ac:dyDescent="0.3">
      <c r="B242" t="s">
        <v>35</v>
      </c>
    </row>
    <row r="243" spans="2:41" hidden="1" outlineLevel="3" x14ac:dyDescent="0.3">
      <c r="J243" s="19" t="s">
        <v>11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1</v>
      </c>
      <c r="Y243" s="3">
        <v>1</v>
      </c>
      <c r="Z243" s="3">
        <v>1</v>
      </c>
      <c r="AA243" s="3">
        <v>1</v>
      </c>
      <c r="AB243" s="3">
        <v>1</v>
      </c>
      <c r="AC243" s="3">
        <v>1</v>
      </c>
      <c r="AD243" s="3">
        <v>1</v>
      </c>
      <c r="AE243" s="3">
        <v>1</v>
      </c>
      <c r="AF243" s="3">
        <v>1</v>
      </c>
      <c r="AG243" s="3">
        <v>1</v>
      </c>
      <c r="AH243" s="3">
        <v>1</v>
      </c>
      <c r="AI243" s="14">
        <f>V243</f>
        <v>1</v>
      </c>
      <c r="AJ243" s="14">
        <f>AH243</f>
        <v>1</v>
      </c>
      <c r="AK243" s="14">
        <f t="shared" ref="AK243:AM245" si="88">AJ243+$AO243</f>
        <v>1</v>
      </c>
      <c r="AL243" s="14">
        <f t="shared" si="88"/>
        <v>1</v>
      </c>
      <c r="AM243" s="14">
        <f t="shared" si="88"/>
        <v>1</v>
      </c>
      <c r="AO243" s="43">
        <v>0</v>
      </c>
    </row>
    <row r="244" spans="2:41" hidden="1" outlineLevel="3" x14ac:dyDescent="0.3">
      <c r="J244" s="19" t="s">
        <v>10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3">
        <v>1</v>
      </c>
      <c r="AE244" s="3">
        <v>1</v>
      </c>
      <c r="AF244" s="3">
        <v>1</v>
      </c>
      <c r="AG244" s="3">
        <v>1</v>
      </c>
      <c r="AH244" s="3">
        <v>1</v>
      </c>
      <c r="AI244" s="14">
        <f>V244</f>
        <v>1</v>
      </c>
      <c r="AJ244" s="14">
        <f>AH244</f>
        <v>1</v>
      </c>
      <c r="AK244" s="14">
        <f t="shared" si="88"/>
        <v>1</v>
      </c>
      <c r="AL244" s="14">
        <f t="shared" si="88"/>
        <v>1</v>
      </c>
      <c r="AM244" s="14">
        <f t="shared" si="88"/>
        <v>1</v>
      </c>
      <c r="AO244" s="43">
        <v>0</v>
      </c>
    </row>
    <row r="245" spans="2:41" hidden="1" outlineLevel="3" x14ac:dyDescent="0.3">
      <c r="J245" s="19" t="s">
        <v>15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1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1</v>
      </c>
      <c r="X245" s="3">
        <v>1</v>
      </c>
      <c r="Y245" s="3">
        <v>1</v>
      </c>
      <c r="Z245" s="3">
        <v>1</v>
      </c>
      <c r="AA245" s="3">
        <v>1</v>
      </c>
      <c r="AB245" s="3">
        <v>1</v>
      </c>
      <c r="AC245" s="3">
        <v>1</v>
      </c>
      <c r="AD245" s="3">
        <v>1</v>
      </c>
      <c r="AE245" s="3">
        <v>1</v>
      </c>
      <c r="AF245" s="3">
        <v>1</v>
      </c>
      <c r="AG245" s="3">
        <v>1</v>
      </c>
      <c r="AH245" s="3">
        <v>1</v>
      </c>
      <c r="AI245" s="14">
        <f>V245</f>
        <v>1</v>
      </c>
      <c r="AJ245" s="14">
        <f>AH245</f>
        <v>1</v>
      </c>
      <c r="AK245" s="14">
        <f t="shared" si="88"/>
        <v>1</v>
      </c>
      <c r="AL245" s="14">
        <f t="shared" si="88"/>
        <v>1</v>
      </c>
      <c r="AM245" s="14">
        <f t="shared" si="88"/>
        <v>1</v>
      </c>
      <c r="AO245" s="43">
        <v>0</v>
      </c>
    </row>
    <row r="246" spans="2:41" hidden="1" outlineLevel="2" collapsed="1" x14ac:dyDescent="0.3">
      <c r="B246" t="s">
        <v>36</v>
      </c>
    </row>
    <row r="247" spans="2:41" hidden="1" outlineLevel="3" x14ac:dyDescent="0.3">
      <c r="J247" s="19" t="s">
        <v>11</v>
      </c>
      <c r="K247" s="3">
        <v>2</v>
      </c>
      <c r="L247" s="3">
        <v>2</v>
      </c>
      <c r="M247" s="3">
        <v>2</v>
      </c>
      <c r="N247" s="3">
        <v>2</v>
      </c>
      <c r="O247" s="3">
        <v>2</v>
      </c>
      <c r="P247" s="3">
        <v>2</v>
      </c>
      <c r="Q247" s="3">
        <v>2</v>
      </c>
      <c r="R247" s="3">
        <v>2</v>
      </c>
      <c r="S247" s="3">
        <v>2</v>
      </c>
      <c r="T247" s="3">
        <v>2</v>
      </c>
      <c r="U247" s="3">
        <v>2</v>
      </c>
      <c r="V247" s="3">
        <v>2</v>
      </c>
      <c r="W247" s="3">
        <v>2</v>
      </c>
      <c r="X247" s="3">
        <v>2</v>
      </c>
      <c r="Y247" s="3">
        <v>2</v>
      </c>
      <c r="Z247" s="3">
        <v>2</v>
      </c>
      <c r="AA247" s="3">
        <v>2</v>
      </c>
      <c r="AB247" s="3">
        <v>2</v>
      </c>
      <c r="AC247" s="3">
        <v>2</v>
      </c>
      <c r="AD247" s="3">
        <v>2</v>
      </c>
      <c r="AE247" s="3">
        <v>2</v>
      </c>
      <c r="AF247" s="3">
        <v>2</v>
      </c>
      <c r="AG247" s="3">
        <v>2</v>
      </c>
      <c r="AH247" s="3">
        <v>2</v>
      </c>
      <c r="AI247" s="14">
        <f>V247</f>
        <v>2</v>
      </c>
      <c r="AJ247" s="14">
        <f>AH247</f>
        <v>2</v>
      </c>
      <c r="AK247" s="14">
        <f t="shared" ref="AK247:AM249" si="89">AJ247+$AO247</f>
        <v>2</v>
      </c>
      <c r="AL247" s="14">
        <f t="shared" si="89"/>
        <v>2</v>
      </c>
      <c r="AM247" s="14">
        <f t="shared" si="89"/>
        <v>2</v>
      </c>
      <c r="AO247" s="43">
        <v>0</v>
      </c>
    </row>
    <row r="248" spans="2:41" hidden="1" outlineLevel="3" x14ac:dyDescent="0.3">
      <c r="J248" s="19" t="s">
        <v>10</v>
      </c>
      <c r="K248" s="3">
        <v>2</v>
      </c>
      <c r="L248" s="3">
        <v>2</v>
      </c>
      <c r="M248" s="3">
        <v>2</v>
      </c>
      <c r="N248" s="3">
        <v>2</v>
      </c>
      <c r="O248" s="3">
        <v>2</v>
      </c>
      <c r="P248" s="3">
        <v>2</v>
      </c>
      <c r="Q248" s="3">
        <v>2</v>
      </c>
      <c r="R248" s="3">
        <v>2</v>
      </c>
      <c r="S248" s="3">
        <v>2</v>
      </c>
      <c r="T248" s="3">
        <v>2</v>
      </c>
      <c r="U248" s="3">
        <v>2</v>
      </c>
      <c r="V248" s="3">
        <v>2</v>
      </c>
      <c r="W248" s="3">
        <v>2</v>
      </c>
      <c r="X248" s="3">
        <v>2</v>
      </c>
      <c r="Y248" s="3">
        <v>2</v>
      </c>
      <c r="Z248" s="3">
        <v>2</v>
      </c>
      <c r="AA248" s="3">
        <v>2</v>
      </c>
      <c r="AB248" s="3">
        <v>2</v>
      </c>
      <c r="AC248" s="3">
        <v>2</v>
      </c>
      <c r="AD248" s="3">
        <v>2</v>
      </c>
      <c r="AE248" s="3">
        <v>2</v>
      </c>
      <c r="AF248" s="3">
        <v>2</v>
      </c>
      <c r="AG248" s="3">
        <v>2</v>
      </c>
      <c r="AH248" s="3">
        <v>2</v>
      </c>
      <c r="AI248" s="14">
        <f>V248</f>
        <v>2</v>
      </c>
      <c r="AJ248" s="14">
        <f>AH248</f>
        <v>2</v>
      </c>
      <c r="AK248" s="14">
        <f t="shared" si="89"/>
        <v>2</v>
      </c>
      <c r="AL248" s="14">
        <f t="shared" si="89"/>
        <v>2</v>
      </c>
      <c r="AM248" s="14">
        <f t="shared" si="89"/>
        <v>2</v>
      </c>
      <c r="AO248" s="43">
        <v>0</v>
      </c>
    </row>
    <row r="249" spans="2:41" hidden="1" outlineLevel="3" x14ac:dyDescent="0.3">
      <c r="J249" s="19" t="s">
        <v>15</v>
      </c>
      <c r="K249" s="3">
        <v>2</v>
      </c>
      <c r="L249" s="3">
        <v>2</v>
      </c>
      <c r="M249" s="3">
        <v>2</v>
      </c>
      <c r="N249" s="3">
        <v>2</v>
      </c>
      <c r="O249" s="3">
        <v>2</v>
      </c>
      <c r="P249" s="3">
        <v>2</v>
      </c>
      <c r="Q249" s="3">
        <v>2</v>
      </c>
      <c r="R249" s="3">
        <v>2</v>
      </c>
      <c r="S249" s="3">
        <v>2</v>
      </c>
      <c r="T249" s="3">
        <v>2</v>
      </c>
      <c r="U249" s="3">
        <v>2</v>
      </c>
      <c r="V249" s="3">
        <v>2</v>
      </c>
      <c r="W249" s="3">
        <v>2</v>
      </c>
      <c r="X249" s="3">
        <v>2</v>
      </c>
      <c r="Y249" s="3">
        <v>2</v>
      </c>
      <c r="Z249" s="3">
        <v>2</v>
      </c>
      <c r="AA249" s="3">
        <v>2</v>
      </c>
      <c r="AB249" s="3">
        <v>2</v>
      </c>
      <c r="AC249" s="3">
        <v>2</v>
      </c>
      <c r="AD249" s="3">
        <v>2</v>
      </c>
      <c r="AE249" s="3">
        <v>2</v>
      </c>
      <c r="AF249" s="3">
        <v>2</v>
      </c>
      <c r="AG249" s="3">
        <v>2</v>
      </c>
      <c r="AH249" s="3">
        <v>2</v>
      </c>
      <c r="AI249" s="14">
        <f>V249</f>
        <v>2</v>
      </c>
      <c r="AJ249" s="14">
        <f>AH249</f>
        <v>2</v>
      </c>
      <c r="AK249" s="14">
        <f t="shared" si="89"/>
        <v>2</v>
      </c>
      <c r="AL249" s="14">
        <f t="shared" si="89"/>
        <v>2</v>
      </c>
      <c r="AM249" s="14">
        <f t="shared" si="89"/>
        <v>2</v>
      </c>
      <c r="AO249" s="43">
        <v>0</v>
      </c>
    </row>
    <row r="250" spans="2:41" hidden="1" outlineLevel="2" collapsed="1" x14ac:dyDescent="0.3">
      <c r="B250" t="s">
        <v>38</v>
      </c>
    </row>
    <row r="251" spans="2:41" hidden="1" outlineLevel="3" x14ac:dyDescent="0.3">
      <c r="C251" t="s">
        <v>40</v>
      </c>
    </row>
    <row r="252" spans="2:41" hidden="1" outlineLevel="3" x14ac:dyDescent="0.3">
      <c r="J252" s="19" t="s">
        <v>11</v>
      </c>
      <c r="K252" s="3">
        <v>3</v>
      </c>
      <c r="L252" s="3">
        <v>3</v>
      </c>
      <c r="M252" s="3">
        <v>3</v>
      </c>
      <c r="N252" s="3">
        <v>3</v>
      </c>
      <c r="O252" s="3">
        <v>3</v>
      </c>
      <c r="P252" s="3">
        <v>3</v>
      </c>
      <c r="Q252" s="3">
        <v>3</v>
      </c>
      <c r="R252" s="3">
        <v>3</v>
      </c>
      <c r="S252" s="3">
        <v>3</v>
      </c>
      <c r="T252" s="3">
        <v>3</v>
      </c>
      <c r="U252" s="3">
        <v>3</v>
      </c>
      <c r="V252" s="3">
        <v>3</v>
      </c>
      <c r="W252" s="3">
        <v>3</v>
      </c>
      <c r="X252" s="3">
        <v>3</v>
      </c>
      <c r="Y252" s="3">
        <v>3</v>
      </c>
      <c r="Z252" s="3">
        <v>3</v>
      </c>
      <c r="AA252" s="3">
        <v>3</v>
      </c>
      <c r="AB252" s="3">
        <v>3</v>
      </c>
      <c r="AC252" s="3">
        <v>3</v>
      </c>
      <c r="AD252" s="3">
        <v>3</v>
      </c>
      <c r="AE252" s="3">
        <v>3</v>
      </c>
      <c r="AF252" s="3">
        <v>3</v>
      </c>
      <c r="AG252" s="3">
        <v>3</v>
      </c>
      <c r="AH252" s="3">
        <v>3</v>
      </c>
      <c r="AI252" s="14">
        <f>V252</f>
        <v>3</v>
      </c>
      <c r="AJ252" s="14">
        <f>AH252</f>
        <v>3</v>
      </c>
      <c r="AK252" s="14">
        <f t="shared" ref="AK252:AM254" si="90">AJ252+$AO252</f>
        <v>3</v>
      </c>
      <c r="AL252" s="14">
        <f t="shared" si="90"/>
        <v>3</v>
      </c>
      <c r="AM252" s="14">
        <f t="shared" si="90"/>
        <v>3</v>
      </c>
      <c r="AO252" s="43">
        <v>0</v>
      </c>
    </row>
    <row r="253" spans="2:41" hidden="1" outlineLevel="3" x14ac:dyDescent="0.3">
      <c r="J253" s="19" t="s">
        <v>10</v>
      </c>
      <c r="K253" s="3">
        <v>2</v>
      </c>
      <c r="L253" s="3">
        <v>2</v>
      </c>
      <c r="M253" s="3">
        <v>2</v>
      </c>
      <c r="N253" s="3">
        <v>2</v>
      </c>
      <c r="O253" s="3">
        <v>2</v>
      </c>
      <c r="P253" s="3">
        <v>2</v>
      </c>
      <c r="Q253" s="3">
        <v>2</v>
      </c>
      <c r="R253" s="3">
        <v>2</v>
      </c>
      <c r="S253" s="3">
        <v>2</v>
      </c>
      <c r="T253" s="3">
        <v>2</v>
      </c>
      <c r="U253" s="3">
        <v>2</v>
      </c>
      <c r="V253" s="3">
        <v>2</v>
      </c>
      <c r="W253" s="3">
        <v>2</v>
      </c>
      <c r="X253" s="3">
        <v>2</v>
      </c>
      <c r="Y253" s="3">
        <v>2</v>
      </c>
      <c r="Z253" s="3">
        <v>2</v>
      </c>
      <c r="AA253" s="3">
        <v>2</v>
      </c>
      <c r="AB253" s="3">
        <v>2</v>
      </c>
      <c r="AC253" s="3">
        <v>2</v>
      </c>
      <c r="AD253" s="3">
        <v>2</v>
      </c>
      <c r="AE253" s="3">
        <v>2</v>
      </c>
      <c r="AF253" s="3">
        <v>2</v>
      </c>
      <c r="AG253" s="3">
        <v>2</v>
      </c>
      <c r="AH253" s="3">
        <v>2</v>
      </c>
      <c r="AI253" s="14">
        <f>V253</f>
        <v>2</v>
      </c>
      <c r="AJ253" s="14">
        <f>AH253</f>
        <v>2</v>
      </c>
      <c r="AK253" s="14">
        <f t="shared" si="90"/>
        <v>2</v>
      </c>
      <c r="AL253" s="14">
        <f t="shared" si="90"/>
        <v>2</v>
      </c>
      <c r="AM253" s="14">
        <f t="shared" si="90"/>
        <v>2</v>
      </c>
      <c r="AO253" s="43">
        <v>0</v>
      </c>
    </row>
    <row r="254" spans="2:41" hidden="1" outlineLevel="3" x14ac:dyDescent="0.3">
      <c r="J254" s="19" t="s">
        <v>15</v>
      </c>
      <c r="K254" s="3">
        <v>1</v>
      </c>
      <c r="L254" s="3">
        <v>1</v>
      </c>
      <c r="M254" s="3">
        <v>1</v>
      </c>
      <c r="N254" s="3">
        <v>1</v>
      </c>
      <c r="O254" s="3">
        <v>1</v>
      </c>
      <c r="P254" s="3">
        <v>1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3">
        <v>1</v>
      </c>
      <c r="AE254" s="3">
        <v>1</v>
      </c>
      <c r="AF254" s="3">
        <v>1</v>
      </c>
      <c r="AG254" s="3">
        <v>1</v>
      </c>
      <c r="AH254" s="3">
        <v>1</v>
      </c>
      <c r="AI254" s="14">
        <f>V254</f>
        <v>1</v>
      </c>
      <c r="AJ254" s="14">
        <f>AH254</f>
        <v>1</v>
      </c>
      <c r="AK254" s="14">
        <f t="shared" si="90"/>
        <v>1</v>
      </c>
      <c r="AL254" s="14">
        <f t="shared" si="90"/>
        <v>1</v>
      </c>
      <c r="AM254" s="14">
        <f t="shared" si="90"/>
        <v>1</v>
      </c>
      <c r="AO254" s="43">
        <v>0</v>
      </c>
    </row>
    <row r="255" spans="2:41" hidden="1" outlineLevel="3" x14ac:dyDescent="0.3">
      <c r="C255" t="s">
        <v>41</v>
      </c>
    </row>
    <row r="256" spans="2:41" hidden="1" outlineLevel="3" x14ac:dyDescent="0.3">
      <c r="J256" s="19" t="s">
        <v>11</v>
      </c>
      <c r="K256" s="3">
        <v>1</v>
      </c>
      <c r="L256" s="3">
        <v>1</v>
      </c>
      <c r="M256" s="3">
        <v>1</v>
      </c>
      <c r="N256" s="3">
        <v>1</v>
      </c>
      <c r="O256" s="3">
        <v>1</v>
      </c>
      <c r="P256" s="3">
        <v>1</v>
      </c>
      <c r="Q256" s="3">
        <v>1</v>
      </c>
      <c r="R256" s="3">
        <v>1</v>
      </c>
      <c r="S256" s="3">
        <v>2</v>
      </c>
      <c r="T256" s="3">
        <v>2</v>
      </c>
      <c r="U256" s="3">
        <v>2</v>
      </c>
      <c r="V256" s="3">
        <v>2</v>
      </c>
      <c r="W256" s="3">
        <v>2</v>
      </c>
      <c r="X256" s="3">
        <v>2</v>
      </c>
      <c r="Y256" s="3">
        <v>2</v>
      </c>
      <c r="Z256" s="3">
        <v>2</v>
      </c>
      <c r="AA256" s="3">
        <v>2</v>
      </c>
      <c r="AB256" s="3">
        <v>2</v>
      </c>
      <c r="AC256" s="3">
        <v>2</v>
      </c>
      <c r="AD256" s="3">
        <v>2</v>
      </c>
      <c r="AE256" s="3">
        <v>2</v>
      </c>
      <c r="AF256" s="3">
        <v>2</v>
      </c>
      <c r="AG256" s="3">
        <v>2</v>
      </c>
      <c r="AH256" s="3">
        <v>2</v>
      </c>
      <c r="AI256" s="14">
        <f>V256</f>
        <v>2</v>
      </c>
      <c r="AJ256" s="14">
        <f>AH256</f>
        <v>2</v>
      </c>
      <c r="AK256" s="14">
        <f t="shared" ref="AK256:AM258" si="91">AJ256+$AO256</f>
        <v>2</v>
      </c>
      <c r="AL256" s="14">
        <f t="shared" si="91"/>
        <v>2</v>
      </c>
      <c r="AM256" s="14">
        <f t="shared" si="91"/>
        <v>2</v>
      </c>
      <c r="AO256" s="43">
        <v>0</v>
      </c>
    </row>
    <row r="257" spans="2:41" hidden="1" outlineLevel="3" x14ac:dyDescent="0.3">
      <c r="J257" s="19" t="s">
        <v>10</v>
      </c>
      <c r="K257" s="3">
        <v>0</v>
      </c>
      <c r="L257" s="3">
        <v>0</v>
      </c>
      <c r="M257" s="3">
        <v>1</v>
      </c>
      <c r="N257" s="3">
        <v>1</v>
      </c>
      <c r="O257" s="3">
        <v>1</v>
      </c>
      <c r="P257" s="3">
        <v>1</v>
      </c>
      <c r="Q257" s="3">
        <v>1</v>
      </c>
      <c r="R257" s="3">
        <v>1</v>
      </c>
      <c r="S257" s="3">
        <v>2</v>
      </c>
      <c r="T257" s="3">
        <v>2</v>
      </c>
      <c r="U257" s="3">
        <v>2</v>
      </c>
      <c r="V257" s="3">
        <v>2</v>
      </c>
      <c r="W257" s="3">
        <v>2</v>
      </c>
      <c r="X257" s="3">
        <v>2</v>
      </c>
      <c r="Y257" s="3">
        <v>2</v>
      </c>
      <c r="Z257" s="3">
        <v>2</v>
      </c>
      <c r="AA257" s="3">
        <v>2</v>
      </c>
      <c r="AB257" s="3">
        <v>2</v>
      </c>
      <c r="AC257" s="3">
        <v>2</v>
      </c>
      <c r="AD257" s="3">
        <v>2</v>
      </c>
      <c r="AE257" s="3">
        <v>2</v>
      </c>
      <c r="AF257" s="3">
        <v>2</v>
      </c>
      <c r="AG257" s="3">
        <v>2</v>
      </c>
      <c r="AH257" s="3">
        <v>2</v>
      </c>
      <c r="AI257" s="14">
        <f>V257</f>
        <v>2</v>
      </c>
      <c r="AJ257" s="14">
        <f>AH257</f>
        <v>2</v>
      </c>
      <c r="AK257" s="14">
        <f t="shared" si="91"/>
        <v>2</v>
      </c>
      <c r="AL257" s="14">
        <f t="shared" si="91"/>
        <v>2</v>
      </c>
      <c r="AM257" s="14">
        <f t="shared" si="91"/>
        <v>2</v>
      </c>
      <c r="AO257" s="43">
        <v>0</v>
      </c>
    </row>
    <row r="258" spans="2:41" hidden="1" outlineLevel="3" x14ac:dyDescent="0.3">
      <c r="J258" s="19" t="s">
        <v>15</v>
      </c>
      <c r="K258" s="3">
        <v>0</v>
      </c>
      <c r="L258" s="3">
        <v>0</v>
      </c>
      <c r="M258" s="3">
        <v>0</v>
      </c>
      <c r="N258" s="3">
        <v>0</v>
      </c>
      <c r="O258" s="3">
        <v>1</v>
      </c>
      <c r="P258" s="3">
        <v>1</v>
      </c>
      <c r="Q258" s="3">
        <v>1</v>
      </c>
      <c r="R258" s="3">
        <v>1</v>
      </c>
      <c r="S258" s="3">
        <v>2</v>
      </c>
      <c r="T258" s="3">
        <v>2</v>
      </c>
      <c r="U258" s="3">
        <v>2</v>
      </c>
      <c r="V258" s="3">
        <v>2</v>
      </c>
      <c r="W258" s="3">
        <v>2</v>
      </c>
      <c r="X258" s="3">
        <v>2</v>
      </c>
      <c r="Y258" s="3">
        <v>2</v>
      </c>
      <c r="Z258" s="3">
        <v>2</v>
      </c>
      <c r="AA258" s="3">
        <v>2</v>
      </c>
      <c r="AB258" s="3">
        <v>2</v>
      </c>
      <c r="AC258" s="3">
        <v>2</v>
      </c>
      <c r="AD258" s="3">
        <v>2</v>
      </c>
      <c r="AE258" s="3">
        <v>2</v>
      </c>
      <c r="AF258" s="3">
        <v>2</v>
      </c>
      <c r="AG258" s="3">
        <v>2</v>
      </c>
      <c r="AH258" s="3">
        <v>2</v>
      </c>
      <c r="AI258" s="14">
        <f>V258</f>
        <v>2</v>
      </c>
      <c r="AJ258" s="14">
        <f>AH258</f>
        <v>2</v>
      </c>
      <c r="AK258" s="14">
        <f t="shared" si="91"/>
        <v>2</v>
      </c>
      <c r="AL258" s="14">
        <f t="shared" si="91"/>
        <v>2</v>
      </c>
      <c r="AM258" s="14">
        <f t="shared" si="91"/>
        <v>2</v>
      </c>
      <c r="AO258" s="43">
        <v>0</v>
      </c>
    </row>
    <row r="259" spans="2:41" hidden="1" outlineLevel="3" x14ac:dyDescent="0.3">
      <c r="C259" t="s">
        <v>39</v>
      </c>
    </row>
    <row r="260" spans="2:41" hidden="1" outlineLevel="3" x14ac:dyDescent="0.3">
      <c r="J260" s="19" t="s">
        <v>11</v>
      </c>
      <c r="K260" s="3">
        <v>1</v>
      </c>
      <c r="L260" s="3">
        <v>1</v>
      </c>
      <c r="M260" s="3">
        <v>1</v>
      </c>
      <c r="N260" s="3">
        <v>1</v>
      </c>
      <c r="O260" s="3">
        <v>1</v>
      </c>
      <c r="P260" s="3">
        <v>1</v>
      </c>
      <c r="Q260" s="3">
        <v>1</v>
      </c>
      <c r="R260" s="3">
        <v>1</v>
      </c>
      <c r="S260" s="3">
        <v>2</v>
      </c>
      <c r="T260" s="3">
        <v>2</v>
      </c>
      <c r="U260" s="3">
        <v>2</v>
      </c>
      <c r="V260" s="3">
        <v>2</v>
      </c>
      <c r="W260" s="3">
        <v>2</v>
      </c>
      <c r="X260" s="3">
        <v>2</v>
      </c>
      <c r="Y260" s="3">
        <v>2</v>
      </c>
      <c r="Z260" s="3">
        <v>2</v>
      </c>
      <c r="AA260" s="3">
        <v>2</v>
      </c>
      <c r="AB260" s="3">
        <v>2</v>
      </c>
      <c r="AC260" s="3">
        <v>2</v>
      </c>
      <c r="AD260" s="3">
        <v>2</v>
      </c>
      <c r="AE260" s="3">
        <v>2</v>
      </c>
      <c r="AF260" s="3">
        <v>2</v>
      </c>
      <c r="AG260" s="3">
        <v>2</v>
      </c>
      <c r="AH260" s="3">
        <v>2</v>
      </c>
      <c r="AI260" s="14">
        <f>V260</f>
        <v>2</v>
      </c>
      <c r="AJ260" s="14">
        <f>AH260</f>
        <v>2</v>
      </c>
      <c r="AK260" s="14">
        <f t="shared" ref="AK260:AM262" si="92">AJ260+$AO260</f>
        <v>2</v>
      </c>
      <c r="AL260" s="14">
        <f t="shared" si="92"/>
        <v>2</v>
      </c>
      <c r="AM260" s="14">
        <f t="shared" si="92"/>
        <v>2</v>
      </c>
      <c r="AO260" s="43">
        <v>0</v>
      </c>
    </row>
    <row r="261" spans="2:41" hidden="1" outlineLevel="3" x14ac:dyDescent="0.3">
      <c r="J261" s="19" t="s">
        <v>10</v>
      </c>
      <c r="K261" s="3">
        <v>0</v>
      </c>
      <c r="L261" s="3">
        <v>0</v>
      </c>
      <c r="M261" s="3">
        <v>1</v>
      </c>
      <c r="N261" s="3">
        <v>1</v>
      </c>
      <c r="O261" s="3">
        <v>1</v>
      </c>
      <c r="P261" s="3">
        <v>1</v>
      </c>
      <c r="Q261" s="3">
        <v>1</v>
      </c>
      <c r="R261" s="3">
        <v>1</v>
      </c>
      <c r="S261" s="3">
        <v>2</v>
      </c>
      <c r="T261" s="3">
        <v>2</v>
      </c>
      <c r="U261" s="3">
        <v>2</v>
      </c>
      <c r="V261" s="3">
        <v>2</v>
      </c>
      <c r="W261" s="3">
        <v>2</v>
      </c>
      <c r="X261" s="3">
        <v>2</v>
      </c>
      <c r="Y261" s="3">
        <v>2</v>
      </c>
      <c r="Z261" s="3">
        <v>2</v>
      </c>
      <c r="AA261" s="3">
        <v>2</v>
      </c>
      <c r="AB261" s="3">
        <v>2</v>
      </c>
      <c r="AC261" s="3">
        <v>2</v>
      </c>
      <c r="AD261" s="3">
        <v>2</v>
      </c>
      <c r="AE261" s="3">
        <v>2</v>
      </c>
      <c r="AF261" s="3">
        <v>2</v>
      </c>
      <c r="AG261" s="3">
        <v>2</v>
      </c>
      <c r="AH261" s="3">
        <v>2</v>
      </c>
      <c r="AI261" s="14">
        <f>V261</f>
        <v>2</v>
      </c>
      <c r="AJ261" s="14">
        <f>AH261</f>
        <v>2</v>
      </c>
      <c r="AK261" s="14">
        <f t="shared" si="92"/>
        <v>2</v>
      </c>
      <c r="AL261" s="14">
        <f t="shared" si="92"/>
        <v>2</v>
      </c>
      <c r="AM261" s="14">
        <f t="shared" si="92"/>
        <v>2</v>
      </c>
      <c r="AO261" s="43">
        <v>0</v>
      </c>
    </row>
    <row r="262" spans="2:41" hidden="1" outlineLevel="3" x14ac:dyDescent="0.3">
      <c r="J262" s="19" t="s">
        <v>15</v>
      </c>
      <c r="K262" s="3">
        <v>0</v>
      </c>
      <c r="L262" s="3">
        <v>0</v>
      </c>
      <c r="M262" s="3">
        <v>0</v>
      </c>
      <c r="N262" s="3">
        <v>0</v>
      </c>
      <c r="O262" s="3">
        <v>1</v>
      </c>
      <c r="P262" s="3">
        <v>1</v>
      </c>
      <c r="Q262" s="3">
        <v>1</v>
      </c>
      <c r="R262" s="3">
        <v>1</v>
      </c>
      <c r="S262" s="3">
        <v>2</v>
      </c>
      <c r="T262" s="3">
        <v>2</v>
      </c>
      <c r="U262" s="3">
        <v>2</v>
      </c>
      <c r="V262" s="3">
        <v>2</v>
      </c>
      <c r="W262" s="3">
        <v>2</v>
      </c>
      <c r="X262" s="3">
        <v>2</v>
      </c>
      <c r="Y262" s="3">
        <v>2</v>
      </c>
      <c r="Z262" s="3">
        <v>2</v>
      </c>
      <c r="AA262" s="3">
        <v>2</v>
      </c>
      <c r="AB262" s="3">
        <v>2</v>
      </c>
      <c r="AC262" s="3">
        <v>2</v>
      </c>
      <c r="AD262" s="3">
        <v>2</v>
      </c>
      <c r="AE262" s="3">
        <v>2</v>
      </c>
      <c r="AF262" s="3">
        <v>2</v>
      </c>
      <c r="AG262" s="3">
        <v>2</v>
      </c>
      <c r="AH262" s="3">
        <v>2</v>
      </c>
      <c r="AI262" s="14">
        <f>V262</f>
        <v>2</v>
      </c>
      <c r="AJ262" s="14">
        <f>AH262</f>
        <v>2</v>
      </c>
      <c r="AK262" s="14">
        <f t="shared" si="92"/>
        <v>2</v>
      </c>
      <c r="AL262" s="14">
        <f t="shared" si="92"/>
        <v>2</v>
      </c>
      <c r="AM262" s="14">
        <f t="shared" si="92"/>
        <v>2</v>
      </c>
      <c r="AO262" s="43">
        <v>0</v>
      </c>
    </row>
    <row r="263" spans="2:41" hidden="1" outlineLevel="3" x14ac:dyDescent="0.3">
      <c r="C263" t="s">
        <v>44</v>
      </c>
    </row>
    <row r="264" spans="2:41" hidden="1" outlineLevel="3" x14ac:dyDescent="0.3">
      <c r="J264" s="19" t="s">
        <v>11</v>
      </c>
      <c r="K264" s="3">
        <v>2</v>
      </c>
      <c r="L264" s="3">
        <v>2</v>
      </c>
      <c r="M264" s="3">
        <v>2</v>
      </c>
      <c r="N264" s="3">
        <v>2</v>
      </c>
      <c r="O264" s="3">
        <v>2</v>
      </c>
      <c r="P264" s="3">
        <v>2</v>
      </c>
      <c r="Q264" s="3">
        <v>2</v>
      </c>
      <c r="R264" s="3">
        <v>2</v>
      </c>
      <c r="S264" s="3">
        <v>2</v>
      </c>
      <c r="T264" s="3">
        <v>2</v>
      </c>
      <c r="U264" s="3">
        <v>2</v>
      </c>
      <c r="V264" s="3">
        <v>2</v>
      </c>
      <c r="W264" s="3">
        <v>2</v>
      </c>
      <c r="X264" s="3">
        <v>2</v>
      </c>
      <c r="Y264" s="3">
        <v>2</v>
      </c>
      <c r="Z264" s="3">
        <v>2</v>
      </c>
      <c r="AA264" s="3">
        <v>2</v>
      </c>
      <c r="AB264" s="3">
        <v>2</v>
      </c>
      <c r="AC264" s="3">
        <v>2</v>
      </c>
      <c r="AD264" s="3">
        <v>2</v>
      </c>
      <c r="AE264" s="3">
        <v>2</v>
      </c>
      <c r="AF264" s="3">
        <v>2</v>
      </c>
      <c r="AG264" s="3">
        <v>2</v>
      </c>
      <c r="AH264" s="3">
        <v>2</v>
      </c>
      <c r="AI264" s="14">
        <f>V264</f>
        <v>2</v>
      </c>
      <c r="AJ264" s="14">
        <f>AH264</f>
        <v>2</v>
      </c>
      <c r="AK264" s="14">
        <f t="shared" ref="AK264:AM266" si="93">AJ264+$AO264</f>
        <v>2</v>
      </c>
      <c r="AL264" s="14">
        <f t="shared" si="93"/>
        <v>2</v>
      </c>
      <c r="AM264" s="14">
        <f t="shared" si="93"/>
        <v>2</v>
      </c>
      <c r="AO264" s="43">
        <v>0</v>
      </c>
    </row>
    <row r="265" spans="2:41" hidden="1" outlineLevel="3" x14ac:dyDescent="0.3">
      <c r="J265" s="19" t="s">
        <v>10</v>
      </c>
      <c r="K265" s="3">
        <v>2</v>
      </c>
      <c r="L265" s="3">
        <v>2</v>
      </c>
      <c r="M265" s="3">
        <v>2</v>
      </c>
      <c r="N265" s="3">
        <v>2</v>
      </c>
      <c r="O265" s="3">
        <v>2</v>
      </c>
      <c r="P265" s="3">
        <v>2</v>
      </c>
      <c r="Q265" s="3">
        <v>2</v>
      </c>
      <c r="R265" s="3">
        <v>2</v>
      </c>
      <c r="S265" s="3">
        <v>2</v>
      </c>
      <c r="T265" s="3">
        <v>2</v>
      </c>
      <c r="U265" s="3">
        <v>2</v>
      </c>
      <c r="V265" s="3">
        <v>2</v>
      </c>
      <c r="W265" s="3">
        <v>2</v>
      </c>
      <c r="X265" s="3">
        <v>2</v>
      </c>
      <c r="Y265" s="3">
        <v>2</v>
      </c>
      <c r="Z265" s="3">
        <v>2</v>
      </c>
      <c r="AA265" s="3">
        <v>2</v>
      </c>
      <c r="AB265" s="3">
        <v>2</v>
      </c>
      <c r="AC265" s="3">
        <v>2</v>
      </c>
      <c r="AD265" s="3">
        <v>2</v>
      </c>
      <c r="AE265" s="3">
        <v>2</v>
      </c>
      <c r="AF265" s="3">
        <v>2</v>
      </c>
      <c r="AG265" s="3">
        <v>2</v>
      </c>
      <c r="AH265" s="3">
        <v>2</v>
      </c>
      <c r="AI265" s="14">
        <f>V265</f>
        <v>2</v>
      </c>
      <c r="AJ265" s="14">
        <f>AH265</f>
        <v>2</v>
      </c>
      <c r="AK265" s="14">
        <f t="shared" si="93"/>
        <v>2</v>
      </c>
      <c r="AL265" s="14">
        <f t="shared" si="93"/>
        <v>2</v>
      </c>
      <c r="AM265" s="14">
        <f t="shared" si="93"/>
        <v>2</v>
      </c>
      <c r="AO265" s="43">
        <v>0</v>
      </c>
    </row>
    <row r="266" spans="2:41" hidden="1" outlineLevel="3" x14ac:dyDescent="0.3">
      <c r="J266" s="19" t="s">
        <v>15</v>
      </c>
      <c r="K266" s="3">
        <v>2</v>
      </c>
      <c r="L266" s="3">
        <v>2</v>
      </c>
      <c r="M266" s="3">
        <v>2</v>
      </c>
      <c r="N266" s="3">
        <v>2</v>
      </c>
      <c r="O266" s="3">
        <v>2</v>
      </c>
      <c r="P266" s="3">
        <v>2</v>
      </c>
      <c r="Q266" s="3">
        <v>2</v>
      </c>
      <c r="R266" s="3">
        <v>2</v>
      </c>
      <c r="S266" s="3">
        <v>2</v>
      </c>
      <c r="T266" s="3">
        <v>2</v>
      </c>
      <c r="U266" s="3">
        <v>2</v>
      </c>
      <c r="V266" s="3">
        <v>2</v>
      </c>
      <c r="W266" s="3">
        <v>2</v>
      </c>
      <c r="X266" s="3">
        <v>2</v>
      </c>
      <c r="Y266" s="3">
        <v>2</v>
      </c>
      <c r="Z266" s="3">
        <v>2</v>
      </c>
      <c r="AA266" s="3">
        <v>2</v>
      </c>
      <c r="AB266" s="3">
        <v>2</v>
      </c>
      <c r="AC266" s="3">
        <v>2</v>
      </c>
      <c r="AD266" s="3">
        <v>2</v>
      </c>
      <c r="AE266" s="3">
        <v>2</v>
      </c>
      <c r="AF266" s="3">
        <v>2</v>
      </c>
      <c r="AG266" s="3">
        <v>2</v>
      </c>
      <c r="AH266" s="3">
        <v>2</v>
      </c>
      <c r="AI266" s="14">
        <f>V266</f>
        <v>2</v>
      </c>
      <c r="AJ266" s="14">
        <f>AH266</f>
        <v>2</v>
      </c>
      <c r="AK266" s="14">
        <f t="shared" si="93"/>
        <v>2</v>
      </c>
      <c r="AL266" s="14">
        <f t="shared" si="93"/>
        <v>2</v>
      </c>
      <c r="AM266" s="14">
        <f t="shared" si="93"/>
        <v>2</v>
      </c>
      <c r="AO266" s="43">
        <v>0</v>
      </c>
    </row>
    <row r="267" spans="2:41" hidden="1" outlineLevel="3" x14ac:dyDescent="0.3">
      <c r="C267" t="s">
        <v>43</v>
      </c>
    </row>
    <row r="268" spans="2:41" hidden="1" outlineLevel="3" x14ac:dyDescent="0.3">
      <c r="J268" s="19" t="s">
        <v>11</v>
      </c>
      <c r="K268" s="3">
        <v>1</v>
      </c>
      <c r="L268" s="3">
        <v>1</v>
      </c>
      <c r="M268" s="3">
        <v>1</v>
      </c>
      <c r="N268" s="3">
        <v>1</v>
      </c>
      <c r="O268" s="3">
        <v>1</v>
      </c>
      <c r="P268" s="3">
        <v>1</v>
      </c>
      <c r="Q268" s="3">
        <v>2</v>
      </c>
      <c r="R268" s="3">
        <v>2</v>
      </c>
      <c r="S268" s="3">
        <v>2</v>
      </c>
      <c r="T268" s="3">
        <v>2</v>
      </c>
      <c r="U268" s="3">
        <v>2</v>
      </c>
      <c r="V268" s="3">
        <v>2</v>
      </c>
      <c r="W268" s="3">
        <v>2</v>
      </c>
      <c r="X268" s="3">
        <v>2</v>
      </c>
      <c r="Y268" s="3">
        <v>2</v>
      </c>
      <c r="Z268" s="3">
        <v>2</v>
      </c>
      <c r="AA268" s="3">
        <v>2</v>
      </c>
      <c r="AB268" s="3">
        <v>2</v>
      </c>
      <c r="AC268" s="3">
        <v>2</v>
      </c>
      <c r="AD268" s="3">
        <v>2</v>
      </c>
      <c r="AE268" s="3">
        <v>2</v>
      </c>
      <c r="AF268" s="3">
        <v>2</v>
      </c>
      <c r="AG268" s="3">
        <v>2</v>
      </c>
      <c r="AH268" s="3">
        <v>2</v>
      </c>
      <c r="AI268" s="14">
        <f>V268</f>
        <v>2</v>
      </c>
      <c r="AJ268" s="14">
        <f>AH268</f>
        <v>2</v>
      </c>
      <c r="AK268" s="14">
        <f t="shared" ref="AK268:AM270" si="94">AJ268+$AO268</f>
        <v>2</v>
      </c>
      <c r="AL268" s="14">
        <f t="shared" si="94"/>
        <v>2</v>
      </c>
      <c r="AM268" s="14">
        <f t="shared" si="94"/>
        <v>2</v>
      </c>
      <c r="AO268" s="43">
        <v>0</v>
      </c>
    </row>
    <row r="269" spans="2:41" hidden="1" outlineLevel="3" x14ac:dyDescent="0.3">
      <c r="J269" s="19" t="s">
        <v>10</v>
      </c>
      <c r="K269" s="3">
        <v>1</v>
      </c>
      <c r="L269" s="3">
        <v>1</v>
      </c>
      <c r="M269" s="3">
        <v>1</v>
      </c>
      <c r="N269" s="3">
        <v>1</v>
      </c>
      <c r="O269" s="3">
        <v>1</v>
      </c>
      <c r="P269" s="3">
        <v>1</v>
      </c>
      <c r="Q269" s="3">
        <v>2</v>
      </c>
      <c r="R269" s="3">
        <v>2</v>
      </c>
      <c r="S269" s="3">
        <v>2</v>
      </c>
      <c r="T269" s="3">
        <v>2</v>
      </c>
      <c r="U269" s="3">
        <v>2</v>
      </c>
      <c r="V269" s="3">
        <v>2</v>
      </c>
      <c r="W269" s="3">
        <v>2</v>
      </c>
      <c r="X269" s="3">
        <v>2</v>
      </c>
      <c r="Y269" s="3">
        <v>2</v>
      </c>
      <c r="Z269" s="3">
        <v>2</v>
      </c>
      <c r="AA269" s="3">
        <v>2</v>
      </c>
      <c r="AB269" s="3">
        <v>2</v>
      </c>
      <c r="AC269" s="3">
        <v>2</v>
      </c>
      <c r="AD269" s="3">
        <v>2</v>
      </c>
      <c r="AE269" s="3">
        <v>2</v>
      </c>
      <c r="AF269" s="3">
        <v>2</v>
      </c>
      <c r="AG269" s="3">
        <v>2</v>
      </c>
      <c r="AH269" s="3">
        <v>2</v>
      </c>
      <c r="AI269" s="14">
        <f>V269</f>
        <v>2</v>
      </c>
      <c r="AJ269" s="14">
        <f>AH269</f>
        <v>2</v>
      </c>
      <c r="AK269" s="14">
        <f t="shared" si="94"/>
        <v>2</v>
      </c>
      <c r="AL269" s="14">
        <f t="shared" si="94"/>
        <v>2</v>
      </c>
      <c r="AM269" s="14">
        <f t="shared" si="94"/>
        <v>2</v>
      </c>
      <c r="AO269" s="43">
        <v>0</v>
      </c>
    </row>
    <row r="270" spans="2:41" hidden="1" outlineLevel="3" x14ac:dyDescent="0.3">
      <c r="J270" s="19" t="s">
        <v>15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3">
        <v>1</v>
      </c>
      <c r="AE270" s="3">
        <v>1</v>
      </c>
      <c r="AF270" s="3">
        <v>1</v>
      </c>
      <c r="AG270" s="3">
        <v>1</v>
      </c>
      <c r="AH270" s="3">
        <v>1</v>
      </c>
      <c r="AI270" s="14">
        <f>V270</f>
        <v>1</v>
      </c>
      <c r="AJ270" s="14">
        <f>AH270</f>
        <v>1</v>
      </c>
      <c r="AK270" s="14">
        <f t="shared" si="94"/>
        <v>1</v>
      </c>
      <c r="AL270" s="14">
        <f t="shared" si="94"/>
        <v>1</v>
      </c>
      <c r="AM270" s="14">
        <f t="shared" si="94"/>
        <v>1</v>
      </c>
      <c r="AO270" s="43">
        <v>0</v>
      </c>
    </row>
    <row r="271" spans="2:41" hidden="1" outlineLevel="2" collapsed="1" x14ac:dyDescent="0.3">
      <c r="B271" t="s">
        <v>53</v>
      </c>
    </row>
    <row r="272" spans="2:41" hidden="1" outlineLevel="3" x14ac:dyDescent="0.3">
      <c r="J272" s="19" t="s">
        <v>11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3</v>
      </c>
      <c r="Q272" s="3">
        <v>3</v>
      </c>
      <c r="R272" s="3">
        <v>3</v>
      </c>
      <c r="S272" s="3">
        <v>3</v>
      </c>
      <c r="T272" s="3">
        <v>4</v>
      </c>
      <c r="U272" s="3">
        <v>4</v>
      </c>
      <c r="V272" s="3">
        <v>4</v>
      </c>
      <c r="W272" s="3">
        <v>4</v>
      </c>
      <c r="X272" s="3">
        <v>4</v>
      </c>
      <c r="Y272" s="3">
        <v>4</v>
      </c>
      <c r="Z272" s="3">
        <v>4</v>
      </c>
      <c r="AA272" s="3">
        <v>4</v>
      </c>
      <c r="AB272" s="3">
        <v>4</v>
      </c>
      <c r="AC272" s="3">
        <v>4</v>
      </c>
      <c r="AD272" s="3">
        <v>4</v>
      </c>
      <c r="AE272" s="3">
        <v>4</v>
      </c>
      <c r="AF272" s="3">
        <v>4</v>
      </c>
      <c r="AG272" s="3">
        <v>4</v>
      </c>
      <c r="AH272" s="3">
        <v>4</v>
      </c>
      <c r="AI272" s="14">
        <f>V272</f>
        <v>4</v>
      </c>
      <c r="AJ272" s="14">
        <f>AH272</f>
        <v>4</v>
      </c>
      <c r="AK272" s="14">
        <f t="shared" ref="AK272:AM274" si="95">AJ272+$AO272</f>
        <v>4</v>
      </c>
      <c r="AL272" s="14">
        <f t="shared" si="95"/>
        <v>4</v>
      </c>
      <c r="AM272" s="14">
        <f t="shared" si="95"/>
        <v>4</v>
      </c>
      <c r="AO272" s="43">
        <v>0</v>
      </c>
    </row>
    <row r="273" spans="2:41" hidden="1" outlineLevel="3" x14ac:dyDescent="0.3">
      <c r="J273" s="19" t="s">
        <v>10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2</v>
      </c>
      <c r="Q273" s="3">
        <v>2</v>
      </c>
      <c r="R273" s="3">
        <v>2</v>
      </c>
      <c r="S273" s="3">
        <v>2</v>
      </c>
      <c r="T273" s="3">
        <v>3</v>
      </c>
      <c r="U273" s="3">
        <v>3</v>
      </c>
      <c r="V273" s="3">
        <v>3</v>
      </c>
      <c r="W273" s="3">
        <v>3</v>
      </c>
      <c r="X273" s="3">
        <v>3</v>
      </c>
      <c r="Y273" s="3">
        <v>3</v>
      </c>
      <c r="Z273" s="3">
        <v>3</v>
      </c>
      <c r="AA273" s="3">
        <v>3</v>
      </c>
      <c r="AB273" s="3">
        <v>3</v>
      </c>
      <c r="AC273" s="3">
        <v>3</v>
      </c>
      <c r="AD273" s="3">
        <v>3</v>
      </c>
      <c r="AE273" s="3">
        <v>3</v>
      </c>
      <c r="AF273" s="3">
        <v>3</v>
      </c>
      <c r="AG273" s="3">
        <v>3</v>
      </c>
      <c r="AH273" s="3">
        <v>3</v>
      </c>
      <c r="AI273" s="14">
        <f>V273</f>
        <v>3</v>
      </c>
      <c r="AJ273" s="14">
        <f>AH273</f>
        <v>3</v>
      </c>
      <c r="AK273" s="14">
        <f t="shared" si="95"/>
        <v>3</v>
      </c>
      <c r="AL273" s="14">
        <f t="shared" si="95"/>
        <v>3</v>
      </c>
      <c r="AM273" s="14">
        <f t="shared" si="95"/>
        <v>3</v>
      </c>
      <c r="AO273" s="43">
        <v>0</v>
      </c>
    </row>
    <row r="274" spans="2:41" hidden="1" outlineLevel="3" x14ac:dyDescent="0.3">
      <c r="J274" s="19" t="s">
        <v>15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1</v>
      </c>
      <c r="Q274" s="3">
        <v>1</v>
      </c>
      <c r="R274" s="3">
        <v>1</v>
      </c>
      <c r="S274" s="3">
        <v>1</v>
      </c>
      <c r="T274" s="3">
        <v>2</v>
      </c>
      <c r="U274" s="3">
        <v>2</v>
      </c>
      <c r="V274" s="3">
        <v>2</v>
      </c>
      <c r="W274" s="3">
        <v>2</v>
      </c>
      <c r="X274" s="3">
        <v>2</v>
      </c>
      <c r="Y274" s="3">
        <v>2</v>
      </c>
      <c r="Z274" s="3">
        <v>2</v>
      </c>
      <c r="AA274" s="3">
        <v>2</v>
      </c>
      <c r="AB274" s="3">
        <v>2</v>
      </c>
      <c r="AC274" s="3">
        <v>2</v>
      </c>
      <c r="AD274" s="3">
        <v>2</v>
      </c>
      <c r="AE274" s="3">
        <v>2</v>
      </c>
      <c r="AF274" s="3">
        <v>2</v>
      </c>
      <c r="AG274" s="3">
        <v>2</v>
      </c>
      <c r="AH274" s="3">
        <v>2</v>
      </c>
      <c r="AI274" s="14">
        <f>V274</f>
        <v>2</v>
      </c>
      <c r="AJ274" s="14">
        <f>AH274</f>
        <v>2</v>
      </c>
      <c r="AK274" s="14">
        <f t="shared" si="95"/>
        <v>2</v>
      </c>
      <c r="AL274" s="14">
        <f t="shared" si="95"/>
        <v>2</v>
      </c>
      <c r="AM274" s="14">
        <f t="shared" si="95"/>
        <v>2</v>
      </c>
      <c r="AO274" s="43">
        <v>0</v>
      </c>
    </row>
    <row r="275" spans="2:41" hidden="1" outlineLevel="2" collapsed="1" x14ac:dyDescent="0.3">
      <c r="B275" t="s">
        <v>56</v>
      </c>
    </row>
    <row r="276" spans="2:41" hidden="1" outlineLevel="3" x14ac:dyDescent="0.3">
      <c r="J276" s="19" t="s">
        <v>11</v>
      </c>
      <c r="K276" s="3">
        <v>3</v>
      </c>
      <c r="L276" s="3">
        <v>3</v>
      </c>
      <c r="M276" s="3">
        <v>3</v>
      </c>
      <c r="N276" s="3">
        <v>4</v>
      </c>
      <c r="O276" s="3">
        <v>4</v>
      </c>
      <c r="P276" s="3">
        <v>4</v>
      </c>
      <c r="Q276" s="3">
        <v>4</v>
      </c>
      <c r="R276" s="3">
        <v>5</v>
      </c>
      <c r="S276" s="3">
        <v>5</v>
      </c>
      <c r="T276" s="3">
        <v>5</v>
      </c>
      <c r="U276" s="3">
        <v>5</v>
      </c>
      <c r="V276" s="3">
        <v>5</v>
      </c>
      <c r="W276" s="3">
        <v>6</v>
      </c>
      <c r="X276" s="3">
        <v>6</v>
      </c>
      <c r="Y276" s="3">
        <v>6</v>
      </c>
      <c r="Z276" s="3">
        <v>6</v>
      </c>
      <c r="AA276" s="3">
        <v>6</v>
      </c>
      <c r="AB276" s="3">
        <v>6</v>
      </c>
      <c r="AC276" s="3">
        <v>6</v>
      </c>
      <c r="AD276" s="3">
        <v>6</v>
      </c>
      <c r="AE276" s="3">
        <v>6</v>
      </c>
      <c r="AF276" s="3">
        <v>6</v>
      </c>
      <c r="AG276" s="3">
        <v>6</v>
      </c>
      <c r="AH276" s="3">
        <v>6</v>
      </c>
      <c r="AI276" s="14">
        <f>V276</f>
        <v>5</v>
      </c>
      <c r="AJ276" s="14">
        <f>AH276</f>
        <v>6</v>
      </c>
      <c r="AK276" s="14">
        <f t="shared" ref="AK276:AM278" si="96">AJ276+$AO276</f>
        <v>6</v>
      </c>
      <c r="AL276" s="14">
        <f t="shared" si="96"/>
        <v>6</v>
      </c>
      <c r="AM276" s="14">
        <f t="shared" si="96"/>
        <v>6</v>
      </c>
      <c r="AO276" s="43">
        <v>0</v>
      </c>
    </row>
    <row r="277" spans="2:41" hidden="1" outlineLevel="3" x14ac:dyDescent="0.3">
      <c r="J277" s="19" t="s">
        <v>10</v>
      </c>
      <c r="K277" s="3">
        <v>2</v>
      </c>
      <c r="L277" s="3">
        <v>2</v>
      </c>
      <c r="M277" s="3">
        <v>2</v>
      </c>
      <c r="N277" s="3">
        <v>3</v>
      </c>
      <c r="O277" s="3">
        <v>3</v>
      </c>
      <c r="P277" s="3">
        <v>3</v>
      </c>
      <c r="Q277" s="3">
        <v>3</v>
      </c>
      <c r="R277" s="3">
        <v>4</v>
      </c>
      <c r="S277" s="3">
        <v>4</v>
      </c>
      <c r="T277" s="3">
        <v>4</v>
      </c>
      <c r="U277" s="3">
        <v>4</v>
      </c>
      <c r="V277" s="3">
        <v>4</v>
      </c>
      <c r="W277" s="3">
        <v>5</v>
      </c>
      <c r="X277" s="3">
        <v>5</v>
      </c>
      <c r="Y277" s="3">
        <v>5</v>
      </c>
      <c r="Z277" s="3">
        <v>5</v>
      </c>
      <c r="AA277" s="3">
        <v>5</v>
      </c>
      <c r="AB277" s="3">
        <v>5</v>
      </c>
      <c r="AC277" s="3">
        <v>5</v>
      </c>
      <c r="AD277" s="3">
        <v>5</v>
      </c>
      <c r="AE277" s="3">
        <v>5</v>
      </c>
      <c r="AF277" s="3">
        <v>5</v>
      </c>
      <c r="AG277" s="3">
        <v>5</v>
      </c>
      <c r="AH277" s="3">
        <v>5</v>
      </c>
      <c r="AI277" s="14">
        <f>V277</f>
        <v>4</v>
      </c>
      <c r="AJ277" s="14">
        <f>AH277</f>
        <v>5</v>
      </c>
      <c r="AK277" s="14">
        <f t="shared" si="96"/>
        <v>5</v>
      </c>
      <c r="AL277" s="14">
        <f t="shared" si="96"/>
        <v>5</v>
      </c>
      <c r="AM277" s="14">
        <f t="shared" si="96"/>
        <v>5</v>
      </c>
      <c r="AO277" s="43">
        <v>0</v>
      </c>
    </row>
    <row r="278" spans="2:41" hidden="1" outlineLevel="3" x14ac:dyDescent="0.3">
      <c r="J278" s="19" t="s">
        <v>15</v>
      </c>
      <c r="K278" s="3">
        <v>1</v>
      </c>
      <c r="L278" s="3">
        <v>1</v>
      </c>
      <c r="M278" s="3">
        <v>1</v>
      </c>
      <c r="N278" s="3">
        <v>2</v>
      </c>
      <c r="O278" s="3">
        <v>2</v>
      </c>
      <c r="P278" s="3">
        <v>2</v>
      </c>
      <c r="Q278" s="3">
        <v>2</v>
      </c>
      <c r="R278" s="3">
        <v>3</v>
      </c>
      <c r="S278" s="3">
        <v>3</v>
      </c>
      <c r="T278" s="3">
        <v>3</v>
      </c>
      <c r="U278" s="3">
        <v>3</v>
      </c>
      <c r="V278" s="3">
        <v>3</v>
      </c>
      <c r="W278" s="3">
        <v>4</v>
      </c>
      <c r="X278" s="3">
        <v>4</v>
      </c>
      <c r="Y278" s="3">
        <v>4</v>
      </c>
      <c r="Z278" s="3">
        <v>4</v>
      </c>
      <c r="AA278" s="3">
        <v>4</v>
      </c>
      <c r="AB278" s="3">
        <v>4</v>
      </c>
      <c r="AC278" s="3">
        <v>4</v>
      </c>
      <c r="AD278" s="3">
        <v>4</v>
      </c>
      <c r="AE278" s="3">
        <v>4</v>
      </c>
      <c r="AF278" s="3">
        <v>4</v>
      </c>
      <c r="AG278" s="3">
        <v>4</v>
      </c>
      <c r="AH278" s="3">
        <v>4</v>
      </c>
      <c r="AI278" s="14">
        <f>V278</f>
        <v>3</v>
      </c>
      <c r="AJ278" s="14">
        <f>AH278</f>
        <v>4</v>
      </c>
      <c r="AK278" s="14">
        <f t="shared" si="96"/>
        <v>4</v>
      </c>
      <c r="AL278" s="14">
        <f t="shared" si="96"/>
        <v>4</v>
      </c>
      <c r="AM278" s="14">
        <f t="shared" si="96"/>
        <v>4</v>
      </c>
      <c r="AO278" s="43">
        <v>0</v>
      </c>
    </row>
    <row r="279" spans="2:41" hidden="1" outlineLevel="2" collapsed="1" x14ac:dyDescent="0.3">
      <c r="B279" t="s">
        <v>58</v>
      </c>
    </row>
    <row r="280" spans="2:41" hidden="1" outlineLevel="3" x14ac:dyDescent="0.3">
      <c r="J280" s="19" t="s">
        <v>11</v>
      </c>
      <c r="K280" s="3">
        <v>1</v>
      </c>
      <c r="L280" s="3">
        <v>1</v>
      </c>
      <c r="M280" s="3">
        <v>1</v>
      </c>
      <c r="N280" s="3">
        <v>1</v>
      </c>
      <c r="O280" s="3">
        <v>1</v>
      </c>
      <c r="P280" s="3">
        <v>1</v>
      </c>
      <c r="Q280" s="3">
        <v>2</v>
      </c>
      <c r="R280" s="3">
        <v>2</v>
      </c>
      <c r="S280" s="3">
        <v>2</v>
      </c>
      <c r="T280" s="3">
        <v>2</v>
      </c>
      <c r="U280" s="3">
        <v>2</v>
      </c>
      <c r="V280" s="3">
        <v>2</v>
      </c>
      <c r="W280" s="3">
        <v>2</v>
      </c>
      <c r="X280" s="3">
        <v>2</v>
      </c>
      <c r="Y280" s="3">
        <v>2</v>
      </c>
      <c r="Z280" s="3">
        <v>2</v>
      </c>
      <c r="AA280" s="3">
        <v>2</v>
      </c>
      <c r="AB280" s="3">
        <v>2</v>
      </c>
      <c r="AC280" s="3">
        <v>2</v>
      </c>
      <c r="AD280" s="3">
        <v>2</v>
      </c>
      <c r="AE280" s="3">
        <v>2</v>
      </c>
      <c r="AF280" s="3">
        <v>2</v>
      </c>
      <c r="AG280" s="3">
        <v>2</v>
      </c>
      <c r="AH280" s="3">
        <v>2</v>
      </c>
      <c r="AI280" s="14">
        <f>V280</f>
        <v>2</v>
      </c>
      <c r="AJ280" s="14">
        <f>AH280</f>
        <v>2</v>
      </c>
      <c r="AK280" s="14">
        <f t="shared" ref="AK280:AM282" si="97">AJ280+$AO280</f>
        <v>2</v>
      </c>
      <c r="AL280" s="14">
        <f t="shared" si="97"/>
        <v>2</v>
      </c>
      <c r="AM280" s="14">
        <f t="shared" si="97"/>
        <v>2</v>
      </c>
      <c r="AO280" s="43">
        <v>0</v>
      </c>
    </row>
    <row r="281" spans="2:41" hidden="1" outlineLevel="3" x14ac:dyDescent="0.3">
      <c r="J281" s="19" t="s">
        <v>10</v>
      </c>
      <c r="K281" s="3">
        <v>1</v>
      </c>
      <c r="L281" s="3">
        <v>1</v>
      </c>
      <c r="M281" s="3">
        <v>1</v>
      </c>
      <c r="N281" s="3">
        <v>1</v>
      </c>
      <c r="O281" s="3">
        <v>1</v>
      </c>
      <c r="P281" s="3">
        <v>1</v>
      </c>
      <c r="Q281" s="3">
        <v>2</v>
      </c>
      <c r="R281" s="3">
        <v>2</v>
      </c>
      <c r="S281" s="3">
        <v>2</v>
      </c>
      <c r="T281" s="3">
        <v>2</v>
      </c>
      <c r="U281" s="3">
        <v>2</v>
      </c>
      <c r="V281" s="3">
        <v>2</v>
      </c>
      <c r="W281" s="3">
        <v>2</v>
      </c>
      <c r="X281" s="3">
        <v>2</v>
      </c>
      <c r="Y281" s="3">
        <v>2</v>
      </c>
      <c r="Z281" s="3">
        <v>2</v>
      </c>
      <c r="AA281" s="3">
        <v>2</v>
      </c>
      <c r="AB281" s="3">
        <v>2</v>
      </c>
      <c r="AC281" s="3">
        <v>2</v>
      </c>
      <c r="AD281" s="3">
        <v>2</v>
      </c>
      <c r="AE281" s="3">
        <v>2</v>
      </c>
      <c r="AF281" s="3">
        <v>2</v>
      </c>
      <c r="AG281" s="3">
        <v>2</v>
      </c>
      <c r="AH281" s="3">
        <v>2</v>
      </c>
      <c r="AI281" s="14">
        <f>V281</f>
        <v>2</v>
      </c>
      <c r="AJ281" s="14">
        <f>AH281</f>
        <v>2</v>
      </c>
      <c r="AK281" s="14">
        <f t="shared" si="97"/>
        <v>2</v>
      </c>
      <c r="AL281" s="14">
        <f t="shared" si="97"/>
        <v>2</v>
      </c>
      <c r="AM281" s="14">
        <f t="shared" si="97"/>
        <v>2</v>
      </c>
      <c r="AO281" s="43">
        <v>0</v>
      </c>
    </row>
    <row r="282" spans="2:41" hidden="1" outlineLevel="3" x14ac:dyDescent="0.3">
      <c r="J282" s="19" t="s">
        <v>15</v>
      </c>
      <c r="K282" s="3">
        <v>1</v>
      </c>
      <c r="L282" s="3">
        <v>1</v>
      </c>
      <c r="M282" s="3">
        <v>1</v>
      </c>
      <c r="N282" s="3">
        <v>1</v>
      </c>
      <c r="O282" s="3">
        <v>1</v>
      </c>
      <c r="P282" s="3">
        <v>1</v>
      </c>
      <c r="Q282" s="3">
        <v>2</v>
      </c>
      <c r="R282" s="3">
        <v>2</v>
      </c>
      <c r="S282" s="3">
        <v>2</v>
      </c>
      <c r="T282" s="3">
        <v>2</v>
      </c>
      <c r="U282" s="3">
        <v>2</v>
      </c>
      <c r="V282" s="3">
        <v>2</v>
      </c>
      <c r="W282" s="3">
        <v>2</v>
      </c>
      <c r="X282" s="3">
        <v>2</v>
      </c>
      <c r="Y282" s="3">
        <v>2</v>
      </c>
      <c r="Z282" s="3">
        <v>2</v>
      </c>
      <c r="AA282" s="3">
        <v>2</v>
      </c>
      <c r="AB282" s="3">
        <v>2</v>
      </c>
      <c r="AC282" s="3">
        <v>2</v>
      </c>
      <c r="AD282" s="3">
        <v>2</v>
      </c>
      <c r="AE282" s="3">
        <v>2</v>
      </c>
      <c r="AF282" s="3">
        <v>2</v>
      </c>
      <c r="AG282" s="3">
        <v>2</v>
      </c>
      <c r="AH282" s="3">
        <v>2</v>
      </c>
      <c r="AI282" s="14">
        <f>V282</f>
        <v>2</v>
      </c>
      <c r="AJ282" s="14">
        <f>AH282</f>
        <v>2</v>
      </c>
      <c r="AK282" s="14">
        <f t="shared" si="97"/>
        <v>2</v>
      </c>
      <c r="AL282" s="14">
        <f t="shared" si="97"/>
        <v>2</v>
      </c>
      <c r="AM282" s="14">
        <f t="shared" si="97"/>
        <v>2</v>
      </c>
      <c r="AO282" s="43">
        <v>0</v>
      </c>
    </row>
    <row r="283" spans="2:41" hidden="1" outlineLevel="2" collapsed="1" x14ac:dyDescent="0.3">
      <c r="B283" t="s">
        <v>60</v>
      </c>
    </row>
    <row r="284" spans="2:41" hidden="1" outlineLevel="3" x14ac:dyDescent="0.3">
      <c r="J284" s="19" t="s">
        <v>11</v>
      </c>
      <c r="K284" s="3">
        <v>1</v>
      </c>
      <c r="L284" s="3">
        <v>1</v>
      </c>
      <c r="M284" s="3">
        <v>1</v>
      </c>
      <c r="N284" s="3">
        <v>1</v>
      </c>
      <c r="O284" s="3">
        <v>1</v>
      </c>
      <c r="P284" s="3">
        <v>1</v>
      </c>
      <c r="Q284" s="3">
        <v>2</v>
      </c>
      <c r="R284" s="3">
        <v>2</v>
      </c>
      <c r="S284" s="3">
        <v>2</v>
      </c>
      <c r="T284" s="3">
        <v>2</v>
      </c>
      <c r="U284" s="3">
        <v>2</v>
      </c>
      <c r="V284" s="3">
        <v>2</v>
      </c>
      <c r="W284" s="3">
        <v>2</v>
      </c>
      <c r="X284" s="3">
        <v>2</v>
      </c>
      <c r="Y284" s="3">
        <v>2</v>
      </c>
      <c r="Z284" s="3">
        <v>2</v>
      </c>
      <c r="AA284" s="3">
        <v>2</v>
      </c>
      <c r="AB284" s="3">
        <v>2</v>
      </c>
      <c r="AC284" s="3">
        <v>2</v>
      </c>
      <c r="AD284" s="3">
        <v>2</v>
      </c>
      <c r="AE284" s="3">
        <v>2</v>
      </c>
      <c r="AF284" s="3">
        <v>2</v>
      </c>
      <c r="AG284" s="3">
        <v>2</v>
      </c>
      <c r="AH284" s="3">
        <v>2</v>
      </c>
      <c r="AI284" s="14">
        <f>V284</f>
        <v>2</v>
      </c>
      <c r="AJ284" s="14">
        <f>AH284</f>
        <v>2</v>
      </c>
      <c r="AK284" s="14">
        <f t="shared" ref="AK284:AM286" si="98">AJ284+$AO284</f>
        <v>2</v>
      </c>
      <c r="AL284" s="14">
        <f t="shared" si="98"/>
        <v>2</v>
      </c>
      <c r="AM284" s="14">
        <f t="shared" si="98"/>
        <v>2</v>
      </c>
      <c r="AO284" s="43">
        <v>0</v>
      </c>
    </row>
    <row r="285" spans="2:41" hidden="1" outlineLevel="3" x14ac:dyDescent="0.3">
      <c r="J285" s="19" t="s">
        <v>10</v>
      </c>
      <c r="K285" s="3">
        <v>1</v>
      </c>
      <c r="L285" s="3">
        <v>1</v>
      </c>
      <c r="M285" s="3">
        <v>1</v>
      </c>
      <c r="N285" s="3">
        <v>1</v>
      </c>
      <c r="O285" s="3">
        <v>1</v>
      </c>
      <c r="P285" s="3">
        <v>1</v>
      </c>
      <c r="Q285" s="3">
        <v>2</v>
      </c>
      <c r="R285" s="3">
        <v>2</v>
      </c>
      <c r="S285" s="3">
        <v>2</v>
      </c>
      <c r="T285" s="3">
        <v>2</v>
      </c>
      <c r="U285" s="3">
        <v>2</v>
      </c>
      <c r="V285" s="3">
        <v>2</v>
      </c>
      <c r="W285" s="3">
        <v>2</v>
      </c>
      <c r="X285" s="3">
        <v>2</v>
      </c>
      <c r="Y285" s="3">
        <v>2</v>
      </c>
      <c r="Z285" s="3">
        <v>2</v>
      </c>
      <c r="AA285" s="3">
        <v>2</v>
      </c>
      <c r="AB285" s="3">
        <v>2</v>
      </c>
      <c r="AC285" s="3">
        <v>2</v>
      </c>
      <c r="AD285" s="3">
        <v>2</v>
      </c>
      <c r="AE285" s="3">
        <v>2</v>
      </c>
      <c r="AF285" s="3">
        <v>2</v>
      </c>
      <c r="AG285" s="3">
        <v>2</v>
      </c>
      <c r="AH285" s="3">
        <v>2</v>
      </c>
      <c r="AI285" s="14">
        <f>V285</f>
        <v>2</v>
      </c>
      <c r="AJ285" s="14">
        <f>AH285</f>
        <v>2</v>
      </c>
      <c r="AK285" s="14">
        <f t="shared" si="98"/>
        <v>2</v>
      </c>
      <c r="AL285" s="14">
        <f t="shared" si="98"/>
        <v>2</v>
      </c>
      <c r="AM285" s="14">
        <f t="shared" si="98"/>
        <v>2</v>
      </c>
      <c r="AO285" s="43">
        <v>0</v>
      </c>
    </row>
    <row r="286" spans="2:41" hidden="1" outlineLevel="3" x14ac:dyDescent="0.3">
      <c r="J286" s="19" t="s">
        <v>15</v>
      </c>
      <c r="K286" s="3">
        <v>1</v>
      </c>
      <c r="L286" s="3">
        <v>1</v>
      </c>
      <c r="M286" s="3">
        <v>1</v>
      </c>
      <c r="N286" s="3">
        <v>1</v>
      </c>
      <c r="O286" s="3">
        <v>1</v>
      </c>
      <c r="P286" s="3">
        <v>1</v>
      </c>
      <c r="Q286" s="3">
        <v>2</v>
      </c>
      <c r="R286" s="3">
        <v>2</v>
      </c>
      <c r="S286" s="3">
        <v>2</v>
      </c>
      <c r="T286" s="3">
        <v>2</v>
      </c>
      <c r="U286" s="3">
        <v>2</v>
      </c>
      <c r="V286" s="3">
        <v>2</v>
      </c>
      <c r="W286" s="3">
        <v>2</v>
      </c>
      <c r="X286" s="3">
        <v>2</v>
      </c>
      <c r="Y286" s="3">
        <v>2</v>
      </c>
      <c r="Z286" s="3">
        <v>2</v>
      </c>
      <c r="AA286" s="3">
        <v>2</v>
      </c>
      <c r="AB286" s="3">
        <v>2</v>
      </c>
      <c r="AC286" s="3">
        <v>2</v>
      </c>
      <c r="AD286" s="3">
        <v>2</v>
      </c>
      <c r="AE286" s="3">
        <v>2</v>
      </c>
      <c r="AF286" s="3">
        <v>2</v>
      </c>
      <c r="AG286" s="3">
        <v>2</v>
      </c>
      <c r="AH286" s="3">
        <v>2</v>
      </c>
      <c r="AI286" s="14">
        <f>V286</f>
        <v>2</v>
      </c>
      <c r="AJ286" s="14">
        <f>AH286</f>
        <v>2</v>
      </c>
      <c r="AK286" s="14">
        <f t="shared" si="98"/>
        <v>2</v>
      </c>
      <c r="AL286" s="14">
        <f t="shared" si="98"/>
        <v>2</v>
      </c>
      <c r="AM286" s="14">
        <f t="shared" si="98"/>
        <v>2</v>
      </c>
      <c r="AO286" s="43">
        <v>0</v>
      </c>
    </row>
    <row r="287" spans="2:41" hidden="1" outlineLevel="2" collapsed="1" x14ac:dyDescent="0.3">
      <c r="B287" t="s">
        <v>72</v>
      </c>
    </row>
    <row r="288" spans="2:41" hidden="1" outlineLevel="3" x14ac:dyDescent="0.3">
      <c r="J288" s="19" t="s">
        <v>11</v>
      </c>
      <c r="K288" s="3">
        <v>1</v>
      </c>
      <c r="L288" s="3">
        <v>1</v>
      </c>
      <c r="M288" s="3">
        <v>1</v>
      </c>
      <c r="N288" s="3">
        <v>1</v>
      </c>
      <c r="O288" s="3">
        <v>1</v>
      </c>
      <c r="P288" s="3">
        <v>1</v>
      </c>
      <c r="Q288" s="3">
        <v>1</v>
      </c>
      <c r="R288" s="3">
        <v>1</v>
      </c>
      <c r="S288" s="3">
        <v>1</v>
      </c>
      <c r="T288" s="3">
        <v>1</v>
      </c>
      <c r="U288" s="3">
        <v>1</v>
      </c>
      <c r="V288" s="3">
        <v>1</v>
      </c>
      <c r="W288" s="3">
        <v>2</v>
      </c>
      <c r="X288" s="3">
        <v>2</v>
      </c>
      <c r="Y288" s="3">
        <v>2</v>
      </c>
      <c r="Z288" s="3">
        <v>2</v>
      </c>
      <c r="AA288" s="3">
        <v>2</v>
      </c>
      <c r="AB288" s="3">
        <v>2</v>
      </c>
      <c r="AC288" s="3">
        <v>2</v>
      </c>
      <c r="AD288" s="3">
        <v>2</v>
      </c>
      <c r="AE288" s="3">
        <v>2</v>
      </c>
      <c r="AF288" s="3">
        <v>2</v>
      </c>
      <c r="AG288" s="3">
        <v>2</v>
      </c>
      <c r="AH288" s="3">
        <v>2</v>
      </c>
      <c r="AI288" s="14">
        <f>V288</f>
        <v>1</v>
      </c>
      <c r="AJ288" s="14">
        <f>AH288</f>
        <v>2</v>
      </c>
      <c r="AK288" s="14">
        <f t="shared" ref="AK288:AM290" si="99">AJ288+$AO288</f>
        <v>2</v>
      </c>
      <c r="AL288" s="14">
        <f t="shared" si="99"/>
        <v>2</v>
      </c>
      <c r="AM288" s="14">
        <f t="shared" si="99"/>
        <v>2</v>
      </c>
      <c r="AO288" s="43">
        <v>0</v>
      </c>
    </row>
    <row r="289" spans="2:41" hidden="1" outlineLevel="3" x14ac:dyDescent="0.3">
      <c r="J289" s="19" t="s">
        <v>10</v>
      </c>
      <c r="K289" s="3">
        <v>1</v>
      </c>
      <c r="L289" s="3">
        <v>1</v>
      </c>
      <c r="M289" s="3">
        <v>1</v>
      </c>
      <c r="N289" s="3">
        <v>1</v>
      </c>
      <c r="O289" s="3">
        <v>1</v>
      </c>
      <c r="P289" s="3">
        <v>1</v>
      </c>
      <c r="Q289" s="3">
        <v>1</v>
      </c>
      <c r="R289" s="3">
        <v>1</v>
      </c>
      <c r="S289" s="3">
        <v>1</v>
      </c>
      <c r="T289" s="3">
        <v>1</v>
      </c>
      <c r="U289" s="3">
        <v>1</v>
      </c>
      <c r="V289" s="3">
        <v>1</v>
      </c>
      <c r="W289" s="3">
        <v>2</v>
      </c>
      <c r="X289" s="3">
        <v>2</v>
      </c>
      <c r="Y289" s="3">
        <v>2</v>
      </c>
      <c r="Z289" s="3">
        <v>2</v>
      </c>
      <c r="AA289" s="3">
        <v>2</v>
      </c>
      <c r="AB289" s="3">
        <v>2</v>
      </c>
      <c r="AC289" s="3">
        <v>2</v>
      </c>
      <c r="AD289" s="3">
        <v>2</v>
      </c>
      <c r="AE289" s="3">
        <v>2</v>
      </c>
      <c r="AF289" s="3">
        <v>2</v>
      </c>
      <c r="AG289" s="3">
        <v>2</v>
      </c>
      <c r="AH289" s="3">
        <v>2</v>
      </c>
      <c r="AI289" s="14">
        <f>V289</f>
        <v>1</v>
      </c>
      <c r="AJ289" s="14">
        <f>AH289</f>
        <v>2</v>
      </c>
      <c r="AK289" s="14">
        <f t="shared" si="99"/>
        <v>2</v>
      </c>
      <c r="AL289" s="14">
        <f t="shared" si="99"/>
        <v>2</v>
      </c>
      <c r="AM289" s="14">
        <f t="shared" si="99"/>
        <v>2</v>
      </c>
      <c r="AO289" s="43">
        <v>0</v>
      </c>
    </row>
    <row r="290" spans="2:41" hidden="1" outlineLevel="3" x14ac:dyDescent="0.3">
      <c r="J290" s="19" t="s">
        <v>15</v>
      </c>
      <c r="K290" s="3">
        <v>1</v>
      </c>
      <c r="L290" s="3">
        <v>1</v>
      </c>
      <c r="M290" s="3">
        <v>1</v>
      </c>
      <c r="N290" s="3">
        <v>1</v>
      </c>
      <c r="O290" s="3">
        <v>1</v>
      </c>
      <c r="P290" s="3">
        <v>1</v>
      </c>
      <c r="Q290" s="3">
        <v>1</v>
      </c>
      <c r="R290" s="3">
        <v>1</v>
      </c>
      <c r="S290" s="3">
        <v>1</v>
      </c>
      <c r="T290" s="3">
        <v>1</v>
      </c>
      <c r="U290" s="3">
        <v>1</v>
      </c>
      <c r="V290" s="3">
        <v>1</v>
      </c>
      <c r="W290" s="3">
        <v>2</v>
      </c>
      <c r="X290" s="3">
        <v>2</v>
      </c>
      <c r="Y290" s="3">
        <v>2</v>
      </c>
      <c r="Z290" s="3">
        <v>2</v>
      </c>
      <c r="AA290" s="3">
        <v>2</v>
      </c>
      <c r="AB290" s="3">
        <v>2</v>
      </c>
      <c r="AC290" s="3">
        <v>2</v>
      </c>
      <c r="AD290" s="3">
        <v>2</v>
      </c>
      <c r="AE290" s="3">
        <v>2</v>
      </c>
      <c r="AF290" s="3">
        <v>2</v>
      </c>
      <c r="AG290" s="3">
        <v>2</v>
      </c>
      <c r="AH290" s="3">
        <v>2</v>
      </c>
      <c r="AI290" s="14">
        <f>V290</f>
        <v>1</v>
      </c>
      <c r="AJ290" s="14">
        <f>AH290</f>
        <v>2</v>
      </c>
      <c r="AK290" s="14">
        <f t="shared" si="99"/>
        <v>2</v>
      </c>
      <c r="AL290" s="14">
        <f t="shared" si="99"/>
        <v>2</v>
      </c>
      <c r="AM290" s="14">
        <f t="shared" si="99"/>
        <v>2</v>
      </c>
      <c r="AO290" s="43">
        <v>0</v>
      </c>
    </row>
    <row r="291" spans="2:41" hidden="1" outlineLevel="2" x14ac:dyDescent="0.3">
      <c r="B291" t="s">
        <v>74</v>
      </c>
      <c r="J291" s="19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2:41" hidden="1" outlineLevel="2" collapsed="1" x14ac:dyDescent="0.3">
      <c r="B292" t="s">
        <v>46</v>
      </c>
    </row>
    <row r="293" spans="2:41" hidden="1" outlineLevel="3" x14ac:dyDescent="0.3">
      <c r="C293" t="s">
        <v>137</v>
      </c>
      <c r="AO293" s="17" t="s">
        <v>150</v>
      </c>
    </row>
    <row r="294" spans="2:41" hidden="1" outlineLevel="3" x14ac:dyDescent="0.3">
      <c r="J294" s="19" t="s">
        <v>11</v>
      </c>
      <c r="K294" s="3">
        <v>7000</v>
      </c>
      <c r="L294" s="3">
        <v>7000</v>
      </c>
      <c r="M294" s="3">
        <v>7000</v>
      </c>
      <c r="N294" s="3">
        <v>7000</v>
      </c>
      <c r="O294" s="3">
        <v>7000</v>
      </c>
      <c r="P294" s="3">
        <v>7000</v>
      </c>
      <c r="Q294" s="3">
        <v>7000</v>
      </c>
      <c r="R294" s="3">
        <v>7000</v>
      </c>
      <c r="S294" s="3">
        <v>7000</v>
      </c>
      <c r="T294" s="3">
        <v>7000</v>
      </c>
      <c r="U294" s="3">
        <v>7000</v>
      </c>
      <c r="V294" s="3">
        <v>7000</v>
      </c>
      <c r="W294" s="3">
        <v>7000</v>
      </c>
      <c r="X294" s="3">
        <v>7000</v>
      </c>
      <c r="Y294" s="3">
        <v>7000</v>
      </c>
      <c r="Z294" s="3">
        <v>7000</v>
      </c>
      <c r="AA294" s="3">
        <v>7000</v>
      </c>
      <c r="AB294" s="3">
        <v>7000</v>
      </c>
      <c r="AC294" s="3">
        <v>7000</v>
      </c>
      <c r="AD294" s="3">
        <v>7000</v>
      </c>
      <c r="AE294" s="3">
        <v>7000</v>
      </c>
      <c r="AF294" s="3">
        <v>7000</v>
      </c>
      <c r="AG294" s="3">
        <v>7000</v>
      </c>
      <c r="AH294" s="3">
        <v>7000</v>
      </c>
      <c r="AI294" s="14">
        <f>SUM(K294:V294)</f>
        <v>84000</v>
      </c>
      <c r="AJ294" s="14">
        <f>SUM(W294:AH294)</f>
        <v>84000</v>
      </c>
      <c r="AK294" s="14">
        <f t="shared" ref="AK294:AM296" si="100">AJ294*(1+$AO294)</f>
        <v>84419.999999999985</v>
      </c>
      <c r="AL294" s="14">
        <f t="shared" si="100"/>
        <v>84842.099999999977</v>
      </c>
      <c r="AM294" s="14">
        <f t="shared" si="100"/>
        <v>85266.310499999963</v>
      </c>
      <c r="AO294" s="42">
        <v>5.0000000000000001E-3</v>
      </c>
    </row>
    <row r="295" spans="2:41" hidden="1" outlineLevel="3" x14ac:dyDescent="0.3">
      <c r="J295" s="19" t="s">
        <v>10</v>
      </c>
      <c r="K295" s="3">
        <v>9000</v>
      </c>
      <c r="L295" s="3">
        <v>9000</v>
      </c>
      <c r="M295" s="3">
        <v>9000</v>
      </c>
      <c r="N295" s="3">
        <v>9000</v>
      </c>
      <c r="O295" s="3">
        <v>9000</v>
      </c>
      <c r="P295" s="3">
        <v>9000</v>
      </c>
      <c r="Q295" s="3">
        <v>9000</v>
      </c>
      <c r="R295" s="3">
        <v>9000</v>
      </c>
      <c r="S295" s="3">
        <v>9000</v>
      </c>
      <c r="T295" s="3">
        <v>9000</v>
      </c>
      <c r="U295" s="3">
        <v>9000</v>
      </c>
      <c r="V295" s="3">
        <v>9000</v>
      </c>
      <c r="W295" s="3">
        <v>9000</v>
      </c>
      <c r="X295" s="3">
        <v>9000</v>
      </c>
      <c r="Y295" s="3">
        <v>9000</v>
      </c>
      <c r="Z295" s="3">
        <v>9000</v>
      </c>
      <c r="AA295" s="3">
        <v>9000</v>
      </c>
      <c r="AB295" s="3">
        <v>9000</v>
      </c>
      <c r="AC295" s="3">
        <v>9000</v>
      </c>
      <c r="AD295" s="3">
        <v>9000</v>
      </c>
      <c r="AE295" s="3">
        <v>9000</v>
      </c>
      <c r="AF295" s="3">
        <v>9000</v>
      </c>
      <c r="AG295" s="3">
        <v>9000</v>
      </c>
      <c r="AH295" s="3">
        <v>9000</v>
      </c>
      <c r="AI295" s="14">
        <f>SUM(K295:V295)</f>
        <v>108000</v>
      </c>
      <c r="AJ295" s="14">
        <f>SUM(W295:AH295)</f>
        <v>108000</v>
      </c>
      <c r="AK295" s="14">
        <f t="shared" si="100"/>
        <v>109080</v>
      </c>
      <c r="AL295" s="14">
        <f t="shared" si="100"/>
        <v>110170.8</v>
      </c>
      <c r="AM295" s="14">
        <f t="shared" si="100"/>
        <v>111272.508</v>
      </c>
      <c r="AO295" s="42">
        <v>0.01</v>
      </c>
    </row>
    <row r="296" spans="2:41" hidden="1" outlineLevel="3" x14ac:dyDescent="0.3">
      <c r="J296" s="19" t="s">
        <v>15</v>
      </c>
      <c r="K296" s="3">
        <v>11000</v>
      </c>
      <c r="L296" s="3">
        <v>11000</v>
      </c>
      <c r="M296" s="3">
        <v>11000</v>
      </c>
      <c r="N296" s="3">
        <v>11000</v>
      </c>
      <c r="O296" s="3">
        <v>11000</v>
      </c>
      <c r="P296" s="3">
        <v>11000</v>
      </c>
      <c r="Q296" s="3">
        <v>11000</v>
      </c>
      <c r="R296" s="3">
        <v>11000</v>
      </c>
      <c r="S296" s="3">
        <v>11000</v>
      </c>
      <c r="T296" s="3">
        <v>11000</v>
      </c>
      <c r="U296" s="3">
        <v>11000</v>
      </c>
      <c r="V296" s="3">
        <v>11000</v>
      </c>
      <c r="W296" s="3">
        <v>11000</v>
      </c>
      <c r="X296" s="3">
        <v>11000</v>
      </c>
      <c r="Y296" s="3">
        <v>11000</v>
      </c>
      <c r="Z296" s="3">
        <v>11000</v>
      </c>
      <c r="AA296" s="3">
        <v>11000</v>
      </c>
      <c r="AB296" s="3">
        <v>11000</v>
      </c>
      <c r="AC296" s="3">
        <v>11000</v>
      </c>
      <c r="AD296" s="3">
        <v>11000</v>
      </c>
      <c r="AE296" s="3">
        <v>11000</v>
      </c>
      <c r="AF296" s="3">
        <v>11000</v>
      </c>
      <c r="AG296" s="3">
        <v>11000</v>
      </c>
      <c r="AH296" s="3">
        <v>11000</v>
      </c>
      <c r="AI296" s="14">
        <f>SUM(K296:V296)</f>
        <v>132000</v>
      </c>
      <c r="AJ296" s="14">
        <f>SUM(W296:AH296)</f>
        <v>132000</v>
      </c>
      <c r="AK296" s="14">
        <f t="shared" si="100"/>
        <v>134640</v>
      </c>
      <c r="AL296" s="14">
        <f t="shared" si="100"/>
        <v>137332.79999999999</v>
      </c>
      <c r="AM296" s="14">
        <f t="shared" si="100"/>
        <v>140079.45599999998</v>
      </c>
      <c r="AO296" s="42">
        <v>0.02</v>
      </c>
    </row>
    <row r="297" spans="2:41" hidden="1" outlineLevel="3" x14ac:dyDescent="0.3">
      <c r="C297" t="s">
        <v>138</v>
      </c>
    </row>
    <row r="298" spans="2:41" hidden="1" outlineLevel="3" x14ac:dyDescent="0.3">
      <c r="J298" s="19" t="s">
        <v>11</v>
      </c>
      <c r="K298" s="3">
        <v>9000</v>
      </c>
      <c r="L298" s="3">
        <v>9000</v>
      </c>
      <c r="M298" s="3">
        <v>9000</v>
      </c>
      <c r="N298" s="3">
        <v>9000</v>
      </c>
      <c r="O298" s="3">
        <v>9000</v>
      </c>
      <c r="P298" s="3">
        <v>9000</v>
      </c>
      <c r="Q298" s="3">
        <v>9000</v>
      </c>
      <c r="R298" s="3">
        <v>9000</v>
      </c>
      <c r="S298" s="3">
        <v>9000</v>
      </c>
      <c r="T298" s="3">
        <v>9000</v>
      </c>
      <c r="U298" s="3">
        <v>9000</v>
      </c>
      <c r="V298" s="3">
        <v>9000</v>
      </c>
      <c r="W298" s="3">
        <v>9000</v>
      </c>
      <c r="X298" s="3">
        <v>9000</v>
      </c>
      <c r="Y298" s="3">
        <v>9000</v>
      </c>
      <c r="Z298" s="3">
        <v>9000</v>
      </c>
      <c r="AA298" s="3">
        <v>9000</v>
      </c>
      <c r="AB298" s="3">
        <v>9000</v>
      </c>
      <c r="AC298" s="3">
        <v>9000</v>
      </c>
      <c r="AD298" s="3">
        <v>9000</v>
      </c>
      <c r="AE298" s="3">
        <v>9000</v>
      </c>
      <c r="AF298" s="3">
        <v>9000</v>
      </c>
      <c r="AG298" s="3">
        <v>9000</v>
      </c>
      <c r="AH298" s="3">
        <v>9000</v>
      </c>
      <c r="AI298" s="14">
        <f>SUM(K298:V298)</f>
        <v>108000</v>
      </c>
      <c r="AJ298" s="14">
        <f>SUM(W298:AH298)</f>
        <v>108000</v>
      </c>
      <c r="AK298" s="14">
        <f t="shared" ref="AK298:AM300" si="101">AJ298*(1+$AO298)</f>
        <v>108539.99999999999</v>
      </c>
      <c r="AL298" s="14">
        <f t="shared" si="101"/>
        <v>109082.69999999997</v>
      </c>
      <c r="AM298" s="14">
        <f t="shared" si="101"/>
        <v>109628.11349999996</v>
      </c>
      <c r="AO298" s="42">
        <v>5.0000000000000001E-3</v>
      </c>
    </row>
    <row r="299" spans="2:41" hidden="1" outlineLevel="3" x14ac:dyDescent="0.3">
      <c r="J299" s="19" t="s">
        <v>10</v>
      </c>
      <c r="K299" s="3">
        <v>11000</v>
      </c>
      <c r="L299" s="3">
        <v>11000</v>
      </c>
      <c r="M299" s="3">
        <v>11000</v>
      </c>
      <c r="N299" s="3">
        <v>11000</v>
      </c>
      <c r="O299" s="3">
        <v>11000</v>
      </c>
      <c r="P299" s="3">
        <v>11000</v>
      </c>
      <c r="Q299" s="3">
        <v>11000</v>
      </c>
      <c r="R299" s="3">
        <v>11000</v>
      </c>
      <c r="S299" s="3">
        <v>11000</v>
      </c>
      <c r="T299" s="3">
        <v>11000</v>
      </c>
      <c r="U299" s="3">
        <v>11000</v>
      </c>
      <c r="V299" s="3">
        <v>11000</v>
      </c>
      <c r="W299" s="3">
        <v>11000</v>
      </c>
      <c r="X299" s="3">
        <v>11000</v>
      </c>
      <c r="Y299" s="3">
        <v>11000</v>
      </c>
      <c r="Z299" s="3">
        <v>11000</v>
      </c>
      <c r="AA299" s="3">
        <v>11000</v>
      </c>
      <c r="AB299" s="3">
        <v>11000</v>
      </c>
      <c r="AC299" s="3">
        <v>11000</v>
      </c>
      <c r="AD299" s="3">
        <v>11000</v>
      </c>
      <c r="AE299" s="3">
        <v>11000</v>
      </c>
      <c r="AF299" s="3">
        <v>11000</v>
      </c>
      <c r="AG299" s="3">
        <v>11000</v>
      </c>
      <c r="AH299" s="3">
        <v>11000</v>
      </c>
      <c r="AI299" s="14">
        <f>SUM(K299:V299)</f>
        <v>132000</v>
      </c>
      <c r="AJ299" s="14">
        <f>SUM(W299:AH299)</f>
        <v>132000</v>
      </c>
      <c r="AK299" s="14">
        <f t="shared" si="101"/>
        <v>133320</v>
      </c>
      <c r="AL299" s="14">
        <f t="shared" si="101"/>
        <v>134653.20000000001</v>
      </c>
      <c r="AM299" s="14">
        <f t="shared" si="101"/>
        <v>135999.73200000002</v>
      </c>
      <c r="AO299" s="42">
        <v>0.01</v>
      </c>
    </row>
    <row r="300" spans="2:41" hidden="1" outlineLevel="3" x14ac:dyDescent="0.3">
      <c r="J300" s="19" t="s">
        <v>15</v>
      </c>
      <c r="K300" s="3">
        <v>13000</v>
      </c>
      <c r="L300" s="3">
        <v>13000</v>
      </c>
      <c r="M300" s="3">
        <v>13000</v>
      </c>
      <c r="N300" s="3">
        <v>13000</v>
      </c>
      <c r="O300" s="3">
        <v>13000</v>
      </c>
      <c r="P300" s="3">
        <v>13000</v>
      </c>
      <c r="Q300" s="3">
        <v>13000</v>
      </c>
      <c r="R300" s="3">
        <v>13000</v>
      </c>
      <c r="S300" s="3">
        <v>13000</v>
      </c>
      <c r="T300" s="3">
        <v>13000</v>
      </c>
      <c r="U300" s="3">
        <v>13000</v>
      </c>
      <c r="V300" s="3">
        <v>13000</v>
      </c>
      <c r="W300" s="3">
        <v>13000</v>
      </c>
      <c r="X300" s="3">
        <v>13000</v>
      </c>
      <c r="Y300" s="3">
        <v>13000</v>
      </c>
      <c r="Z300" s="3">
        <v>13000</v>
      </c>
      <c r="AA300" s="3">
        <v>13000</v>
      </c>
      <c r="AB300" s="3">
        <v>13000</v>
      </c>
      <c r="AC300" s="3">
        <v>13000</v>
      </c>
      <c r="AD300" s="3">
        <v>13000</v>
      </c>
      <c r="AE300" s="3">
        <v>13000</v>
      </c>
      <c r="AF300" s="3">
        <v>13000</v>
      </c>
      <c r="AG300" s="3">
        <v>13000</v>
      </c>
      <c r="AH300" s="3">
        <v>13000</v>
      </c>
      <c r="AI300" s="14">
        <f>SUM(K300:V300)</f>
        <v>156000</v>
      </c>
      <c r="AJ300" s="14">
        <f>SUM(W300:AH300)</f>
        <v>156000</v>
      </c>
      <c r="AK300" s="14">
        <f t="shared" si="101"/>
        <v>159120</v>
      </c>
      <c r="AL300" s="14">
        <f t="shared" si="101"/>
        <v>162302.39999999999</v>
      </c>
      <c r="AM300" s="14">
        <f t="shared" si="101"/>
        <v>165548.448</v>
      </c>
      <c r="AO300" s="42">
        <v>0.02</v>
      </c>
    </row>
    <row r="301" spans="2:41" hidden="1" outlineLevel="2" collapsed="1" x14ac:dyDescent="0.3">
      <c r="B301" t="s">
        <v>24</v>
      </c>
    </row>
    <row r="302" spans="2:41" hidden="1" outlineLevel="3" x14ac:dyDescent="0.3">
      <c r="J302" s="19" t="s">
        <v>11</v>
      </c>
      <c r="K302" s="3">
        <v>5000</v>
      </c>
      <c r="L302" s="3">
        <v>5000</v>
      </c>
      <c r="M302" s="3">
        <v>5000</v>
      </c>
      <c r="N302" s="3">
        <v>5000</v>
      </c>
      <c r="O302" s="3">
        <v>5000</v>
      </c>
      <c r="P302" s="3">
        <v>5000</v>
      </c>
      <c r="Q302" s="3">
        <v>5000</v>
      </c>
      <c r="R302" s="3">
        <v>5000</v>
      </c>
      <c r="S302" s="3">
        <v>5000</v>
      </c>
      <c r="T302" s="3">
        <v>5000</v>
      </c>
      <c r="U302" s="3">
        <v>5000</v>
      </c>
      <c r="V302" s="3">
        <v>5000</v>
      </c>
      <c r="W302" s="3">
        <v>5000</v>
      </c>
      <c r="X302" s="3">
        <v>5000</v>
      </c>
      <c r="Y302" s="3">
        <v>5000</v>
      </c>
      <c r="Z302" s="3">
        <v>5000</v>
      </c>
      <c r="AA302" s="3">
        <v>5000</v>
      </c>
      <c r="AB302" s="3">
        <v>5000</v>
      </c>
      <c r="AC302" s="3">
        <v>5000</v>
      </c>
      <c r="AD302" s="3">
        <v>5000</v>
      </c>
      <c r="AE302" s="3">
        <v>5000</v>
      </c>
      <c r="AF302" s="3">
        <v>5000</v>
      </c>
      <c r="AG302" s="3">
        <v>5000</v>
      </c>
      <c r="AH302" s="3">
        <v>5000</v>
      </c>
      <c r="AI302" s="14">
        <f>SUM(K302:V302)</f>
        <v>60000</v>
      </c>
      <c r="AJ302" s="14">
        <f>SUM(W302:AH302)</f>
        <v>60000</v>
      </c>
      <c r="AK302" s="14">
        <f t="shared" ref="AK302:AM304" si="102">AJ302*(1+$AO302)</f>
        <v>60299.999999999993</v>
      </c>
      <c r="AL302" s="14">
        <f t="shared" si="102"/>
        <v>60601.499999999985</v>
      </c>
      <c r="AM302" s="14">
        <f t="shared" si="102"/>
        <v>60904.507499999978</v>
      </c>
      <c r="AO302" s="42">
        <v>5.0000000000000001E-3</v>
      </c>
    </row>
    <row r="303" spans="2:41" hidden="1" outlineLevel="3" x14ac:dyDescent="0.3">
      <c r="J303" s="19" t="s">
        <v>10</v>
      </c>
      <c r="K303" s="3">
        <v>6000</v>
      </c>
      <c r="L303" s="3">
        <v>6000</v>
      </c>
      <c r="M303" s="3">
        <v>6000</v>
      </c>
      <c r="N303" s="3">
        <v>6000</v>
      </c>
      <c r="O303" s="3">
        <v>6000</v>
      </c>
      <c r="P303" s="3">
        <v>6000</v>
      </c>
      <c r="Q303" s="3">
        <v>6000</v>
      </c>
      <c r="R303" s="3">
        <v>6000</v>
      </c>
      <c r="S303" s="3">
        <v>6000</v>
      </c>
      <c r="T303" s="3">
        <v>6000</v>
      </c>
      <c r="U303" s="3">
        <v>6000</v>
      </c>
      <c r="V303" s="3">
        <v>6000</v>
      </c>
      <c r="W303" s="3">
        <v>6000</v>
      </c>
      <c r="X303" s="3">
        <v>6000</v>
      </c>
      <c r="Y303" s="3">
        <v>6000</v>
      </c>
      <c r="Z303" s="3">
        <v>6000</v>
      </c>
      <c r="AA303" s="3">
        <v>6000</v>
      </c>
      <c r="AB303" s="3">
        <v>6000</v>
      </c>
      <c r="AC303" s="3">
        <v>6000</v>
      </c>
      <c r="AD303" s="3">
        <v>6000</v>
      </c>
      <c r="AE303" s="3">
        <v>6000</v>
      </c>
      <c r="AF303" s="3">
        <v>6000</v>
      </c>
      <c r="AG303" s="3">
        <v>6000</v>
      </c>
      <c r="AH303" s="3">
        <v>6000</v>
      </c>
      <c r="AI303" s="14">
        <f>SUM(K303:V303)</f>
        <v>72000</v>
      </c>
      <c r="AJ303" s="14">
        <f>SUM(W303:AH303)</f>
        <v>72000</v>
      </c>
      <c r="AK303" s="14">
        <f t="shared" si="102"/>
        <v>72720</v>
      </c>
      <c r="AL303" s="14">
        <f t="shared" si="102"/>
        <v>73447.199999999997</v>
      </c>
      <c r="AM303" s="14">
        <f t="shared" si="102"/>
        <v>74181.671999999991</v>
      </c>
      <c r="AO303" s="42">
        <v>0.01</v>
      </c>
    </row>
    <row r="304" spans="2:41" hidden="1" outlineLevel="3" x14ac:dyDescent="0.3">
      <c r="J304" s="19" t="s">
        <v>15</v>
      </c>
      <c r="K304" s="3">
        <v>7000</v>
      </c>
      <c r="L304" s="3">
        <v>7000</v>
      </c>
      <c r="M304" s="3">
        <v>7000</v>
      </c>
      <c r="N304" s="3">
        <v>7000</v>
      </c>
      <c r="O304" s="3">
        <v>7000</v>
      </c>
      <c r="P304" s="3">
        <v>7000</v>
      </c>
      <c r="Q304" s="3">
        <v>7000</v>
      </c>
      <c r="R304" s="3">
        <v>7000</v>
      </c>
      <c r="S304" s="3">
        <v>7000</v>
      </c>
      <c r="T304" s="3">
        <v>7000</v>
      </c>
      <c r="U304" s="3">
        <v>7000</v>
      </c>
      <c r="V304" s="3">
        <v>7000</v>
      </c>
      <c r="W304" s="3">
        <v>7000</v>
      </c>
      <c r="X304" s="3">
        <v>7000</v>
      </c>
      <c r="Y304" s="3">
        <v>7000</v>
      </c>
      <c r="Z304" s="3">
        <v>7000</v>
      </c>
      <c r="AA304" s="3">
        <v>7000</v>
      </c>
      <c r="AB304" s="3">
        <v>7000</v>
      </c>
      <c r="AC304" s="3">
        <v>7000</v>
      </c>
      <c r="AD304" s="3">
        <v>7000</v>
      </c>
      <c r="AE304" s="3">
        <v>7000</v>
      </c>
      <c r="AF304" s="3">
        <v>7000</v>
      </c>
      <c r="AG304" s="3">
        <v>7000</v>
      </c>
      <c r="AH304" s="3">
        <v>7000</v>
      </c>
      <c r="AI304" s="14">
        <f>SUM(K304:V304)</f>
        <v>84000</v>
      </c>
      <c r="AJ304" s="14">
        <f>SUM(W304:AH304)</f>
        <v>84000</v>
      </c>
      <c r="AK304" s="14">
        <f t="shared" si="102"/>
        <v>85680</v>
      </c>
      <c r="AL304" s="14">
        <f t="shared" si="102"/>
        <v>87393.600000000006</v>
      </c>
      <c r="AM304" s="14">
        <f t="shared" si="102"/>
        <v>89141.472000000009</v>
      </c>
      <c r="AO304" s="42">
        <v>0.02</v>
      </c>
    </row>
    <row r="305" spans="2:41" hidden="1" outlineLevel="2" collapsed="1" x14ac:dyDescent="0.3">
      <c r="B305" t="s">
        <v>26</v>
      </c>
    </row>
    <row r="306" spans="2:41" hidden="1" outlineLevel="3" x14ac:dyDescent="0.3">
      <c r="J306" s="19" t="s">
        <v>11</v>
      </c>
      <c r="K306" s="3">
        <v>15000</v>
      </c>
      <c r="L306" s="3">
        <v>15000</v>
      </c>
      <c r="M306" s="3">
        <v>15000</v>
      </c>
      <c r="N306" s="3">
        <v>15000</v>
      </c>
      <c r="O306" s="3">
        <v>15000</v>
      </c>
      <c r="P306" s="3">
        <v>15000</v>
      </c>
      <c r="Q306" s="3">
        <v>15000</v>
      </c>
      <c r="R306" s="3">
        <v>15000</v>
      </c>
      <c r="S306" s="3">
        <v>15000</v>
      </c>
      <c r="T306" s="3">
        <v>15000</v>
      </c>
      <c r="U306" s="3">
        <v>15000</v>
      </c>
      <c r="V306" s="3">
        <v>15000</v>
      </c>
      <c r="W306" s="3">
        <v>50000</v>
      </c>
      <c r="X306" s="3">
        <v>50000</v>
      </c>
      <c r="Y306" s="3">
        <v>50000</v>
      </c>
      <c r="Z306" s="3">
        <v>50000</v>
      </c>
      <c r="AA306" s="3">
        <v>50000</v>
      </c>
      <c r="AB306" s="3">
        <v>50000</v>
      </c>
      <c r="AC306" s="3">
        <v>50000</v>
      </c>
      <c r="AD306" s="3">
        <v>50000</v>
      </c>
      <c r="AE306" s="3">
        <v>50000</v>
      </c>
      <c r="AF306" s="3">
        <v>50000</v>
      </c>
      <c r="AG306" s="3">
        <v>50000</v>
      </c>
      <c r="AH306" s="3">
        <v>50000</v>
      </c>
      <c r="AI306" s="14">
        <f>SUM(K306:V306)</f>
        <v>180000</v>
      </c>
      <c r="AJ306" s="14">
        <f>SUM(W306:AH306)</f>
        <v>600000</v>
      </c>
      <c r="AK306" s="14">
        <f t="shared" ref="AK306:AM308" si="103">AJ306*(1+$AO306)</f>
        <v>602999.99999999988</v>
      </c>
      <c r="AL306" s="14">
        <f t="shared" si="103"/>
        <v>606014.99999999977</v>
      </c>
      <c r="AM306" s="14">
        <f t="shared" si="103"/>
        <v>609045.07499999972</v>
      </c>
      <c r="AO306" s="42">
        <v>5.0000000000000001E-3</v>
      </c>
    </row>
    <row r="307" spans="2:41" hidden="1" outlineLevel="3" x14ac:dyDescent="0.3">
      <c r="J307" s="19" t="s">
        <v>10</v>
      </c>
      <c r="K307" s="3">
        <v>20000</v>
      </c>
      <c r="L307" s="3">
        <v>20000</v>
      </c>
      <c r="M307" s="3">
        <v>20000</v>
      </c>
      <c r="N307" s="3">
        <v>20000</v>
      </c>
      <c r="O307" s="3">
        <v>20000</v>
      </c>
      <c r="P307" s="3">
        <v>20000</v>
      </c>
      <c r="Q307" s="3">
        <v>20000</v>
      </c>
      <c r="R307" s="3">
        <v>20000</v>
      </c>
      <c r="S307" s="3">
        <v>20000</v>
      </c>
      <c r="T307" s="3">
        <v>20000</v>
      </c>
      <c r="U307" s="3">
        <v>20000</v>
      </c>
      <c r="V307" s="3">
        <v>20000</v>
      </c>
      <c r="W307" s="3">
        <v>70000</v>
      </c>
      <c r="X307" s="3">
        <v>70000</v>
      </c>
      <c r="Y307" s="3">
        <v>70000</v>
      </c>
      <c r="Z307" s="3">
        <v>70000</v>
      </c>
      <c r="AA307" s="3">
        <v>70000</v>
      </c>
      <c r="AB307" s="3">
        <v>70000</v>
      </c>
      <c r="AC307" s="3">
        <v>70000</v>
      </c>
      <c r="AD307" s="3">
        <v>70000</v>
      </c>
      <c r="AE307" s="3">
        <v>70000</v>
      </c>
      <c r="AF307" s="3">
        <v>70000</v>
      </c>
      <c r="AG307" s="3">
        <v>70000</v>
      </c>
      <c r="AH307" s="3">
        <v>70000</v>
      </c>
      <c r="AI307" s="14">
        <f>SUM(K307:V307)</f>
        <v>240000</v>
      </c>
      <c r="AJ307" s="14">
        <f>SUM(W307:AH307)</f>
        <v>840000</v>
      </c>
      <c r="AK307" s="14">
        <f t="shared" si="103"/>
        <v>848400</v>
      </c>
      <c r="AL307" s="14">
        <f t="shared" si="103"/>
        <v>856884</v>
      </c>
      <c r="AM307" s="14">
        <f t="shared" si="103"/>
        <v>865452.84</v>
      </c>
      <c r="AO307" s="42">
        <v>0.01</v>
      </c>
    </row>
    <row r="308" spans="2:41" hidden="1" outlineLevel="3" x14ac:dyDescent="0.3">
      <c r="J308" s="19" t="s">
        <v>15</v>
      </c>
      <c r="K308" s="3">
        <v>25000</v>
      </c>
      <c r="L308" s="3">
        <v>25000</v>
      </c>
      <c r="M308" s="3">
        <v>25000</v>
      </c>
      <c r="N308" s="3">
        <v>25000</v>
      </c>
      <c r="O308" s="3">
        <v>25000</v>
      </c>
      <c r="P308" s="3">
        <v>25000</v>
      </c>
      <c r="Q308" s="3">
        <v>25000</v>
      </c>
      <c r="R308" s="3">
        <v>25000</v>
      </c>
      <c r="S308" s="3">
        <v>25000</v>
      </c>
      <c r="T308" s="3">
        <v>25000</v>
      </c>
      <c r="U308" s="3">
        <v>25000</v>
      </c>
      <c r="V308" s="3">
        <v>25000</v>
      </c>
      <c r="W308" s="3">
        <v>90000</v>
      </c>
      <c r="X308" s="3">
        <v>90000</v>
      </c>
      <c r="Y308" s="3">
        <v>90000</v>
      </c>
      <c r="Z308" s="3">
        <v>90000</v>
      </c>
      <c r="AA308" s="3">
        <v>90000</v>
      </c>
      <c r="AB308" s="3">
        <v>90000</v>
      </c>
      <c r="AC308" s="3">
        <v>90000</v>
      </c>
      <c r="AD308" s="3">
        <v>90000</v>
      </c>
      <c r="AE308" s="3">
        <v>90000</v>
      </c>
      <c r="AF308" s="3">
        <v>90000</v>
      </c>
      <c r="AG308" s="3">
        <v>90000</v>
      </c>
      <c r="AH308" s="3">
        <v>90000</v>
      </c>
      <c r="AI308" s="14">
        <f>SUM(K308:V308)</f>
        <v>300000</v>
      </c>
      <c r="AJ308" s="14">
        <f>SUM(W308:AH308)</f>
        <v>1080000</v>
      </c>
      <c r="AK308" s="14">
        <f t="shared" si="103"/>
        <v>1101600</v>
      </c>
      <c r="AL308" s="14">
        <f t="shared" si="103"/>
        <v>1123632</v>
      </c>
      <c r="AM308" s="14">
        <f t="shared" si="103"/>
        <v>1146104.6400000001</v>
      </c>
      <c r="AO308" s="42">
        <v>0.02</v>
      </c>
    </row>
    <row r="309" spans="2:41" hidden="1" outlineLevel="2" collapsed="1" x14ac:dyDescent="0.3">
      <c r="B309" t="s">
        <v>29</v>
      </c>
    </row>
    <row r="310" spans="2:41" hidden="1" outlineLevel="3" x14ac:dyDescent="0.3">
      <c r="J310" s="19" t="s">
        <v>11</v>
      </c>
      <c r="K310" s="3">
        <v>15000</v>
      </c>
      <c r="L310" s="3">
        <v>15000</v>
      </c>
      <c r="M310" s="3">
        <v>15000</v>
      </c>
      <c r="N310" s="3">
        <v>15000</v>
      </c>
      <c r="O310" s="3">
        <v>15000</v>
      </c>
      <c r="P310" s="3">
        <v>15000</v>
      </c>
      <c r="Q310" s="3">
        <v>15000</v>
      </c>
      <c r="R310" s="3">
        <v>15000</v>
      </c>
      <c r="S310" s="3">
        <v>15000</v>
      </c>
      <c r="T310" s="3">
        <v>15000</v>
      </c>
      <c r="U310" s="3">
        <v>15000</v>
      </c>
      <c r="V310" s="3">
        <v>15000</v>
      </c>
      <c r="W310" s="3">
        <v>50000</v>
      </c>
      <c r="X310" s="3">
        <v>50000</v>
      </c>
      <c r="Y310" s="3">
        <v>50000</v>
      </c>
      <c r="Z310" s="3">
        <v>50000</v>
      </c>
      <c r="AA310" s="3">
        <v>50000</v>
      </c>
      <c r="AB310" s="3">
        <v>50000</v>
      </c>
      <c r="AC310" s="3">
        <v>50000</v>
      </c>
      <c r="AD310" s="3">
        <v>50000</v>
      </c>
      <c r="AE310" s="3">
        <v>50000</v>
      </c>
      <c r="AF310" s="3">
        <v>50000</v>
      </c>
      <c r="AG310" s="3">
        <v>50000</v>
      </c>
      <c r="AH310" s="3">
        <v>50000</v>
      </c>
      <c r="AI310" s="14">
        <f>SUM(K310:V310)</f>
        <v>180000</v>
      </c>
      <c r="AJ310" s="14">
        <f>SUM(W310:AH310)</f>
        <v>600000</v>
      </c>
      <c r="AK310" s="14">
        <f t="shared" ref="AK310:AM312" si="104">AJ310*(1+$AO310)</f>
        <v>602999.99999999988</v>
      </c>
      <c r="AL310" s="14">
        <f t="shared" si="104"/>
        <v>606014.99999999977</v>
      </c>
      <c r="AM310" s="14">
        <f t="shared" si="104"/>
        <v>609045.07499999972</v>
      </c>
      <c r="AO310" s="42">
        <v>5.0000000000000001E-3</v>
      </c>
    </row>
    <row r="311" spans="2:41" hidden="1" outlineLevel="3" x14ac:dyDescent="0.3">
      <c r="J311" s="19" t="s">
        <v>10</v>
      </c>
      <c r="K311" s="3">
        <v>20000</v>
      </c>
      <c r="L311" s="3">
        <v>20000</v>
      </c>
      <c r="M311" s="3">
        <v>20000</v>
      </c>
      <c r="N311" s="3">
        <v>20000</v>
      </c>
      <c r="O311" s="3">
        <v>20000</v>
      </c>
      <c r="P311" s="3">
        <v>20000</v>
      </c>
      <c r="Q311" s="3">
        <v>20000</v>
      </c>
      <c r="R311" s="3">
        <v>20000</v>
      </c>
      <c r="S311" s="3">
        <v>20000</v>
      </c>
      <c r="T311" s="3">
        <v>20000</v>
      </c>
      <c r="U311" s="3">
        <v>20000</v>
      </c>
      <c r="V311" s="3">
        <v>20000</v>
      </c>
      <c r="W311" s="3">
        <v>70000</v>
      </c>
      <c r="X311" s="3">
        <v>70000</v>
      </c>
      <c r="Y311" s="3">
        <v>70000</v>
      </c>
      <c r="Z311" s="3">
        <v>70000</v>
      </c>
      <c r="AA311" s="3">
        <v>70000</v>
      </c>
      <c r="AB311" s="3">
        <v>70000</v>
      </c>
      <c r="AC311" s="3">
        <v>70000</v>
      </c>
      <c r="AD311" s="3">
        <v>70000</v>
      </c>
      <c r="AE311" s="3">
        <v>70000</v>
      </c>
      <c r="AF311" s="3">
        <v>70000</v>
      </c>
      <c r="AG311" s="3">
        <v>70000</v>
      </c>
      <c r="AH311" s="3">
        <v>70000</v>
      </c>
      <c r="AI311" s="14">
        <f>SUM(K311:V311)</f>
        <v>240000</v>
      </c>
      <c r="AJ311" s="14">
        <f>SUM(W311:AH311)</f>
        <v>840000</v>
      </c>
      <c r="AK311" s="14">
        <f t="shared" si="104"/>
        <v>848400</v>
      </c>
      <c r="AL311" s="14">
        <f t="shared" si="104"/>
        <v>856884</v>
      </c>
      <c r="AM311" s="14">
        <f t="shared" si="104"/>
        <v>865452.84</v>
      </c>
      <c r="AO311" s="42">
        <v>0.01</v>
      </c>
    </row>
    <row r="312" spans="2:41" hidden="1" outlineLevel="3" x14ac:dyDescent="0.3">
      <c r="J312" s="19" t="s">
        <v>15</v>
      </c>
      <c r="K312" s="3">
        <v>25000</v>
      </c>
      <c r="L312" s="3">
        <v>25000</v>
      </c>
      <c r="M312" s="3">
        <v>25000</v>
      </c>
      <c r="N312" s="3">
        <v>25000</v>
      </c>
      <c r="O312" s="3">
        <v>25000</v>
      </c>
      <c r="P312" s="3">
        <v>25000</v>
      </c>
      <c r="Q312" s="3">
        <v>25000</v>
      </c>
      <c r="R312" s="3">
        <v>25000</v>
      </c>
      <c r="S312" s="3">
        <v>25000</v>
      </c>
      <c r="T312" s="3">
        <v>25000</v>
      </c>
      <c r="U312" s="3">
        <v>25000</v>
      </c>
      <c r="V312" s="3">
        <v>25000</v>
      </c>
      <c r="W312" s="3">
        <v>90000</v>
      </c>
      <c r="X312" s="3">
        <v>90000</v>
      </c>
      <c r="Y312" s="3">
        <v>90000</v>
      </c>
      <c r="Z312" s="3">
        <v>90000</v>
      </c>
      <c r="AA312" s="3">
        <v>90000</v>
      </c>
      <c r="AB312" s="3">
        <v>90000</v>
      </c>
      <c r="AC312" s="3">
        <v>90000</v>
      </c>
      <c r="AD312" s="3">
        <v>90000</v>
      </c>
      <c r="AE312" s="3">
        <v>90000</v>
      </c>
      <c r="AF312" s="3">
        <v>90000</v>
      </c>
      <c r="AG312" s="3">
        <v>90000</v>
      </c>
      <c r="AH312" s="3">
        <v>90000</v>
      </c>
      <c r="AI312" s="14">
        <f>SUM(K312:V312)</f>
        <v>300000</v>
      </c>
      <c r="AJ312" s="14">
        <f>SUM(W312:AH312)</f>
        <v>1080000</v>
      </c>
      <c r="AK312" s="14">
        <f t="shared" si="104"/>
        <v>1101600</v>
      </c>
      <c r="AL312" s="14">
        <f t="shared" si="104"/>
        <v>1123632</v>
      </c>
      <c r="AM312" s="14">
        <f t="shared" si="104"/>
        <v>1146104.6400000001</v>
      </c>
      <c r="AO312" s="42">
        <v>0.02</v>
      </c>
    </row>
    <row r="313" spans="2:41" hidden="1" outlineLevel="2" collapsed="1" x14ac:dyDescent="0.3">
      <c r="B313" t="s">
        <v>50</v>
      </c>
    </row>
    <row r="314" spans="2:41" hidden="1" outlineLevel="3" x14ac:dyDescent="0.3">
      <c r="J314" s="19" t="s">
        <v>11</v>
      </c>
      <c r="K314" s="3">
        <v>15000</v>
      </c>
      <c r="L314" s="3">
        <v>15000</v>
      </c>
      <c r="M314" s="3">
        <v>15000</v>
      </c>
      <c r="N314" s="3">
        <v>15000</v>
      </c>
      <c r="O314" s="3">
        <v>15000</v>
      </c>
      <c r="P314" s="3">
        <v>15000</v>
      </c>
      <c r="Q314" s="3">
        <v>15000</v>
      </c>
      <c r="R314" s="3">
        <v>15000</v>
      </c>
      <c r="S314" s="3">
        <v>15000</v>
      </c>
      <c r="T314" s="3">
        <v>15000</v>
      </c>
      <c r="U314" s="3">
        <v>15000</v>
      </c>
      <c r="V314" s="3">
        <v>15000</v>
      </c>
      <c r="W314" s="3">
        <v>15000</v>
      </c>
      <c r="X314" s="3">
        <v>15000</v>
      </c>
      <c r="Y314" s="3">
        <v>15000</v>
      </c>
      <c r="Z314" s="3">
        <v>15000</v>
      </c>
      <c r="AA314" s="3">
        <v>15000</v>
      </c>
      <c r="AB314" s="3">
        <v>15000</v>
      </c>
      <c r="AC314" s="3">
        <v>15000</v>
      </c>
      <c r="AD314" s="3">
        <v>15000</v>
      </c>
      <c r="AE314" s="3">
        <v>15000</v>
      </c>
      <c r="AF314" s="3">
        <v>15000</v>
      </c>
      <c r="AG314" s="3">
        <v>15000</v>
      </c>
      <c r="AH314" s="3">
        <v>15000</v>
      </c>
      <c r="AI314" s="14">
        <f>SUM(K314:V314)</f>
        <v>180000</v>
      </c>
      <c r="AJ314" s="14">
        <f>SUM(W314:AH314)</f>
        <v>180000</v>
      </c>
      <c r="AK314" s="14">
        <f t="shared" ref="AK314:AM316" si="105">AJ314*(1+$AO314)</f>
        <v>180899.99999999997</v>
      </c>
      <c r="AL314" s="14">
        <f t="shared" si="105"/>
        <v>181804.49999999994</v>
      </c>
      <c r="AM314" s="14">
        <f t="shared" si="105"/>
        <v>182713.52249999993</v>
      </c>
      <c r="AO314" s="42">
        <v>5.0000000000000001E-3</v>
      </c>
    </row>
    <row r="315" spans="2:41" hidden="1" outlineLevel="3" x14ac:dyDescent="0.3">
      <c r="J315" s="19" t="s">
        <v>10</v>
      </c>
      <c r="K315" s="3">
        <v>20000</v>
      </c>
      <c r="L315" s="3">
        <v>20000</v>
      </c>
      <c r="M315" s="3">
        <v>20000</v>
      </c>
      <c r="N315" s="3">
        <v>20000</v>
      </c>
      <c r="O315" s="3">
        <v>20000</v>
      </c>
      <c r="P315" s="3">
        <v>20000</v>
      </c>
      <c r="Q315" s="3">
        <v>20000</v>
      </c>
      <c r="R315" s="3">
        <v>20000</v>
      </c>
      <c r="S315" s="3">
        <v>20000</v>
      </c>
      <c r="T315" s="3">
        <v>20000</v>
      </c>
      <c r="U315" s="3">
        <v>20000</v>
      </c>
      <c r="V315" s="3">
        <v>20000</v>
      </c>
      <c r="W315" s="3">
        <v>20000</v>
      </c>
      <c r="X315" s="3">
        <v>20000</v>
      </c>
      <c r="Y315" s="3">
        <v>20000</v>
      </c>
      <c r="Z315" s="3">
        <v>20000</v>
      </c>
      <c r="AA315" s="3">
        <v>20000</v>
      </c>
      <c r="AB315" s="3">
        <v>20000</v>
      </c>
      <c r="AC315" s="3">
        <v>20000</v>
      </c>
      <c r="AD315" s="3">
        <v>20000</v>
      </c>
      <c r="AE315" s="3">
        <v>20000</v>
      </c>
      <c r="AF315" s="3">
        <v>20000</v>
      </c>
      <c r="AG315" s="3">
        <v>20000</v>
      </c>
      <c r="AH315" s="3">
        <v>20000</v>
      </c>
      <c r="AI315" s="14">
        <f>SUM(K315:V315)</f>
        <v>240000</v>
      </c>
      <c r="AJ315" s="14">
        <f>SUM(W315:AH315)</f>
        <v>240000</v>
      </c>
      <c r="AK315" s="14">
        <f t="shared" si="105"/>
        <v>242400</v>
      </c>
      <c r="AL315" s="14">
        <f t="shared" si="105"/>
        <v>244824</v>
      </c>
      <c r="AM315" s="14">
        <f t="shared" si="105"/>
        <v>247272.24</v>
      </c>
      <c r="AO315" s="42">
        <v>0.01</v>
      </c>
    </row>
    <row r="316" spans="2:41" hidden="1" outlineLevel="3" x14ac:dyDescent="0.3">
      <c r="J316" s="19" t="s">
        <v>15</v>
      </c>
      <c r="K316" s="3">
        <v>25000</v>
      </c>
      <c r="L316" s="3">
        <v>25000</v>
      </c>
      <c r="M316" s="3">
        <v>25000</v>
      </c>
      <c r="N316" s="3">
        <v>25000</v>
      </c>
      <c r="O316" s="3">
        <v>25000</v>
      </c>
      <c r="P316" s="3">
        <v>25000</v>
      </c>
      <c r="Q316" s="3">
        <v>25000</v>
      </c>
      <c r="R316" s="3">
        <v>25000</v>
      </c>
      <c r="S316" s="3">
        <v>25000</v>
      </c>
      <c r="T316" s="3">
        <v>25000</v>
      </c>
      <c r="U316" s="3">
        <v>25000</v>
      </c>
      <c r="V316" s="3">
        <v>25000</v>
      </c>
      <c r="W316" s="3">
        <v>25000</v>
      </c>
      <c r="X316" s="3">
        <v>25000</v>
      </c>
      <c r="Y316" s="3">
        <v>25000</v>
      </c>
      <c r="Z316" s="3">
        <v>25000</v>
      </c>
      <c r="AA316" s="3">
        <v>25000</v>
      </c>
      <c r="AB316" s="3">
        <v>25000</v>
      </c>
      <c r="AC316" s="3">
        <v>25000</v>
      </c>
      <c r="AD316" s="3">
        <v>25000</v>
      </c>
      <c r="AE316" s="3">
        <v>25000</v>
      </c>
      <c r="AF316" s="3">
        <v>25000</v>
      </c>
      <c r="AG316" s="3">
        <v>25000</v>
      </c>
      <c r="AH316" s="3">
        <v>25000</v>
      </c>
      <c r="AI316" s="14">
        <f>SUM(K316:V316)</f>
        <v>300000</v>
      </c>
      <c r="AJ316" s="14">
        <f>SUM(W316:AH316)</f>
        <v>300000</v>
      </c>
      <c r="AK316" s="14">
        <f t="shared" si="105"/>
        <v>306000</v>
      </c>
      <c r="AL316" s="14">
        <f t="shared" si="105"/>
        <v>312120</v>
      </c>
      <c r="AM316" s="14">
        <f t="shared" si="105"/>
        <v>318362.40000000002</v>
      </c>
      <c r="AO316" s="42">
        <v>0.02</v>
      </c>
    </row>
    <row r="317" spans="2:41" hidden="1" outlineLevel="2" collapsed="1" x14ac:dyDescent="0.3">
      <c r="B317" t="s">
        <v>52</v>
      </c>
    </row>
    <row r="318" spans="2:41" hidden="1" outlineLevel="3" x14ac:dyDescent="0.3">
      <c r="J318" s="19" t="s">
        <v>11</v>
      </c>
      <c r="K318" s="3">
        <v>12000</v>
      </c>
      <c r="L318" s="3">
        <v>12000</v>
      </c>
      <c r="M318" s="3">
        <v>12000</v>
      </c>
      <c r="N318" s="3">
        <v>12000</v>
      </c>
      <c r="O318" s="3">
        <v>12000</v>
      </c>
      <c r="P318" s="3">
        <v>12000</v>
      </c>
      <c r="Q318" s="3">
        <v>12000</v>
      </c>
      <c r="R318" s="3">
        <v>12000</v>
      </c>
      <c r="S318" s="3">
        <v>12000</v>
      </c>
      <c r="T318" s="3">
        <v>12000</v>
      </c>
      <c r="U318" s="3">
        <v>12000</v>
      </c>
      <c r="V318" s="3">
        <v>12000</v>
      </c>
      <c r="W318" s="3">
        <v>12000</v>
      </c>
      <c r="X318" s="3">
        <v>12000</v>
      </c>
      <c r="Y318" s="3">
        <v>12000</v>
      </c>
      <c r="Z318" s="3">
        <v>12000</v>
      </c>
      <c r="AA318" s="3">
        <v>12000</v>
      </c>
      <c r="AB318" s="3">
        <v>12000</v>
      </c>
      <c r="AC318" s="3">
        <v>12000</v>
      </c>
      <c r="AD318" s="3">
        <v>12000</v>
      </c>
      <c r="AE318" s="3">
        <v>12000</v>
      </c>
      <c r="AF318" s="3">
        <v>12000</v>
      </c>
      <c r="AG318" s="3">
        <v>12000</v>
      </c>
      <c r="AH318" s="3">
        <v>12000</v>
      </c>
      <c r="AI318" s="14">
        <f>SUM(K318:V318)</f>
        <v>144000</v>
      </c>
      <c r="AJ318" s="14">
        <f>SUM(W318:AH318)</f>
        <v>144000</v>
      </c>
      <c r="AK318" s="14">
        <f t="shared" ref="AK318:AM320" si="106">AJ318*(1+$AO318)</f>
        <v>144719.99999999997</v>
      </c>
      <c r="AL318" s="14">
        <f t="shared" si="106"/>
        <v>145443.59999999995</v>
      </c>
      <c r="AM318" s="14">
        <f t="shared" si="106"/>
        <v>146170.81799999994</v>
      </c>
      <c r="AO318" s="42">
        <v>5.0000000000000001E-3</v>
      </c>
    </row>
    <row r="319" spans="2:41" hidden="1" outlineLevel="3" x14ac:dyDescent="0.3">
      <c r="J319" s="19" t="s">
        <v>10</v>
      </c>
      <c r="K319" s="3">
        <v>15000</v>
      </c>
      <c r="L319" s="3">
        <v>15000</v>
      </c>
      <c r="M319" s="3">
        <v>15000</v>
      </c>
      <c r="N319" s="3">
        <v>15000</v>
      </c>
      <c r="O319" s="3">
        <v>15000</v>
      </c>
      <c r="P319" s="3">
        <v>15000</v>
      </c>
      <c r="Q319" s="3">
        <v>15000</v>
      </c>
      <c r="R319" s="3">
        <v>15000</v>
      </c>
      <c r="S319" s="3">
        <v>15000</v>
      </c>
      <c r="T319" s="3">
        <v>15000</v>
      </c>
      <c r="U319" s="3">
        <v>15000</v>
      </c>
      <c r="V319" s="3">
        <v>15000</v>
      </c>
      <c r="W319" s="3">
        <v>15000</v>
      </c>
      <c r="X319" s="3">
        <v>15000</v>
      </c>
      <c r="Y319" s="3">
        <v>15000</v>
      </c>
      <c r="Z319" s="3">
        <v>15000</v>
      </c>
      <c r="AA319" s="3">
        <v>15000</v>
      </c>
      <c r="AB319" s="3">
        <v>15000</v>
      </c>
      <c r="AC319" s="3">
        <v>15000</v>
      </c>
      <c r="AD319" s="3">
        <v>15000</v>
      </c>
      <c r="AE319" s="3">
        <v>15000</v>
      </c>
      <c r="AF319" s="3">
        <v>15000</v>
      </c>
      <c r="AG319" s="3">
        <v>15000</v>
      </c>
      <c r="AH319" s="3">
        <v>15000</v>
      </c>
      <c r="AI319" s="14">
        <f>SUM(K319:V319)</f>
        <v>180000</v>
      </c>
      <c r="AJ319" s="14">
        <f>SUM(W319:AH319)</f>
        <v>180000</v>
      </c>
      <c r="AK319" s="14">
        <f t="shared" si="106"/>
        <v>181800</v>
      </c>
      <c r="AL319" s="14">
        <f t="shared" si="106"/>
        <v>183618</v>
      </c>
      <c r="AM319" s="14">
        <f t="shared" si="106"/>
        <v>185454.18</v>
      </c>
      <c r="AO319" s="42">
        <v>0.01</v>
      </c>
    </row>
    <row r="320" spans="2:41" hidden="1" outlineLevel="3" x14ac:dyDescent="0.3">
      <c r="J320" s="19" t="s">
        <v>15</v>
      </c>
      <c r="K320" s="3">
        <v>18000</v>
      </c>
      <c r="L320" s="3">
        <v>18000</v>
      </c>
      <c r="M320" s="3">
        <v>18000</v>
      </c>
      <c r="N320" s="3">
        <v>18000</v>
      </c>
      <c r="O320" s="3">
        <v>18000</v>
      </c>
      <c r="P320" s="3">
        <v>18000</v>
      </c>
      <c r="Q320" s="3">
        <v>18000</v>
      </c>
      <c r="R320" s="3">
        <v>18000</v>
      </c>
      <c r="S320" s="3">
        <v>18000</v>
      </c>
      <c r="T320" s="3">
        <v>18000</v>
      </c>
      <c r="U320" s="3">
        <v>18000</v>
      </c>
      <c r="V320" s="3">
        <v>18000</v>
      </c>
      <c r="W320" s="3">
        <v>18000</v>
      </c>
      <c r="X320" s="3">
        <v>18000</v>
      </c>
      <c r="Y320" s="3">
        <v>18000</v>
      </c>
      <c r="Z320" s="3">
        <v>18000</v>
      </c>
      <c r="AA320" s="3">
        <v>18000</v>
      </c>
      <c r="AB320" s="3">
        <v>18000</v>
      </c>
      <c r="AC320" s="3">
        <v>18000</v>
      </c>
      <c r="AD320" s="3">
        <v>18000</v>
      </c>
      <c r="AE320" s="3">
        <v>18000</v>
      </c>
      <c r="AF320" s="3">
        <v>18000</v>
      </c>
      <c r="AG320" s="3">
        <v>18000</v>
      </c>
      <c r="AH320" s="3">
        <v>18000</v>
      </c>
      <c r="AI320" s="14">
        <f>SUM(K320:V320)</f>
        <v>216000</v>
      </c>
      <c r="AJ320" s="14">
        <f>SUM(W320:AH320)</f>
        <v>216000</v>
      </c>
      <c r="AK320" s="14">
        <f t="shared" si="106"/>
        <v>220320</v>
      </c>
      <c r="AL320" s="14">
        <f t="shared" si="106"/>
        <v>224726.39999999999</v>
      </c>
      <c r="AM320" s="14">
        <f t="shared" si="106"/>
        <v>229220.92799999999</v>
      </c>
      <c r="AO320" s="42">
        <v>0.02</v>
      </c>
    </row>
    <row r="321" spans="2:41" hidden="1" outlineLevel="2" collapsed="1" x14ac:dyDescent="0.3">
      <c r="B321" t="s">
        <v>31</v>
      </c>
    </row>
    <row r="322" spans="2:41" hidden="1" outlineLevel="3" x14ac:dyDescent="0.3">
      <c r="J322" s="19" t="s">
        <v>11</v>
      </c>
      <c r="K322" s="3">
        <v>10000</v>
      </c>
      <c r="L322" s="3">
        <v>10000</v>
      </c>
      <c r="M322" s="3">
        <v>10000</v>
      </c>
      <c r="N322" s="3">
        <v>10000</v>
      </c>
      <c r="O322" s="3">
        <v>10000</v>
      </c>
      <c r="P322" s="3">
        <v>10000</v>
      </c>
      <c r="Q322" s="3">
        <v>10000</v>
      </c>
      <c r="R322" s="3">
        <v>10000</v>
      </c>
      <c r="S322" s="3">
        <v>10000</v>
      </c>
      <c r="T322" s="3">
        <v>10000</v>
      </c>
      <c r="U322" s="3">
        <v>10000</v>
      </c>
      <c r="V322" s="3">
        <v>10000</v>
      </c>
      <c r="W322" s="3">
        <v>10000</v>
      </c>
      <c r="X322" s="3">
        <v>10000</v>
      </c>
      <c r="Y322" s="3">
        <v>10000</v>
      </c>
      <c r="Z322" s="3">
        <v>10000</v>
      </c>
      <c r="AA322" s="3">
        <v>10000</v>
      </c>
      <c r="AB322" s="3">
        <v>10000</v>
      </c>
      <c r="AC322" s="3">
        <v>10000</v>
      </c>
      <c r="AD322" s="3">
        <v>10000</v>
      </c>
      <c r="AE322" s="3">
        <v>10000</v>
      </c>
      <c r="AF322" s="3">
        <v>10000</v>
      </c>
      <c r="AG322" s="3">
        <v>10000</v>
      </c>
      <c r="AH322" s="3">
        <v>10000</v>
      </c>
      <c r="AI322" s="14">
        <f>SUM(K322:V322)</f>
        <v>120000</v>
      </c>
      <c r="AJ322" s="14">
        <f>SUM(W322:AH322)</f>
        <v>120000</v>
      </c>
      <c r="AK322" s="14">
        <f t="shared" ref="AK322:AM324" si="107">AJ322*(1+$AO322)</f>
        <v>120599.99999999999</v>
      </c>
      <c r="AL322" s="14">
        <f t="shared" si="107"/>
        <v>121202.99999999997</v>
      </c>
      <c r="AM322" s="14">
        <f t="shared" si="107"/>
        <v>121809.01499999996</v>
      </c>
      <c r="AO322" s="42">
        <v>5.0000000000000001E-3</v>
      </c>
    </row>
    <row r="323" spans="2:41" hidden="1" outlineLevel="3" x14ac:dyDescent="0.3">
      <c r="J323" s="19" t="s">
        <v>10</v>
      </c>
      <c r="K323" s="3">
        <v>15000</v>
      </c>
      <c r="L323" s="3">
        <v>15000</v>
      </c>
      <c r="M323" s="3">
        <v>15000</v>
      </c>
      <c r="N323" s="3">
        <v>15000</v>
      </c>
      <c r="O323" s="3">
        <v>15000</v>
      </c>
      <c r="P323" s="3">
        <v>15000</v>
      </c>
      <c r="Q323" s="3">
        <v>15000</v>
      </c>
      <c r="R323" s="3">
        <v>15000</v>
      </c>
      <c r="S323" s="3">
        <v>15000</v>
      </c>
      <c r="T323" s="3">
        <v>15000</v>
      </c>
      <c r="U323" s="3">
        <v>15000</v>
      </c>
      <c r="V323" s="3">
        <v>15000</v>
      </c>
      <c r="W323" s="3">
        <v>15000</v>
      </c>
      <c r="X323" s="3">
        <v>15000</v>
      </c>
      <c r="Y323" s="3">
        <v>15000</v>
      </c>
      <c r="Z323" s="3">
        <v>15000</v>
      </c>
      <c r="AA323" s="3">
        <v>15000</v>
      </c>
      <c r="AB323" s="3">
        <v>15000</v>
      </c>
      <c r="AC323" s="3">
        <v>15000</v>
      </c>
      <c r="AD323" s="3">
        <v>15000</v>
      </c>
      <c r="AE323" s="3">
        <v>15000</v>
      </c>
      <c r="AF323" s="3">
        <v>15000</v>
      </c>
      <c r="AG323" s="3">
        <v>15000</v>
      </c>
      <c r="AH323" s="3">
        <v>15000</v>
      </c>
      <c r="AI323" s="14">
        <f>SUM(K323:V323)</f>
        <v>180000</v>
      </c>
      <c r="AJ323" s="14">
        <f>SUM(W323:AH323)</f>
        <v>180000</v>
      </c>
      <c r="AK323" s="14">
        <f t="shared" si="107"/>
        <v>181800</v>
      </c>
      <c r="AL323" s="14">
        <f t="shared" si="107"/>
        <v>183618</v>
      </c>
      <c r="AM323" s="14">
        <f t="shared" si="107"/>
        <v>185454.18</v>
      </c>
      <c r="AO323" s="42">
        <v>0.01</v>
      </c>
    </row>
    <row r="324" spans="2:41" hidden="1" outlineLevel="3" x14ac:dyDescent="0.3">
      <c r="J324" s="19" t="s">
        <v>15</v>
      </c>
      <c r="K324" s="3">
        <v>20000</v>
      </c>
      <c r="L324" s="3">
        <v>20000</v>
      </c>
      <c r="M324" s="3">
        <v>20000</v>
      </c>
      <c r="N324" s="3">
        <v>20000</v>
      </c>
      <c r="O324" s="3">
        <v>20000</v>
      </c>
      <c r="P324" s="3">
        <v>20000</v>
      </c>
      <c r="Q324" s="3">
        <v>20000</v>
      </c>
      <c r="R324" s="3">
        <v>20000</v>
      </c>
      <c r="S324" s="3">
        <v>20000</v>
      </c>
      <c r="T324" s="3">
        <v>20000</v>
      </c>
      <c r="U324" s="3">
        <v>20000</v>
      </c>
      <c r="V324" s="3">
        <v>20000</v>
      </c>
      <c r="W324" s="3">
        <v>20000</v>
      </c>
      <c r="X324" s="3">
        <v>20000</v>
      </c>
      <c r="Y324" s="3">
        <v>20000</v>
      </c>
      <c r="Z324" s="3">
        <v>20000</v>
      </c>
      <c r="AA324" s="3">
        <v>20000</v>
      </c>
      <c r="AB324" s="3">
        <v>20000</v>
      </c>
      <c r="AC324" s="3">
        <v>20000</v>
      </c>
      <c r="AD324" s="3">
        <v>20000</v>
      </c>
      <c r="AE324" s="3">
        <v>20000</v>
      </c>
      <c r="AF324" s="3">
        <v>20000</v>
      </c>
      <c r="AG324" s="3">
        <v>20000</v>
      </c>
      <c r="AH324" s="3">
        <v>20000</v>
      </c>
      <c r="AI324" s="14">
        <f>SUM(K324:V324)</f>
        <v>240000</v>
      </c>
      <c r="AJ324" s="14">
        <f>SUM(W324:AH324)</f>
        <v>240000</v>
      </c>
      <c r="AK324" s="14">
        <f t="shared" si="107"/>
        <v>244800</v>
      </c>
      <c r="AL324" s="14">
        <f t="shared" si="107"/>
        <v>249696</v>
      </c>
      <c r="AM324" s="14">
        <f t="shared" si="107"/>
        <v>254689.92000000001</v>
      </c>
      <c r="AO324" s="42">
        <v>0.02</v>
      </c>
    </row>
    <row r="325" spans="2:41" hidden="1" outlineLevel="2" collapsed="1" x14ac:dyDescent="0.3">
      <c r="B325" t="s">
        <v>37</v>
      </c>
    </row>
    <row r="326" spans="2:41" hidden="1" outlineLevel="3" x14ac:dyDescent="0.3">
      <c r="J326" s="19" t="s">
        <v>11</v>
      </c>
      <c r="K326" s="3">
        <v>3000</v>
      </c>
      <c r="L326" s="3">
        <v>3000</v>
      </c>
      <c r="M326" s="3">
        <v>3000</v>
      </c>
      <c r="N326" s="3">
        <v>3000</v>
      </c>
      <c r="O326" s="3">
        <v>3000</v>
      </c>
      <c r="P326" s="3">
        <v>3000</v>
      </c>
      <c r="Q326" s="3">
        <v>3000</v>
      </c>
      <c r="R326" s="3">
        <v>3000</v>
      </c>
      <c r="S326" s="3">
        <v>3000</v>
      </c>
      <c r="T326" s="3">
        <v>3000</v>
      </c>
      <c r="U326" s="3">
        <v>3000</v>
      </c>
      <c r="V326" s="3">
        <v>3000</v>
      </c>
      <c r="W326" s="3">
        <v>3000</v>
      </c>
      <c r="X326" s="3">
        <v>3000</v>
      </c>
      <c r="Y326" s="3">
        <v>3000</v>
      </c>
      <c r="Z326" s="3">
        <v>3000</v>
      </c>
      <c r="AA326" s="3">
        <v>3000</v>
      </c>
      <c r="AB326" s="3">
        <v>3000</v>
      </c>
      <c r="AC326" s="3">
        <v>3000</v>
      </c>
      <c r="AD326" s="3">
        <v>3000</v>
      </c>
      <c r="AE326" s="3">
        <v>3000</v>
      </c>
      <c r="AF326" s="3">
        <v>3000</v>
      </c>
      <c r="AG326" s="3">
        <v>3000</v>
      </c>
      <c r="AH326" s="3">
        <v>3000</v>
      </c>
      <c r="AI326" s="14">
        <f>SUM(K326:V326)</f>
        <v>36000</v>
      </c>
      <c r="AJ326" s="14">
        <f>SUM(W326:AH326)</f>
        <v>36000</v>
      </c>
      <c r="AK326" s="14">
        <f t="shared" ref="AK326:AM328" si="108">AJ326*(1+$AO326)</f>
        <v>36179.999999999993</v>
      </c>
      <c r="AL326" s="14">
        <f t="shared" si="108"/>
        <v>36360.899999999987</v>
      </c>
      <c r="AM326" s="14">
        <f t="shared" si="108"/>
        <v>36542.704499999985</v>
      </c>
      <c r="AO326" s="42">
        <v>5.0000000000000001E-3</v>
      </c>
    </row>
    <row r="327" spans="2:41" hidden="1" outlineLevel="3" x14ac:dyDescent="0.3">
      <c r="J327" s="19" t="s">
        <v>10</v>
      </c>
      <c r="K327" s="3">
        <v>4000</v>
      </c>
      <c r="L327" s="3">
        <v>4000</v>
      </c>
      <c r="M327" s="3">
        <v>4000</v>
      </c>
      <c r="N327" s="3">
        <v>4000</v>
      </c>
      <c r="O327" s="3">
        <v>4000</v>
      </c>
      <c r="P327" s="3">
        <v>4000</v>
      </c>
      <c r="Q327" s="3">
        <v>4000</v>
      </c>
      <c r="R327" s="3">
        <v>4000</v>
      </c>
      <c r="S327" s="3">
        <v>4000</v>
      </c>
      <c r="T327" s="3">
        <v>4000</v>
      </c>
      <c r="U327" s="3">
        <v>4000</v>
      </c>
      <c r="V327" s="3">
        <v>4000</v>
      </c>
      <c r="W327" s="3">
        <v>4000</v>
      </c>
      <c r="X327" s="3">
        <v>4000</v>
      </c>
      <c r="Y327" s="3">
        <v>4000</v>
      </c>
      <c r="Z327" s="3">
        <v>4000</v>
      </c>
      <c r="AA327" s="3">
        <v>4000</v>
      </c>
      <c r="AB327" s="3">
        <v>4000</v>
      </c>
      <c r="AC327" s="3">
        <v>4000</v>
      </c>
      <c r="AD327" s="3">
        <v>4000</v>
      </c>
      <c r="AE327" s="3">
        <v>4000</v>
      </c>
      <c r="AF327" s="3">
        <v>4000</v>
      </c>
      <c r="AG327" s="3">
        <v>4000</v>
      </c>
      <c r="AH327" s="3">
        <v>4000</v>
      </c>
      <c r="AI327" s="14">
        <f>SUM(K327:V327)</f>
        <v>48000</v>
      </c>
      <c r="AJ327" s="14">
        <f>SUM(W327:AH327)</f>
        <v>48000</v>
      </c>
      <c r="AK327" s="14">
        <f t="shared" si="108"/>
        <v>48480</v>
      </c>
      <c r="AL327" s="14">
        <f t="shared" si="108"/>
        <v>48964.800000000003</v>
      </c>
      <c r="AM327" s="14">
        <f t="shared" si="108"/>
        <v>49454.448000000004</v>
      </c>
      <c r="AO327" s="42">
        <v>0.01</v>
      </c>
    </row>
    <row r="328" spans="2:41" hidden="1" outlineLevel="3" x14ac:dyDescent="0.3">
      <c r="J328" s="19" t="s">
        <v>15</v>
      </c>
      <c r="K328" s="3">
        <v>5000</v>
      </c>
      <c r="L328" s="3">
        <v>5000</v>
      </c>
      <c r="M328" s="3">
        <v>5000</v>
      </c>
      <c r="N328" s="3">
        <v>5000</v>
      </c>
      <c r="O328" s="3">
        <v>5000</v>
      </c>
      <c r="P328" s="3">
        <v>5000</v>
      </c>
      <c r="Q328" s="3">
        <v>5000</v>
      </c>
      <c r="R328" s="3">
        <v>5000</v>
      </c>
      <c r="S328" s="3">
        <v>5000</v>
      </c>
      <c r="T328" s="3">
        <v>5000</v>
      </c>
      <c r="U328" s="3">
        <v>5000</v>
      </c>
      <c r="V328" s="3">
        <v>5000</v>
      </c>
      <c r="W328" s="3">
        <v>5000</v>
      </c>
      <c r="X328" s="3">
        <v>5000</v>
      </c>
      <c r="Y328" s="3">
        <v>5000</v>
      </c>
      <c r="Z328" s="3">
        <v>5000</v>
      </c>
      <c r="AA328" s="3">
        <v>5000</v>
      </c>
      <c r="AB328" s="3">
        <v>5000</v>
      </c>
      <c r="AC328" s="3">
        <v>5000</v>
      </c>
      <c r="AD328" s="3">
        <v>5000</v>
      </c>
      <c r="AE328" s="3">
        <v>5000</v>
      </c>
      <c r="AF328" s="3">
        <v>5000</v>
      </c>
      <c r="AG328" s="3">
        <v>5000</v>
      </c>
      <c r="AH328" s="3">
        <v>5000</v>
      </c>
      <c r="AI328" s="14">
        <f>SUM(K328:V328)</f>
        <v>60000</v>
      </c>
      <c r="AJ328" s="14">
        <f>SUM(W328:AH328)</f>
        <v>60000</v>
      </c>
      <c r="AK328" s="14">
        <f t="shared" si="108"/>
        <v>61200</v>
      </c>
      <c r="AL328" s="14">
        <f t="shared" si="108"/>
        <v>62424</v>
      </c>
      <c r="AM328" s="14">
        <f t="shared" si="108"/>
        <v>63672.480000000003</v>
      </c>
      <c r="AO328" s="42">
        <v>0.02</v>
      </c>
    </row>
    <row r="329" spans="2:41" hidden="1" outlineLevel="2" collapsed="1" x14ac:dyDescent="0.3">
      <c r="B329" t="s">
        <v>42</v>
      </c>
    </row>
    <row r="330" spans="2:41" hidden="1" outlineLevel="3" x14ac:dyDescent="0.3">
      <c r="C330" t="s">
        <v>139</v>
      </c>
    </row>
    <row r="331" spans="2:41" hidden="1" outlineLevel="3" x14ac:dyDescent="0.3">
      <c r="J331" s="19" t="s">
        <v>11</v>
      </c>
      <c r="K331" s="3">
        <v>9000</v>
      </c>
      <c r="L331" s="3">
        <v>9000</v>
      </c>
      <c r="M331" s="3">
        <v>9000</v>
      </c>
      <c r="N331" s="3">
        <v>9000</v>
      </c>
      <c r="O331" s="3">
        <v>9000</v>
      </c>
      <c r="P331" s="3">
        <v>9000</v>
      </c>
      <c r="Q331" s="3">
        <v>9000</v>
      </c>
      <c r="R331" s="3">
        <v>9000</v>
      </c>
      <c r="S331" s="3">
        <v>9000</v>
      </c>
      <c r="T331" s="3">
        <v>9000</v>
      </c>
      <c r="U331" s="3">
        <v>9000</v>
      </c>
      <c r="V331" s="3">
        <v>9000</v>
      </c>
      <c r="W331" s="3">
        <v>9000</v>
      </c>
      <c r="X331" s="3">
        <v>9000</v>
      </c>
      <c r="Y331" s="3">
        <v>9000</v>
      </c>
      <c r="Z331" s="3">
        <v>9000</v>
      </c>
      <c r="AA331" s="3">
        <v>9000</v>
      </c>
      <c r="AB331" s="3">
        <v>9000</v>
      </c>
      <c r="AC331" s="3">
        <v>9000</v>
      </c>
      <c r="AD331" s="3">
        <v>9000</v>
      </c>
      <c r="AE331" s="3">
        <v>9000</v>
      </c>
      <c r="AF331" s="3">
        <v>9000</v>
      </c>
      <c r="AG331" s="3">
        <v>9000</v>
      </c>
      <c r="AH331" s="3">
        <v>9000</v>
      </c>
      <c r="AI331" s="14">
        <f>SUM(K331:V331)</f>
        <v>108000</v>
      </c>
      <c r="AJ331" s="14">
        <f>SUM(W331:AH331)</f>
        <v>108000</v>
      </c>
      <c r="AK331" s="14">
        <f t="shared" ref="AK331:AM333" si="109">AJ331*(1+$AO331)</f>
        <v>108539.99999999999</v>
      </c>
      <c r="AL331" s="14">
        <f t="shared" si="109"/>
        <v>109082.69999999997</v>
      </c>
      <c r="AM331" s="14">
        <f t="shared" si="109"/>
        <v>109628.11349999996</v>
      </c>
      <c r="AO331" s="42">
        <v>5.0000000000000001E-3</v>
      </c>
    </row>
    <row r="332" spans="2:41" hidden="1" outlineLevel="3" x14ac:dyDescent="0.3">
      <c r="J332" s="19" t="s">
        <v>10</v>
      </c>
      <c r="K332" s="3">
        <v>11000</v>
      </c>
      <c r="L332" s="3">
        <v>11000</v>
      </c>
      <c r="M332" s="3">
        <v>11000</v>
      </c>
      <c r="N332" s="3">
        <v>11000</v>
      </c>
      <c r="O332" s="3">
        <v>11000</v>
      </c>
      <c r="P332" s="3">
        <v>11000</v>
      </c>
      <c r="Q332" s="3">
        <v>11000</v>
      </c>
      <c r="R332" s="3">
        <v>11000</v>
      </c>
      <c r="S332" s="3">
        <v>11000</v>
      </c>
      <c r="T332" s="3">
        <v>11000</v>
      </c>
      <c r="U332" s="3">
        <v>11000</v>
      </c>
      <c r="V332" s="3">
        <v>11000</v>
      </c>
      <c r="W332" s="3">
        <v>11000</v>
      </c>
      <c r="X332" s="3">
        <v>11000</v>
      </c>
      <c r="Y332" s="3">
        <v>11000</v>
      </c>
      <c r="Z332" s="3">
        <v>11000</v>
      </c>
      <c r="AA332" s="3">
        <v>11000</v>
      </c>
      <c r="AB332" s="3">
        <v>11000</v>
      </c>
      <c r="AC332" s="3">
        <v>11000</v>
      </c>
      <c r="AD332" s="3">
        <v>11000</v>
      </c>
      <c r="AE332" s="3">
        <v>11000</v>
      </c>
      <c r="AF332" s="3">
        <v>11000</v>
      </c>
      <c r="AG332" s="3">
        <v>11000</v>
      </c>
      <c r="AH332" s="3">
        <v>11000</v>
      </c>
      <c r="AI332" s="14">
        <f>SUM(K332:V332)</f>
        <v>132000</v>
      </c>
      <c r="AJ332" s="14">
        <f>SUM(W332:AH332)</f>
        <v>132000</v>
      </c>
      <c r="AK332" s="14">
        <f t="shared" si="109"/>
        <v>133320</v>
      </c>
      <c r="AL332" s="14">
        <f t="shared" si="109"/>
        <v>134653.20000000001</v>
      </c>
      <c r="AM332" s="14">
        <f t="shared" si="109"/>
        <v>135999.73200000002</v>
      </c>
      <c r="AO332" s="42">
        <v>0.01</v>
      </c>
    </row>
    <row r="333" spans="2:41" hidden="1" outlineLevel="3" x14ac:dyDescent="0.3">
      <c r="J333" s="19" t="s">
        <v>15</v>
      </c>
      <c r="K333" s="3">
        <v>14000</v>
      </c>
      <c r="L333" s="3">
        <v>14000</v>
      </c>
      <c r="M333" s="3">
        <v>14000</v>
      </c>
      <c r="N333" s="3">
        <v>14000</v>
      </c>
      <c r="O333" s="3">
        <v>14000</v>
      </c>
      <c r="P333" s="3">
        <v>14000</v>
      </c>
      <c r="Q333" s="3">
        <v>14000</v>
      </c>
      <c r="R333" s="3">
        <v>14000</v>
      </c>
      <c r="S333" s="3">
        <v>14000</v>
      </c>
      <c r="T333" s="3">
        <v>14000</v>
      </c>
      <c r="U333" s="3">
        <v>14000</v>
      </c>
      <c r="V333" s="3">
        <v>14000</v>
      </c>
      <c r="W333" s="3">
        <v>14000</v>
      </c>
      <c r="X333" s="3">
        <v>14000</v>
      </c>
      <c r="Y333" s="3">
        <v>14000</v>
      </c>
      <c r="Z333" s="3">
        <v>14000</v>
      </c>
      <c r="AA333" s="3">
        <v>14000</v>
      </c>
      <c r="AB333" s="3">
        <v>14000</v>
      </c>
      <c r="AC333" s="3">
        <v>14000</v>
      </c>
      <c r="AD333" s="3">
        <v>14000</v>
      </c>
      <c r="AE333" s="3">
        <v>14000</v>
      </c>
      <c r="AF333" s="3">
        <v>14000</v>
      </c>
      <c r="AG333" s="3">
        <v>14000</v>
      </c>
      <c r="AH333" s="3">
        <v>14000</v>
      </c>
      <c r="AI333" s="14">
        <f>SUM(K333:V333)</f>
        <v>168000</v>
      </c>
      <c r="AJ333" s="14">
        <f>SUM(W333:AH333)</f>
        <v>168000</v>
      </c>
      <c r="AK333" s="14">
        <f t="shared" si="109"/>
        <v>171360</v>
      </c>
      <c r="AL333" s="14">
        <f t="shared" si="109"/>
        <v>174787.20000000001</v>
      </c>
      <c r="AM333" s="14">
        <f t="shared" si="109"/>
        <v>178282.94400000002</v>
      </c>
      <c r="AO333" s="42">
        <v>0.02</v>
      </c>
    </row>
    <row r="334" spans="2:41" hidden="1" outlineLevel="3" x14ac:dyDescent="0.3">
      <c r="C334" t="s">
        <v>140</v>
      </c>
      <c r="K334" s="3"/>
    </row>
    <row r="335" spans="2:41" hidden="1" outlineLevel="3" x14ac:dyDescent="0.3">
      <c r="J335" s="19" t="s">
        <v>11</v>
      </c>
      <c r="K335" s="3">
        <v>8000</v>
      </c>
      <c r="L335" s="3">
        <v>8000</v>
      </c>
      <c r="M335" s="3">
        <v>8000</v>
      </c>
      <c r="N335" s="3">
        <v>8000</v>
      </c>
      <c r="O335" s="3">
        <v>8000</v>
      </c>
      <c r="P335" s="3">
        <v>8000</v>
      </c>
      <c r="Q335" s="3">
        <v>8000</v>
      </c>
      <c r="R335" s="3">
        <v>8000</v>
      </c>
      <c r="S335" s="3">
        <v>8000</v>
      </c>
      <c r="T335" s="3">
        <v>8000</v>
      </c>
      <c r="U335" s="3">
        <v>8000</v>
      </c>
      <c r="V335" s="3">
        <v>8000</v>
      </c>
      <c r="W335" s="3">
        <v>8000</v>
      </c>
      <c r="X335" s="3">
        <v>8000</v>
      </c>
      <c r="Y335" s="3">
        <v>8000</v>
      </c>
      <c r="Z335" s="3">
        <v>8000</v>
      </c>
      <c r="AA335" s="3">
        <v>8000</v>
      </c>
      <c r="AB335" s="3">
        <v>8000</v>
      </c>
      <c r="AC335" s="3">
        <v>8000</v>
      </c>
      <c r="AD335" s="3">
        <v>8000</v>
      </c>
      <c r="AE335" s="3">
        <v>8000</v>
      </c>
      <c r="AF335" s="3">
        <v>8000</v>
      </c>
      <c r="AG335" s="3">
        <v>8000</v>
      </c>
      <c r="AH335" s="3">
        <v>8000</v>
      </c>
      <c r="AI335" s="14">
        <f>SUM(K335:V335)</f>
        <v>96000</v>
      </c>
      <c r="AJ335" s="14">
        <f>SUM(W335:AH335)</f>
        <v>96000</v>
      </c>
      <c r="AK335" s="14">
        <f t="shared" ref="AK335:AM337" si="110">AJ335*(1+$AO335)</f>
        <v>96479.999999999985</v>
      </c>
      <c r="AL335" s="14">
        <f t="shared" si="110"/>
        <v>96962.39999999998</v>
      </c>
      <c r="AM335" s="14">
        <f t="shared" si="110"/>
        <v>97447.21199999997</v>
      </c>
      <c r="AO335" s="42">
        <v>5.0000000000000001E-3</v>
      </c>
    </row>
    <row r="336" spans="2:41" hidden="1" outlineLevel="3" x14ac:dyDescent="0.3">
      <c r="J336" s="19" t="s">
        <v>10</v>
      </c>
      <c r="K336" s="3">
        <v>10000</v>
      </c>
      <c r="L336" s="3">
        <v>10000</v>
      </c>
      <c r="M336" s="3">
        <v>10000</v>
      </c>
      <c r="N336" s="3">
        <v>10000</v>
      </c>
      <c r="O336" s="3">
        <v>10000</v>
      </c>
      <c r="P336" s="3">
        <v>10000</v>
      </c>
      <c r="Q336" s="3">
        <v>10000</v>
      </c>
      <c r="R336" s="3">
        <v>10000</v>
      </c>
      <c r="S336" s="3">
        <v>10000</v>
      </c>
      <c r="T336" s="3">
        <v>10000</v>
      </c>
      <c r="U336" s="3">
        <v>10000</v>
      </c>
      <c r="V336" s="3">
        <v>10000</v>
      </c>
      <c r="W336" s="3">
        <v>10000</v>
      </c>
      <c r="X336" s="3">
        <v>10000</v>
      </c>
      <c r="Y336" s="3">
        <v>10000</v>
      </c>
      <c r="Z336" s="3">
        <v>10000</v>
      </c>
      <c r="AA336" s="3">
        <v>10000</v>
      </c>
      <c r="AB336" s="3">
        <v>10000</v>
      </c>
      <c r="AC336" s="3">
        <v>10000</v>
      </c>
      <c r="AD336" s="3">
        <v>10000</v>
      </c>
      <c r="AE336" s="3">
        <v>10000</v>
      </c>
      <c r="AF336" s="3">
        <v>10000</v>
      </c>
      <c r="AG336" s="3">
        <v>10000</v>
      </c>
      <c r="AH336" s="3">
        <v>10000</v>
      </c>
      <c r="AI336" s="14">
        <f>SUM(K336:V336)</f>
        <v>120000</v>
      </c>
      <c r="AJ336" s="14">
        <f>SUM(W336:AH336)</f>
        <v>120000</v>
      </c>
      <c r="AK336" s="14">
        <f t="shared" si="110"/>
        <v>121200</v>
      </c>
      <c r="AL336" s="14">
        <f t="shared" si="110"/>
        <v>122412</v>
      </c>
      <c r="AM336" s="14">
        <f t="shared" si="110"/>
        <v>123636.12</v>
      </c>
      <c r="AO336" s="42">
        <v>0.01</v>
      </c>
    </row>
    <row r="337" spans="2:41" hidden="1" outlineLevel="3" x14ac:dyDescent="0.3">
      <c r="J337" s="19" t="s">
        <v>15</v>
      </c>
      <c r="K337" s="3">
        <v>12000</v>
      </c>
      <c r="L337" s="3">
        <v>12000</v>
      </c>
      <c r="M337" s="3">
        <v>12000</v>
      </c>
      <c r="N337" s="3">
        <v>12000</v>
      </c>
      <c r="O337" s="3">
        <v>12000</v>
      </c>
      <c r="P337" s="3">
        <v>12000</v>
      </c>
      <c r="Q337" s="3">
        <v>12000</v>
      </c>
      <c r="R337" s="3">
        <v>12000</v>
      </c>
      <c r="S337" s="3">
        <v>12000</v>
      </c>
      <c r="T337" s="3">
        <v>12000</v>
      </c>
      <c r="U337" s="3">
        <v>12000</v>
      </c>
      <c r="V337" s="3">
        <v>12000</v>
      </c>
      <c r="W337" s="3">
        <v>12000</v>
      </c>
      <c r="X337" s="3">
        <v>12000</v>
      </c>
      <c r="Y337" s="3">
        <v>12000</v>
      </c>
      <c r="Z337" s="3">
        <v>12000</v>
      </c>
      <c r="AA337" s="3">
        <v>12000</v>
      </c>
      <c r="AB337" s="3">
        <v>12000</v>
      </c>
      <c r="AC337" s="3">
        <v>12000</v>
      </c>
      <c r="AD337" s="3">
        <v>12000</v>
      </c>
      <c r="AE337" s="3">
        <v>12000</v>
      </c>
      <c r="AF337" s="3">
        <v>12000</v>
      </c>
      <c r="AG337" s="3">
        <v>12000</v>
      </c>
      <c r="AH337" s="3">
        <v>12000</v>
      </c>
      <c r="AI337" s="14">
        <f>SUM(K337:V337)</f>
        <v>144000</v>
      </c>
      <c r="AJ337" s="14">
        <f>SUM(W337:AH337)</f>
        <v>144000</v>
      </c>
      <c r="AK337" s="14">
        <f t="shared" si="110"/>
        <v>146880</v>
      </c>
      <c r="AL337" s="14">
        <f t="shared" si="110"/>
        <v>149817.60000000001</v>
      </c>
      <c r="AM337" s="14">
        <f t="shared" si="110"/>
        <v>152813.95200000002</v>
      </c>
      <c r="AO337" s="42">
        <v>0.02</v>
      </c>
    </row>
    <row r="338" spans="2:41" hidden="1" outlineLevel="3" x14ac:dyDescent="0.3">
      <c r="C338" t="s">
        <v>141</v>
      </c>
    </row>
    <row r="339" spans="2:41" hidden="1" outlineLevel="3" x14ac:dyDescent="0.3">
      <c r="J339" s="19" t="s">
        <v>11</v>
      </c>
      <c r="K339" s="3">
        <v>5000</v>
      </c>
      <c r="L339" s="3">
        <v>5000</v>
      </c>
      <c r="M339" s="3">
        <v>5000</v>
      </c>
      <c r="N339" s="3">
        <v>5000</v>
      </c>
      <c r="O339" s="3">
        <v>5000</v>
      </c>
      <c r="P339" s="3">
        <v>5000</v>
      </c>
      <c r="Q339" s="3">
        <v>5000</v>
      </c>
      <c r="R339" s="3">
        <v>5000</v>
      </c>
      <c r="S339" s="3">
        <v>5000</v>
      </c>
      <c r="T339" s="3">
        <v>5000</v>
      </c>
      <c r="U339" s="3">
        <v>5000</v>
      </c>
      <c r="V339" s="3">
        <v>5000</v>
      </c>
      <c r="W339" s="3">
        <v>5000</v>
      </c>
      <c r="X339" s="3">
        <v>5000</v>
      </c>
      <c r="Y339" s="3">
        <v>5000</v>
      </c>
      <c r="Z339" s="3">
        <v>5000</v>
      </c>
      <c r="AA339" s="3">
        <v>5000</v>
      </c>
      <c r="AB339" s="3">
        <v>5000</v>
      </c>
      <c r="AC339" s="3">
        <v>5000</v>
      </c>
      <c r="AD339" s="3">
        <v>5000</v>
      </c>
      <c r="AE339" s="3">
        <v>5000</v>
      </c>
      <c r="AF339" s="3">
        <v>5000</v>
      </c>
      <c r="AG339" s="3">
        <v>5000</v>
      </c>
      <c r="AH339" s="3">
        <v>5000</v>
      </c>
      <c r="AI339" s="14">
        <f>SUM(K339:V339)</f>
        <v>60000</v>
      </c>
      <c r="AJ339" s="14">
        <f>SUM(W339:AH339)</f>
        <v>60000</v>
      </c>
      <c r="AK339" s="14">
        <f t="shared" ref="AK339:AM341" si="111">AJ339*(1+$AO339)</f>
        <v>60299.999999999993</v>
      </c>
      <c r="AL339" s="14">
        <f t="shared" si="111"/>
        <v>60601.499999999985</v>
      </c>
      <c r="AM339" s="14">
        <f t="shared" si="111"/>
        <v>60904.507499999978</v>
      </c>
      <c r="AO339" s="42">
        <v>5.0000000000000001E-3</v>
      </c>
    </row>
    <row r="340" spans="2:41" hidden="1" outlineLevel="3" x14ac:dyDescent="0.3">
      <c r="J340" s="19" t="s">
        <v>10</v>
      </c>
      <c r="K340" s="3">
        <v>6000</v>
      </c>
      <c r="L340" s="3">
        <v>6000</v>
      </c>
      <c r="M340" s="3">
        <v>6000</v>
      </c>
      <c r="N340" s="3">
        <v>6000</v>
      </c>
      <c r="O340" s="3">
        <v>6000</v>
      </c>
      <c r="P340" s="3">
        <v>6000</v>
      </c>
      <c r="Q340" s="3">
        <v>6000</v>
      </c>
      <c r="R340" s="3">
        <v>6000</v>
      </c>
      <c r="S340" s="3">
        <v>6000</v>
      </c>
      <c r="T340" s="3">
        <v>6000</v>
      </c>
      <c r="U340" s="3">
        <v>6000</v>
      </c>
      <c r="V340" s="3">
        <v>6000</v>
      </c>
      <c r="W340" s="3">
        <v>6000</v>
      </c>
      <c r="X340" s="3">
        <v>6000</v>
      </c>
      <c r="Y340" s="3">
        <v>6000</v>
      </c>
      <c r="Z340" s="3">
        <v>6000</v>
      </c>
      <c r="AA340" s="3">
        <v>6000</v>
      </c>
      <c r="AB340" s="3">
        <v>6000</v>
      </c>
      <c r="AC340" s="3">
        <v>6000</v>
      </c>
      <c r="AD340" s="3">
        <v>6000</v>
      </c>
      <c r="AE340" s="3">
        <v>6000</v>
      </c>
      <c r="AF340" s="3">
        <v>6000</v>
      </c>
      <c r="AG340" s="3">
        <v>6000</v>
      </c>
      <c r="AH340" s="3">
        <v>6000</v>
      </c>
      <c r="AI340" s="14">
        <f>SUM(K340:V340)</f>
        <v>72000</v>
      </c>
      <c r="AJ340" s="14">
        <f>SUM(W340:AH340)</f>
        <v>72000</v>
      </c>
      <c r="AK340" s="14">
        <f t="shared" si="111"/>
        <v>72720</v>
      </c>
      <c r="AL340" s="14">
        <f t="shared" si="111"/>
        <v>73447.199999999997</v>
      </c>
      <c r="AM340" s="14">
        <f t="shared" si="111"/>
        <v>74181.671999999991</v>
      </c>
      <c r="AO340" s="42">
        <v>0.01</v>
      </c>
    </row>
    <row r="341" spans="2:41" hidden="1" outlineLevel="3" x14ac:dyDescent="0.3">
      <c r="J341" s="19" t="s">
        <v>15</v>
      </c>
      <c r="K341" s="3">
        <v>8000</v>
      </c>
      <c r="L341" s="3">
        <v>8000</v>
      </c>
      <c r="M341" s="3">
        <v>8000</v>
      </c>
      <c r="N341" s="3">
        <v>8000</v>
      </c>
      <c r="O341" s="3">
        <v>8000</v>
      </c>
      <c r="P341" s="3">
        <v>8000</v>
      </c>
      <c r="Q341" s="3">
        <v>8000</v>
      </c>
      <c r="R341" s="3">
        <v>8000</v>
      </c>
      <c r="S341" s="3">
        <v>8000</v>
      </c>
      <c r="T341" s="3">
        <v>8000</v>
      </c>
      <c r="U341" s="3">
        <v>8000</v>
      </c>
      <c r="V341" s="3">
        <v>8000</v>
      </c>
      <c r="W341" s="3">
        <v>8000</v>
      </c>
      <c r="X341" s="3">
        <v>8000</v>
      </c>
      <c r="Y341" s="3">
        <v>8000</v>
      </c>
      <c r="Z341" s="3">
        <v>8000</v>
      </c>
      <c r="AA341" s="3">
        <v>8000</v>
      </c>
      <c r="AB341" s="3">
        <v>8000</v>
      </c>
      <c r="AC341" s="3">
        <v>8000</v>
      </c>
      <c r="AD341" s="3">
        <v>8000</v>
      </c>
      <c r="AE341" s="3">
        <v>8000</v>
      </c>
      <c r="AF341" s="3">
        <v>8000</v>
      </c>
      <c r="AG341" s="3">
        <v>8000</v>
      </c>
      <c r="AH341" s="3">
        <v>8000</v>
      </c>
      <c r="AI341" s="14">
        <f>SUM(K341:V341)</f>
        <v>96000</v>
      </c>
      <c r="AJ341" s="14">
        <f>SUM(W341:AH341)</f>
        <v>96000</v>
      </c>
      <c r="AK341" s="14">
        <f t="shared" si="111"/>
        <v>97920</v>
      </c>
      <c r="AL341" s="14">
        <f t="shared" si="111"/>
        <v>99878.400000000009</v>
      </c>
      <c r="AM341" s="14">
        <f t="shared" si="111"/>
        <v>101875.96800000001</v>
      </c>
      <c r="AO341" s="42">
        <v>0.02</v>
      </c>
    </row>
    <row r="342" spans="2:41" hidden="1" outlineLevel="3" x14ac:dyDescent="0.3">
      <c r="C342" t="s">
        <v>143</v>
      </c>
    </row>
    <row r="343" spans="2:41" hidden="1" outlineLevel="3" x14ac:dyDescent="0.3">
      <c r="J343" s="19" t="s">
        <v>11</v>
      </c>
      <c r="K343" s="3">
        <v>6000</v>
      </c>
      <c r="L343" s="3">
        <v>6000</v>
      </c>
      <c r="M343" s="3">
        <v>6000</v>
      </c>
      <c r="N343" s="3">
        <v>6000</v>
      </c>
      <c r="O343" s="3">
        <v>6000</v>
      </c>
      <c r="P343" s="3">
        <v>6000</v>
      </c>
      <c r="Q343" s="3">
        <v>6000</v>
      </c>
      <c r="R343" s="3">
        <v>6000</v>
      </c>
      <c r="S343" s="3">
        <v>6000</v>
      </c>
      <c r="T343" s="3">
        <v>6000</v>
      </c>
      <c r="U343" s="3">
        <v>6000</v>
      </c>
      <c r="V343" s="3">
        <v>6000</v>
      </c>
      <c r="W343" s="3">
        <v>6000</v>
      </c>
      <c r="X343" s="3">
        <v>6000</v>
      </c>
      <c r="Y343" s="3">
        <v>6000</v>
      </c>
      <c r="Z343" s="3">
        <v>6000</v>
      </c>
      <c r="AA343" s="3">
        <v>6000</v>
      </c>
      <c r="AB343" s="3">
        <v>6000</v>
      </c>
      <c r="AC343" s="3">
        <v>6000</v>
      </c>
      <c r="AD343" s="3">
        <v>6000</v>
      </c>
      <c r="AE343" s="3">
        <v>6000</v>
      </c>
      <c r="AF343" s="3">
        <v>6000</v>
      </c>
      <c r="AG343" s="3">
        <v>6000</v>
      </c>
      <c r="AH343" s="3">
        <v>6000</v>
      </c>
      <c r="AI343" s="14">
        <f>SUM(K343:V343)</f>
        <v>72000</v>
      </c>
      <c r="AJ343" s="14">
        <f>SUM(W343:AH343)</f>
        <v>72000</v>
      </c>
      <c r="AK343" s="14">
        <f t="shared" ref="AK343:AM345" si="112">AJ343*(1+$AO343)</f>
        <v>72359.999999999985</v>
      </c>
      <c r="AL343" s="14">
        <f t="shared" si="112"/>
        <v>72721.799999999974</v>
      </c>
      <c r="AM343" s="14">
        <f t="shared" si="112"/>
        <v>73085.408999999971</v>
      </c>
      <c r="AO343" s="42">
        <v>5.0000000000000001E-3</v>
      </c>
    </row>
    <row r="344" spans="2:41" hidden="1" outlineLevel="3" x14ac:dyDescent="0.3">
      <c r="J344" s="19" t="s">
        <v>10</v>
      </c>
      <c r="K344" s="3">
        <v>7000</v>
      </c>
      <c r="L344" s="3">
        <v>7000</v>
      </c>
      <c r="M344" s="3">
        <v>7000</v>
      </c>
      <c r="N344" s="3">
        <v>7000</v>
      </c>
      <c r="O344" s="3">
        <v>7000</v>
      </c>
      <c r="P344" s="3">
        <v>7000</v>
      </c>
      <c r="Q344" s="3">
        <v>7000</v>
      </c>
      <c r="R344" s="3">
        <v>7000</v>
      </c>
      <c r="S344" s="3">
        <v>7000</v>
      </c>
      <c r="T344" s="3">
        <v>7000</v>
      </c>
      <c r="U344" s="3">
        <v>7000</v>
      </c>
      <c r="V344" s="3">
        <v>7000</v>
      </c>
      <c r="W344" s="3">
        <v>7000</v>
      </c>
      <c r="X344" s="3">
        <v>7000</v>
      </c>
      <c r="Y344" s="3">
        <v>7000</v>
      </c>
      <c r="Z344" s="3">
        <v>7000</v>
      </c>
      <c r="AA344" s="3">
        <v>7000</v>
      </c>
      <c r="AB344" s="3">
        <v>7000</v>
      </c>
      <c r="AC344" s="3">
        <v>7000</v>
      </c>
      <c r="AD344" s="3">
        <v>7000</v>
      </c>
      <c r="AE344" s="3">
        <v>7000</v>
      </c>
      <c r="AF344" s="3">
        <v>7000</v>
      </c>
      <c r="AG344" s="3">
        <v>7000</v>
      </c>
      <c r="AH344" s="3">
        <v>7000</v>
      </c>
      <c r="AI344" s="14">
        <f>SUM(K344:V344)</f>
        <v>84000</v>
      </c>
      <c r="AJ344" s="14">
        <f>SUM(W344:AH344)</f>
        <v>84000</v>
      </c>
      <c r="AK344" s="14">
        <f t="shared" si="112"/>
        <v>84840</v>
      </c>
      <c r="AL344" s="14">
        <f t="shared" si="112"/>
        <v>85688.4</v>
      </c>
      <c r="AM344" s="14">
        <f t="shared" si="112"/>
        <v>86545.284</v>
      </c>
      <c r="AO344" s="42">
        <v>0.01</v>
      </c>
    </row>
    <row r="345" spans="2:41" hidden="1" outlineLevel="3" x14ac:dyDescent="0.3">
      <c r="J345" s="19" t="s">
        <v>15</v>
      </c>
      <c r="K345" s="3">
        <v>10000</v>
      </c>
      <c r="L345" s="3">
        <v>10000</v>
      </c>
      <c r="M345" s="3">
        <v>10000</v>
      </c>
      <c r="N345" s="3">
        <v>10000</v>
      </c>
      <c r="O345" s="3">
        <v>10000</v>
      </c>
      <c r="P345" s="3">
        <v>10000</v>
      </c>
      <c r="Q345" s="3">
        <v>10000</v>
      </c>
      <c r="R345" s="3">
        <v>10000</v>
      </c>
      <c r="S345" s="3">
        <v>10000</v>
      </c>
      <c r="T345" s="3">
        <v>10000</v>
      </c>
      <c r="U345" s="3">
        <v>10000</v>
      </c>
      <c r="V345" s="3">
        <v>10000</v>
      </c>
      <c r="W345" s="3">
        <v>10000</v>
      </c>
      <c r="X345" s="3">
        <v>10000</v>
      </c>
      <c r="Y345" s="3">
        <v>10000</v>
      </c>
      <c r="Z345" s="3">
        <v>10000</v>
      </c>
      <c r="AA345" s="3">
        <v>10000</v>
      </c>
      <c r="AB345" s="3">
        <v>10000</v>
      </c>
      <c r="AC345" s="3">
        <v>10000</v>
      </c>
      <c r="AD345" s="3">
        <v>10000</v>
      </c>
      <c r="AE345" s="3">
        <v>10000</v>
      </c>
      <c r="AF345" s="3">
        <v>10000</v>
      </c>
      <c r="AG345" s="3">
        <v>10000</v>
      </c>
      <c r="AH345" s="3">
        <v>10000</v>
      </c>
      <c r="AI345" s="14">
        <f>SUM(K345:V345)</f>
        <v>120000</v>
      </c>
      <c r="AJ345" s="14">
        <f>SUM(W345:AH345)</f>
        <v>120000</v>
      </c>
      <c r="AK345" s="14">
        <f t="shared" si="112"/>
        <v>122400</v>
      </c>
      <c r="AL345" s="14">
        <f t="shared" si="112"/>
        <v>124848</v>
      </c>
      <c r="AM345" s="14">
        <f t="shared" si="112"/>
        <v>127344.96000000001</v>
      </c>
      <c r="AO345" s="42">
        <v>0.02</v>
      </c>
    </row>
    <row r="346" spans="2:41" hidden="1" outlineLevel="3" x14ac:dyDescent="0.3">
      <c r="C346" t="s">
        <v>142</v>
      </c>
    </row>
    <row r="347" spans="2:41" hidden="1" outlineLevel="3" x14ac:dyDescent="0.3">
      <c r="J347" s="19" t="s">
        <v>11</v>
      </c>
      <c r="K347" s="3">
        <v>4000</v>
      </c>
      <c r="L347" s="3">
        <v>4000</v>
      </c>
      <c r="M347" s="3">
        <v>4000</v>
      </c>
      <c r="N347" s="3">
        <v>4000</v>
      </c>
      <c r="O347" s="3">
        <v>4000</v>
      </c>
      <c r="P347" s="3">
        <v>4000</v>
      </c>
      <c r="Q347" s="3">
        <v>4000</v>
      </c>
      <c r="R347" s="3">
        <v>4000</v>
      </c>
      <c r="S347" s="3">
        <v>4000</v>
      </c>
      <c r="T347" s="3">
        <v>4000</v>
      </c>
      <c r="U347" s="3">
        <v>4000</v>
      </c>
      <c r="V347" s="3">
        <v>4000</v>
      </c>
      <c r="W347" s="3">
        <v>4000</v>
      </c>
      <c r="X347" s="3">
        <v>4000</v>
      </c>
      <c r="Y347" s="3">
        <v>4000</v>
      </c>
      <c r="Z347" s="3">
        <v>4000</v>
      </c>
      <c r="AA347" s="3">
        <v>4000</v>
      </c>
      <c r="AB347" s="3">
        <v>4000</v>
      </c>
      <c r="AC347" s="3">
        <v>4000</v>
      </c>
      <c r="AD347" s="3">
        <v>4000</v>
      </c>
      <c r="AE347" s="3">
        <v>4000</v>
      </c>
      <c r="AF347" s="3">
        <v>4000</v>
      </c>
      <c r="AG347" s="3">
        <v>4000</v>
      </c>
      <c r="AH347" s="3">
        <v>4000</v>
      </c>
      <c r="AI347" s="14">
        <f>SUM(K347:V347)</f>
        <v>48000</v>
      </c>
      <c r="AJ347" s="14">
        <f>SUM(W347:AH347)</f>
        <v>48000</v>
      </c>
      <c r="AK347" s="14">
        <f t="shared" ref="AK347:AM349" si="113">AJ347*(1+$AO347)</f>
        <v>48239.999999999993</v>
      </c>
      <c r="AL347" s="14">
        <f t="shared" si="113"/>
        <v>48481.19999999999</v>
      </c>
      <c r="AM347" s="14">
        <f t="shared" si="113"/>
        <v>48723.605999999985</v>
      </c>
      <c r="AO347" s="42">
        <v>5.0000000000000001E-3</v>
      </c>
    </row>
    <row r="348" spans="2:41" hidden="1" outlineLevel="3" x14ac:dyDescent="0.3">
      <c r="J348" s="19" t="s">
        <v>10</v>
      </c>
      <c r="K348" s="3">
        <v>4500</v>
      </c>
      <c r="L348" s="3">
        <v>4500</v>
      </c>
      <c r="M348" s="3">
        <v>4500</v>
      </c>
      <c r="N348" s="3">
        <v>4500</v>
      </c>
      <c r="O348" s="3">
        <v>4500</v>
      </c>
      <c r="P348" s="3">
        <v>4500</v>
      </c>
      <c r="Q348" s="3">
        <v>4500</v>
      </c>
      <c r="R348" s="3">
        <v>4500</v>
      </c>
      <c r="S348" s="3">
        <v>4500</v>
      </c>
      <c r="T348" s="3">
        <v>4500</v>
      </c>
      <c r="U348" s="3">
        <v>4500</v>
      </c>
      <c r="V348" s="3">
        <v>4500</v>
      </c>
      <c r="W348" s="3">
        <v>4500</v>
      </c>
      <c r="X348" s="3">
        <v>4500</v>
      </c>
      <c r="Y348" s="3">
        <v>4500</v>
      </c>
      <c r="Z348" s="3">
        <v>4500</v>
      </c>
      <c r="AA348" s="3">
        <v>4500</v>
      </c>
      <c r="AB348" s="3">
        <v>4500</v>
      </c>
      <c r="AC348" s="3">
        <v>4500</v>
      </c>
      <c r="AD348" s="3">
        <v>4500</v>
      </c>
      <c r="AE348" s="3">
        <v>4500</v>
      </c>
      <c r="AF348" s="3">
        <v>4500</v>
      </c>
      <c r="AG348" s="3">
        <v>4500</v>
      </c>
      <c r="AH348" s="3">
        <v>4500</v>
      </c>
      <c r="AI348" s="14">
        <f>SUM(K348:V348)</f>
        <v>54000</v>
      </c>
      <c r="AJ348" s="14">
        <f>SUM(W348:AH348)</f>
        <v>54000</v>
      </c>
      <c r="AK348" s="14">
        <f t="shared" si="113"/>
        <v>54540</v>
      </c>
      <c r="AL348" s="14">
        <f t="shared" si="113"/>
        <v>55085.4</v>
      </c>
      <c r="AM348" s="14">
        <f t="shared" si="113"/>
        <v>55636.254000000001</v>
      </c>
      <c r="AO348" s="42">
        <v>0.01</v>
      </c>
    </row>
    <row r="349" spans="2:41" hidden="1" outlineLevel="3" x14ac:dyDescent="0.3">
      <c r="J349" s="19" t="s">
        <v>15</v>
      </c>
      <c r="K349" s="3">
        <v>5000</v>
      </c>
      <c r="L349" s="3">
        <v>5000</v>
      </c>
      <c r="M349" s="3">
        <v>5000</v>
      </c>
      <c r="N349" s="3">
        <v>5000</v>
      </c>
      <c r="O349" s="3">
        <v>5000</v>
      </c>
      <c r="P349" s="3">
        <v>5000</v>
      </c>
      <c r="Q349" s="3">
        <v>5000</v>
      </c>
      <c r="R349" s="3">
        <v>5000</v>
      </c>
      <c r="S349" s="3">
        <v>5000</v>
      </c>
      <c r="T349" s="3">
        <v>5000</v>
      </c>
      <c r="U349" s="3">
        <v>5000</v>
      </c>
      <c r="V349" s="3">
        <v>5000</v>
      </c>
      <c r="W349" s="3">
        <v>5000</v>
      </c>
      <c r="X349" s="3">
        <v>5000</v>
      </c>
      <c r="Y349" s="3">
        <v>5000</v>
      </c>
      <c r="Z349" s="3">
        <v>5000</v>
      </c>
      <c r="AA349" s="3">
        <v>5000</v>
      </c>
      <c r="AB349" s="3">
        <v>5000</v>
      </c>
      <c r="AC349" s="3">
        <v>5000</v>
      </c>
      <c r="AD349" s="3">
        <v>5000</v>
      </c>
      <c r="AE349" s="3">
        <v>5000</v>
      </c>
      <c r="AF349" s="3">
        <v>5000</v>
      </c>
      <c r="AG349" s="3">
        <v>5000</v>
      </c>
      <c r="AH349" s="3">
        <v>5000</v>
      </c>
      <c r="AI349" s="14">
        <f>SUM(K349:V349)</f>
        <v>60000</v>
      </c>
      <c r="AJ349" s="14">
        <f>SUM(W349:AH349)</f>
        <v>60000</v>
      </c>
      <c r="AK349" s="14">
        <f t="shared" si="113"/>
        <v>61200</v>
      </c>
      <c r="AL349" s="14">
        <f t="shared" si="113"/>
        <v>62424</v>
      </c>
      <c r="AM349" s="14">
        <f t="shared" si="113"/>
        <v>63672.480000000003</v>
      </c>
      <c r="AO349" s="42">
        <v>0.02</v>
      </c>
    </row>
    <row r="350" spans="2:41" hidden="1" outlineLevel="2" collapsed="1" x14ac:dyDescent="0.3">
      <c r="B350" t="s">
        <v>54</v>
      </c>
    </row>
    <row r="351" spans="2:41" hidden="1" outlineLevel="3" x14ac:dyDescent="0.3">
      <c r="J351" s="19" t="s">
        <v>11</v>
      </c>
      <c r="K351" s="3">
        <v>4000</v>
      </c>
      <c r="L351" s="3">
        <v>4000</v>
      </c>
      <c r="M351" s="3">
        <v>4000</v>
      </c>
      <c r="N351" s="3">
        <v>4000</v>
      </c>
      <c r="O351" s="3">
        <v>4000</v>
      </c>
      <c r="P351" s="3">
        <v>4000</v>
      </c>
      <c r="Q351" s="3">
        <v>4000</v>
      </c>
      <c r="R351" s="3">
        <v>4000</v>
      </c>
      <c r="S351" s="3">
        <v>4000</v>
      </c>
      <c r="T351" s="3">
        <v>4000</v>
      </c>
      <c r="U351" s="3">
        <v>4000</v>
      </c>
      <c r="V351" s="3">
        <v>4000</v>
      </c>
      <c r="W351" s="3">
        <v>4000</v>
      </c>
      <c r="X351" s="3">
        <v>4000</v>
      </c>
      <c r="Y351" s="3">
        <v>4000</v>
      </c>
      <c r="Z351" s="3">
        <v>4000</v>
      </c>
      <c r="AA351" s="3">
        <v>4000</v>
      </c>
      <c r="AB351" s="3">
        <v>4000</v>
      </c>
      <c r="AC351" s="3">
        <v>4000</v>
      </c>
      <c r="AD351" s="3">
        <v>4000</v>
      </c>
      <c r="AE351" s="3">
        <v>4000</v>
      </c>
      <c r="AF351" s="3">
        <v>4000</v>
      </c>
      <c r="AG351" s="3">
        <v>4000</v>
      </c>
      <c r="AH351" s="3">
        <v>4000</v>
      </c>
      <c r="AI351" s="14">
        <f>SUM(K351:V351)</f>
        <v>48000</v>
      </c>
      <c r="AJ351" s="14">
        <f>SUM(W351:AH351)</f>
        <v>48000</v>
      </c>
      <c r="AK351" s="14">
        <f t="shared" ref="AK351:AM353" si="114">AJ351*(1+$AO351)</f>
        <v>48239.999999999993</v>
      </c>
      <c r="AL351" s="14">
        <f t="shared" si="114"/>
        <v>48481.19999999999</v>
      </c>
      <c r="AM351" s="14">
        <f t="shared" si="114"/>
        <v>48723.605999999985</v>
      </c>
      <c r="AO351" s="42">
        <v>5.0000000000000001E-3</v>
      </c>
    </row>
    <row r="352" spans="2:41" hidden="1" outlineLevel="3" x14ac:dyDescent="0.3">
      <c r="J352" s="19" t="s">
        <v>10</v>
      </c>
      <c r="K352" s="3">
        <v>5000</v>
      </c>
      <c r="L352" s="3">
        <v>5000</v>
      </c>
      <c r="M352" s="3">
        <v>5000</v>
      </c>
      <c r="N352" s="3">
        <v>5000</v>
      </c>
      <c r="O352" s="3">
        <v>5000</v>
      </c>
      <c r="P352" s="3">
        <v>5000</v>
      </c>
      <c r="Q352" s="3">
        <v>5000</v>
      </c>
      <c r="R352" s="3">
        <v>5000</v>
      </c>
      <c r="S352" s="3">
        <v>5000</v>
      </c>
      <c r="T352" s="3">
        <v>5000</v>
      </c>
      <c r="U352" s="3">
        <v>5000</v>
      </c>
      <c r="V352" s="3">
        <v>5000</v>
      </c>
      <c r="W352" s="3">
        <v>5000</v>
      </c>
      <c r="X352" s="3">
        <v>5000</v>
      </c>
      <c r="Y352" s="3">
        <v>5000</v>
      </c>
      <c r="Z352" s="3">
        <v>5000</v>
      </c>
      <c r="AA352" s="3">
        <v>5000</v>
      </c>
      <c r="AB352" s="3">
        <v>5000</v>
      </c>
      <c r="AC352" s="3">
        <v>5000</v>
      </c>
      <c r="AD352" s="3">
        <v>5000</v>
      </c>
      <c r="AE352" s="3">
        <v>5000</v>
      </c>
      <c r="AF352" s="3">
        <v>5000</v>
      </c>
      <c r="AG352" s="3">
        <v>5000</v>
      </c>
      <c r="AH352" s="3">
        <v>5000</v>
      </c>
      <c r="AI352" s="14">
        <f>SUM(K352:V352)</f>
        <v>60000</v>
      </c>
      <c r="AJ352" s="14">
        <f>SUM(W352:AH352)</f>
        <v>60000</v>
      </c>
      <c r="AK352" s="14">
        <f t="shared" si="114"/>
        <v>60600</v>
      </c>
      <c r="AL352" s="14">
        <f t="shared" si="114"/>
        <v>61206</v>
      </c>
      <c r="AM352" s="14">
        <f t="shared" si="114"/>
        <v>61818.06</v>
      </c>
      <c r="AO352" s="42">
        <v>0.01</v>
      </c>
    </row>
    <row r="353" spans="2:41" hidden="1" outlineLevel="3" x14ac:dyDescent="0.3">
      <c r="J353" s="19" t="s">
        <v>15</v>
      </c>
      <c r="K353" s="3">
        <v>6000</v>
      </c>
      <c r="L353" s="3">
        <v>6000</v>
      </c>
      <c r="M353" s="3">
        <v>6000</v>
      </c>
      <c r="N353" s="3">
        <v>6000</v>
      </c>
      <c r="O353" s="3">
        <v>6000</v>
      </c>
      <c r="P353" s="3">
        <v>6000</v>
      </c>
      <c r="Q353" s="3">
        <v>6000</v>
      </c>
      <c r="R353" s="3">
        <v>6000</v>
      </c>
      <c r="S353" s="3">
        <v>6000</v>
      </c>
      <c r="T353" s="3">
        <v>6000</v>
      </c>
      <c r="U353" s="3">
        <v>6000</v>
      </c>
      <c r="V353" s="3">
        <v>6000</v>
      </c>
      <c r="W353" s="3">
        <v>6000</v>
      </c>
      <c r="X353" s="3">
        <v>6000</v>
      </c>
      <c r="Y353" s="3">
        <v>6000</v>
      </c>
      <c r="Z353" s="3">
        <v>6000</v>
      </c>
      <c r="AA353" s="3">
        <v>6000</v>
      </c>
      <c r="AB353" s="3">
        <v>6000</v>
      </c>
      <c r="AC353" s="3">
        <v>6000</v>
      </c>
      <c r="AD353" s="3">
        <v>6000</v>
      </c>
      <c r="AE353" s="3">
        <v>6000</v>
      </c>
      <c r="AF353" s="3">
        <v>6000</v>
      </c>
      <c r="AG353" s="3">
        <v>6000</v>
      </c>
      <c r="AH353" s="3">
        <v>6000</v>
      </c>
      <c r="AI353" s="14">
        <f>SUM(K353:V353)</f>
        <v>72000</v>
      </c>
      <c r="AJ353" s="14">
        <f>SUM(W353:AH353)</f>
        <v>72000</v>
      </c>
      <c r="AK353" s="14">
        <f t="shared" si="114"/>
        <v>73440</v>
      </c>
      <c r="AL353" s="14">
        <f t="shared" si="114"/>
        <v>74908.800000000003</v>
      </c>
      <c r="AM353" s="14">
        <f t="shared" si="114"/>
        <v>76406.97600000001</v>
      </c>
      <c r="AO353" s="42">
        <v>0.02</v>
      </c>
    </row>
    <row r="354" spans="2:41" hidden="1" outlineLevel="2" collapsed="1" x14ac:dyDescent="0.3">
      <c r="B354" t="s">
        <v>57</v>
      </c>
      <c r="AI354" s="14"/>
      <c r="AJ354" s="14"/>
    </row>
    <row r="355" spans="2:41" hidden="1" outlineLevel="3" x14ac:dyDescent="0.3">
      <c r="J355" s="19" t="s">
        <v>11</v>
      </c>
      <c r="K355" s="3">
        <v>3000</v>
      </c>
      <c r="L355" s="3">
        <v>3000</v>
      </c>
      <c r="M355" s="3">
        <v>3000</v>
      </c>
      <c r="N355" s="3">
        <v>3000</v>
      </c>
      <c r="O355" s="3">
        <v>3000</v>
      </c>
      <c r="P355" s="3">
        <v>3000</v>
      </c>
      <c r="Q355" s="3">
        <v>3000</v>
      </c>
      <c r="R355" s="3">
        <v>3000</v>
      </c>
      <c r="S355" s="3">
        <v>3000</v>
      </c>
      <c r="T355" s="3">
        <v>3000</v>
      </c>
      <c r="U355" s="3">
        <v>3000</v>
      </c>
      <c r="V355" s="3">
        <v>3000</v>
      </c>
      <c r="W355" s="3">
        <v>3000</v>
      </c>
      <c r="X355" s="3">
        <v>3000</v>
      </c>
      <c r="Y355" s="3">
        <v>3000</v>
      </c>
      <c r="Z355" s="3">
        <v>3000</v>
      </c>
      <c r="AA355" s="3">
        <v>3000</v>
      </c>
      <c r="AB355" s="3">
        <v>3000</v>
      </c>
      <c r="AC355" s="3">
        <v>3000</v>
      </c>
      <c r="AD355" s="3">
        <v>3000</v>
      </c>
      <c r="AE355" s="3">
        <v>3000</v>
      </c>
      <c r="AF355" s="3">
        <v>3000</v>
      </c>
      <c r="AG355" s="3">
        <v>3000</v>
      </c>
      <c r="AH355" s="3">
        <v>3000</v>
      </c>
      <c r="AI355" s="14">
        <f>SUM(K355:V355)</f>
        <v>36000</v>
      </c>
      <c r="AJ355" s="14">
        <f>SUM(W355:AH355)</f>
        <v>36000</v>
      </c>
      <c r="AK355" s="14">
        <f t="shared" ref="AK355:AM357" si="115">AJ355*(1+$AO355)</f>
        <v>36179.999999999993</v>
      </c>
      <c r="AL355" s="14">
        <f t="shared" si="115"/>
        <v>36360.899999999987</v>
      </c>
      <c r="AM355" s="14">
        <f t="shared" si="115"/>
        <v>36542.704499999985</v>
      </c>
      <c r="AO355" s="42">
        <v>5.0000000000000001E-3</v>
      </c>
    </row>
    <row r="356" spans="2:41" hidden="1" outlineLevel="3" x14ac:dyDescent="0.3">
      <c r="J356" s="19" t="s">
        <v>10</v>
      </c>
      <c r="K356" s="3">
        <v>4000</v>
      </c>
      <c r="L356" s="3">
        <v>4000</v>
      </c>
      <c r="M356" s="3">
        <v>4000</v>
      </c>
      <c r="N356" s="3">
        <v>4000</v>
      </c>
      <c r="O356" s="3">
        <v>4000</v>
      </c>
      <c r="P356" s="3">
        <v>4000</v>
      </c>
      <c r="Q356" s="3">
        <v>4000</v>
      </c>
      <c r="R356" s="3">
        <v>4000</v>
      </c>
      <c r="S356" s="3">
        <v>4000</v>
      </c>
      <c r="T356" s="3">
        <v>4000</v>
      </c>
      <c r="U356" s="3">
        <v>4000</v>
      </c>
      <c r="V356" s="3">
        <v>4000</v>
      </c>
      <c r="W356" s="3">
        <v>4000</v>
      </c>
      <c r="X356" s="3">
        <v>4000</v>
      </c>
      <c r="Y356" s="3">
        <v>4000</v>
      </c>
      <c r="Z356" s="3">
        <v>4000</v>
      </c>
      <c r="AA356" s="3">
        <v>4000</v>
      </c>
      <c r="AB356" s="3">
        <v>4000</v>
      </c>
      <c r="AC356" s="3">
        <v>4000</v>
      </c>
      <c r="AD356" s="3">
        <v>4000</v>
      </c>
      <c r="AE356" s="3">
        <v>4000</v>
      </c>
      <c r="AF356" s="3">
        <v>4000</v>
      </c>
      <c r="AG356" s="3">
        <v>4000</v>
      </c>
      <c r="AH356" s="3">
        <v>4000</v>
      </c>
      <c r="AI356" s="14">
        <f>SUM(K356:V356)</f>
        <v>48000</v>
      </c>
      <c r="AJ356" s="14">
        <f>SUM(W356:AH356)</f>
        <v>48000</v>
      </c>
      <c r="AK356" s="14">
        <f t="shared" si="115"/>
        <v>48480</v>
      </c>
      <c r="AL356" s="14">
        <f t="shared" si="115"/>
        <v>48964.800000000003</v>
      </c>
      <c r="AM356" s="14">
        <f t="shared" si="115"/>
        <v>49454.448000000004</v>
      </c>
      <c r="AO356" s="42">
        <v>0.01</v>
      </c>
    </row>
    <row r="357" spans="2:41" hidden="1" outlineLevel="3" x14ac:dyDescent="0.3">
      <c r="J357" s="19" t="s">
        <v>15</v>
      </c>
      <c r="K357" s="3">
        <v>5000</v>
      </c>
      <c r="L357" s="3">
        <v>5000</v>
      </c>
      <c r="M357" s="3">
        <v>5000</v>
      </c>
      <c r="N357" s="3">
        <v>5000</v>
      </c>
      <c r="O357" s="3">
        <v>5000</v>
      </c>
      <c r="P357" s="3">
        <v>5000</v>
      </c>
      <c r="Q357" s="3">
        <v>5000</v>
      </c>
      <c r="R357" s="3">
        <v>5000</v>
      </c>
      <c r="S357" s="3">
        <v>5000</v>
      </c>
      <c r="T357" s="3">
        <v>5000</v>
      </c>
      <c r="U357" s="3">
        <v>5000</v>
      </c>
      <c r="V357" s="3">
        <v>5000</v>
      </c>
      <c r="W357" s="3">
        <v>5000</v>
      </c>
      <c r="X357" s="3">
        <v>5000</v>
      </c>
      <c r="Y357" s="3">
        <v>5000</v>
      </c>
      <c r="Z357" s="3">
        <v>5000</v>
      </c>
      <c r="AA357" s="3">
        <v>5000</v>
      </c>
      <c r="AB357" s="3">
        <v>5000</v>
      </c>
      <c r="AC357" s="3">
        <v>5000</v>
      </c>
      <c r="AD357" s="3">
        <v>5000</v>
      </c>
      <c r="AE357" s="3">
        <v>5000</v>
      </c>
      <c r="AF357" s="3">
        <v>5000</v>
      </c>
      <c r="AG357" s="3">
        <v>5000</v>
      </c>
      <c r="AH357" s="3">
        <v>5000</v>
      </c>
      <c r="AI357" s="14">
        <f>SUM(K357:V357)</f>
        <v>60000</v>
      </c>
      <c r="AJ357" s="14">
        <f>SUM(W357:AH357)</f>
        <v>60000</v>
      </c>
      <c r="AK357" s="14">
        <f t="shared" si="115"/>
        <v>61200</v>
      </c>
      <c r="AL357" s="14">
        <f t="shared" si="115"/>
        <v>62424</v>
      </c>
      <c r="AM357" s="14">
        <f t="shared" si="115"/>
        <v>63672.480000000003</v>
      </c>
      <c r="AO357" s="42">
        <v>0.02</v>
      </c>
    </row>
    <row r="358" spans="2:41" hidden="1" outlineLevel="2" collapsed="1" x14ac:dyDescent="0.3">
      <c r="B358" t="s">
        <v>59</v>
      </c>
      <c r="AI358" s="14"/>
      <c r="AJ358" s="14"/>
    </row>
    <row r="359" spans="2:41" hidden="1" outlineLevel="3" x14ac:dyDescent="0.3">
      <c r="J359" s="19" t="s">
        <v>11</v>
      </c>
      <c r="K359" s="3">
        <v>5000</v>
      </c>
      <c r="L359" s="3">
        <v>5000</v>
      </c>
      <c r="M359" s="3">
        <v>5000</v>
      </c>
      <c r="N359" s="3">
        <v>5000</v>
      </c>
      <c r="O359" s="3">
        <v>5000</v>
      </c>
      <c r="P359" s="3">
        <v>5000</v>
      </c>
      <c r="Q359" s="3">
        <v>5000</v>
      </c>
      <c r="R359" s="3">
        <v>5000</v>
      </c>
      <c r="S359" s="3">
        <v>5000</v>
      </c>
      <c r="T359" s="3">
        <v>5000</v>
      </c>
      <c r="U359" s="3">
        <v>5000</v>
      </c>
      <c r="V359" s="3">
        <v>5000</v>
      </c>
      <c r="W359" s="3">
        <v>5000</v>
      </c>
      <c r="X359" s="3">
        <v>5000</v>
      </c>
      <c r="Y359" s="3">
        <v>5000</v>
      </c>
      <c r="Z359" s="3">
        <v>5000</v>
      </c>
      <c r="AA359" s="3">
        <v>5000</v>
      </c>
      <c r="AB359" s="3">
        <v>5000</v>
      </c>
      <c r="AC359" s="3">
        <v>5000</v>
      </c>
      <c r="AD359" s="3">
        <v>5000</v>
      </c>
      <c r="AE359" s="3">
        <v>5000</v>
      </c>
      <c r="AF359" s="3">
        <v>5000</v>
      </c>
      <c r="AG359" s="3">
        <v>5000</v>
      </c>
      <c r="AH359" s="3">
        <v>5000</v>
      </c>
      <c r="AI359" s="14">
        <f>SUM(K359:V359)</f>
        <v>60000</v>
      </c>
      <c r="AJ359" s="14">
        <f>SUM(W359:AH359)</f>
        <v>60000</v>
      </c>
      <c r="AK359" s="14">
        <f t="shared" ref="AK359:AM361" si="116">AJ359*(1+$AO359)</f>
        <v>60299.999999999993</v>
      </c>
      <c r="AL359" s="14">
        <f t="shared" si="116"/>
        <v>60601.499999999985</v>
      </c>
      <c r="AM359" s="14">
        <f t="shared" si="116"/>
        <v>60904.507499999978</v>
      </c>
      <c r="AO359" s="42">
        <v>5.0000000000000001E-3</v>
      </c>
    </row>
    <row r="360" spans="2:41" hidden="1" outlineLevel="3" x14ac:dyDescent="0.3">
      <c r="J360" s="19" t="s">
        <v>10</v>
      </c>
      <c r="K360" s="3">
        <v>6000</v>
      </c>
      <c r="L360" s="3">
        <v>6000</v>
      </c>
      <c r="M360" s="3">
        <v>6000</v>
      </c>
      <c r="N360" s="3">
        <v>6000</v>
      </c>
      <c r="O360" s="3">
        <v>6000</v>
      </c>
      <c r="P360" s="3">
        <v>6000</v>
      </c>
      <c r="Q360" s="3">
        <v>6000</v>
      </c>
      <c r="R360" s="3">
        <v>6000</v>
      </c>
      <c r="S360" s="3">
        <v>6000</v>
      </c>
      <c r="T360" s="3">
        <v>6000</v>
      </c>
      <c r="U360" s="3">
        <v>6000</v>
      </c>
      <c r="V360" s="3">
        <v>6000</v>
      </c>
      <c r="W360" s="3">
        <v>6000</v>
      </c>
      <c r="X360" s="3">
        <v>6000</v>
      </c>
      <c r="Y360" s="3">
        <v>6000</v>
      </c>
      <c r="Z360" s="3">
        <v>6000</v>
      </c>
      <c r="AA360" s="3">
        <v>6000</v>
      </c>
      <c r="AB360" s="3">
        <v>6000</v>
      </c>
      <c r="AC360" s="3">
        <v>6000</v>
      </c>
      <c r="AD360" s="3">
        <v>6000</v>
      </c>
      <c r="AE360" s="3">
        <v>6000</v>
      </c>
      <c r="AF360" s="3">
        <v>6000</v>
      </c>
      <c r="AG360" s="3">
        <v>6000</v>
      </c>
      <c r="AH360" s="3">
        <v>6000</v>
      </c>
      <c r="AI360" s="14">
        <f>SUM(K360:V360)</f>
        <v>72000</v>
      </c>
      <c r="AJ360" s="14">
        <f>SUM(W360:AH360)</f>
        <v>72000</v>
      </c>
      <c r="AK360" s="14">
        <f t="shared" si="116"/>
        <v>72720</v>
      </c>
      <c r="AL360" s="14">
        <f t="shared" si="116"/>
        <v>73447.199999999997</v>
      </c>
      <c r="AM360" s="14">
        <f t="shared" si="116"/>
        <v>74181.671999999991</v>
      </c>
      <c r="AO360" s="42">
        <v>0.01</v>
      </c>
    </row>
    <row r="361" spans="2:41" hidden="1" outlineLevel="3" x14ac:dyDescent="0.3">
      <c r="J361" s="19" t="s">
        <v>15</v>
      </c>
      <c r="K361" s="3">
        <v>7000</v>
      </c>
      <c r="L361" s="3">
        <v>7000</v>
      </c>
      <c r="M361" s="3">
        <v>7000</v>
      </c>
      <c r="N361" s="3">
        <v>7000</v>
      </c>
      <c r="O361" s="3">
        <v>7000</v>
      </c>
      <c r="P361" s="3">
        <v>7000</v>
      </c>
      <c r="Q361" s="3">
        <v>7000</v>
      </c>
      <c r="R361" s="3">
        <v>7000</v>
      </c>
      <c r="S361" s="3">
        <v>7000</v>
      </c>
      <c r="T361" s="3">
        <v>7000</v>
      </c>
      <c r="U361" s="3">
        <v>7000</v>
      </c>
      <c r="V361" s="3">
        <v>7000</v>
      </c>
      <c r="W361" s="3">
        <v>7000</v>
      </c>
      <c r="X361" s="3">
        <v>7000</v>
      </c>
      <c r="Y361" s="3">
        <v>7000</v>
      </c>
      <c r="Z361" s="3">
        <v>7000</v>
      </c>
      <c r="AA361" s="3">
        <v>7000</v>
      </c>
      <c r="AB361" s="3">
        <v>7000</v>
      </c>
      <c r="AC361" s="3">
        <v>7000</v>
      </c>
      <c r="AD361" s="3">
        <v>7000</v>
      </c>
      <c r="AE361" s="3">
        <v>7000</v>
      </c>
      <c r="AF361" s="3">
        <v>7000</v>
      </c>
      <c r="AG361" s="3">
        <v>7000</v>
      </c>
      <c r="AH361" s="3">
        <v>7000</v>
      </c>
      <c r="AI361" s="14">
        <f>SUM(K361:V361)</f>
        <v>84000</v>
      </c>
      <c r="AJ361" s="14">
        <f>SUM(W361:AH361)</f>
        <v>84000</v>
      </c>
      <c r="AK361" s="14">
        <f t="shared" si="116"/>
        <v>85680</v>
      </c>
      <c r="AL361" s="14">
        <f t="shared" si="116"/>
        <v>87393.600000000006</v>
      </c>
      <c r="AM361" s="14">
        <f t="shared" si="116"/>
        <v>89141.472000000009</v>
      </c>
      <c r="AO361" s="42">
        <v>0.02</v>
      </c>
    </row>
    <row r="362" spans="2:41" hidden="1" outlineLevel="2" collapsed="1" x14ac:dyDescent="0.3">
      <c r="B362" t="s">
        <v>61</v>
      </c>
      <c r="AI362" s="14"/>
      <c r="AJ362" s="14"/>
    </row>
    <row r="363" spans="2:41" hidden="1" outlineLevel="3" x14ac:dyDescent="0.3">
      <c r="J363" s="19" t="s">
        <v>11</v>
      </c>
      <c r="K363" s="3">
        <v>2500</v>
      </c>
      <c r="L363" s="3">
        <v>2500</v>
      </c>
      <c r="M363" s="3">
        <v>2500</v>
      </c>
      <c r="N363" s="3">
        <v>2500</v>
      </c>
      <c r="O363" s="3">
        <v>2500</v>
      </c>
      <c r="P363" s="3">
        <v>2500</v>
      </c>
      <c r="Q363" s="3">
        <v>2500</v>
      </c>
      <c r="R363" s="3">
        <v>2500</v>
      </c>
      <c r="S363" s="3">
        <v>2500</v>
      </c>
      <c r="T363" s="3">
        <v>2500</v>
      </c>
      <c r="U363" s="3">
        <v>2500</v>
      </c>
      <c r="V363" s="3">
        <v>2500</v>
      </c>
      <c r="W363" s="3">
        <v>2500</v>
      </c>
      <c r="X363" s="3">
        <v>2500</v>
      </c>
      <c r="Y363" s="3">
        <v>2500</v>
      </c>
      <c r="Z363" s="3">
        <v>2500</v>
      </c>
      <c r="AA363" s="3">
        <v>2500</v>
      </c>
      <c r="AB363" s="3">
        <v>2500</v>
      </c>
      <c r="AC363" s="3">
        <v>2500</v>
      </c>
      <c r="AD363" s="3">
        <v>2500</v>
      </c>
      <c r="AE363" s="3">
        <v>2500</v>
      </c>
      <c r="AF363" s="3">
        <v>2500</v>
      </c>
      <c r="AG363" s="3">
        <v>2500</v>
      </c>
      <c r="AH363" s="3">
        <v>2500</v>
      </c>
      <c r="AI363" s="14">
        <f>SUM(K363:V363)</f>
        <v>30000</v>
      </c>
      <c r="AJ363" s="14">
        <f>SUM(W363:AH363)</f>
        <v>30000</v>
      </c>
      <c r="AK363" s="14">
        <f t="shared" ref="AK363:AM365" si="117">AJ363*(1+$AO363)</f>
        <v>30149.999999999996</v>
      </c>
      <c r="AL363" s="14">
        <f t="shared" si="117"/>
        <v>30300.749999999993</v>
      </c>
      <c r="AM363" s="14">
        <f t="shared" si="117"/>
        <v>30452.253749999989</v>
      </c>
      <c r="AO363" s="42">
        <v>5.0000000000000001E-3</v>
      </c>
    </row>
    <row r="364" spans="2:41" hidden="1" outlineLevel="3" x14ac:dyDescent="0.3">
      <c r="J364" s="19" t="s">
        <v>10</v>
      </c>
      <c r="K364" s="3">
        <v>3000</v>
      </c>
      <c r="L364" s="3">
        <v>3000</v>
      </c>
      <c r="M364" s="3">
        <v>3000</v>
      </c>
      <c r="N364" s="3">
        <v>3000</v>
      </c>
      <c r="O364" s="3">
        <v>3000</v>
      </c>
      <c r="P364" s="3">
        <v>3000</v>
      </c>
      <c r="Q364" s="3">
        <v>3000</v>
      </c>
      <c r="R364" s="3">
        <v>3000</v>
      </c>
      <c r="S364" s="3">
        <v>3000</v>
      </c>
      <c r="T364" s="3">
        <v>3000</v>
      </c>
      <c r="U364" s="3">
        <v>3000</v>
      </c>
      <c r="V364" s="3">
        <v>3000</v>
      </c>
      <c r="W364" s="3">
        <v>3000</v>
      </c>
      <c r="X364" s="3">
        <v>3000</v>
      </c>
      <c r="Y364" s="3">
        <v>3000</v>
      </c>
      <c r="Z364" s="3">
        <v>3000</v>
      </c>
      <c r="AA364" s="3">
        <v>3000</v>
      </c>
      <c r="AB364" s="3">
        <v>3000</v>
      </c>
      <c r="AC364" s="3">
        <v>3000</v>
      </c>
      <c r="AD364" s="3">
        <v>3000</v>
      </c>
      <c r="AE364" s="3">
        <v>3000</v>
      </c>
      <c r="AF364" s="3">
        <v>3000</v>
      </c>
      <c r="AG364" s="3">
        <v>3000</v>
      </c>
      <c r="AH364" s="3">
        <v>3000</v>
      </c>
      <c r="AI364" s="14">
        <f>SUM(K364:V364)</f>
        <v>36000</v>
      </c>
      <c r="AJ364" s="14">
        <f>SUM(W364:AH364)</f>
        <v>36000</v>
      </c>
      <c r="AK364" s="14">
        <f t="shared" si="117"/>
        <v>36360</v>
      </c>
      <c r="AL364" s="14">
        <f t="shared" si="117"/>
        <v>36723.599999999999</v>
      </c>
      <c r="AM364" s="14">
        <f t="shared" si="117"/>
        <v>37090.835999999996</v>
      </c>
      <c r="AO364" s="42">
        <v>0.01</v>
      </c>
    </row>
    <row r="365" spans="2:41" hidden="1" outlineLevel="3" x14ac:dyDescent="0.3">
      <c r="J365" s="19" t="s">
        <v>15</v>
      </c>
      <c r="K365" s="3">
        <v>4000</v>
      </c>
      <c r="L365" s="3">
        <v>4000</v>
      </c>
      <c r="M365" s="3">
        <v>4000</v>
      </c>
      <c r="N365" s="3">
        <v>4000</v>
      </c>
      <c r="O365" s="3">
        <v>4000</v>
      </c>
      <c r="P365" s="3">
        <v>4000</v>
      </c>
      <c r="Q365" s="3">
        <v>4000</v>
      </c>
      <c r="R365" s="3">
        <v>4000</v>
      </c>
      <c r="S365" s="3">
        <v>4000</v>
      </c>
      <c r="T365" s="3">
        <v>4000</v>
      </c>
      <c r="U365" s="3">
        <v>4000</v>
      </c>
      <c r="V365" s="3">
        <v>4000</v>
      </c>
      <c r="W365" s="3">
        <v>4000</v>
      </c>
      <c r="X365" s="3">
        <v>4000</v>
      </c>
      <c r="Y365" s="3">
        <v>4000</v>
      </c>
      <c r="Z365" s="3">
        <v>4000</v>
      </c>
      <c r="AA365" s="3">
        <v>4000</v>
      </c>
      <c r="AB365" s="3">
        <v>4000</v>
      </c>
      <c r="AC365" s="3">
        <v>4000</v>
      </c>
      <c r="AD365" s="3">
        <v>4000</v>
      </c>
      <c r="AE365" s="3">
        <v>4000</v>
      </c>
      <c r="AF365" s="3">
        <v>4000</v>
      </c>
      <c r="AG365" s="3">
        <v>4000</v>
      </c>
      <c r="AH365" s="3">
        <v>4000</v>
      </c>
      <c r="AI365" s="14">
        <f>SUM(K365:V365)</f>
        <v>48000</v>
      </c>
      <c r="AJ365" s="14">
        <f>SUM(W365:AH365)</f>
        <v>48000</v>
      </c>
      <c r="AK365" s="14">
        <f t="shared" si="117"/>
        <v>48960</v>
      </c>
      <c r="AL365" s="14">
        <f t="shared" si="117"/>
        <v>49939.200000000004</v>
      </c>
      <c r="AM365" s="14">
        <f t="shared" si="117"/>
        <v>50937.984000000004</v>
      </c>
      <c r="AO365" s="42">
        <v>0.02</v>
      </c>
    </row>
    <row r="366" spans="2:41" hidden="1" outlineLevel="2" collapsed="1" x14ac:dyDescent="0.3">
      <c r="B366" t="s">
        <v>73</v>
      </c>
      <c r="AI366" s="14"/>
      <c r="AJ366" s="14"/>
    </row>
    <row r="367" spans="2:41" hidden="1" outlineLevel="3" x14ac:dyDescent="0.3">
      <c r="J367" s="19" t="s">
        <v>11</v>
      </c>
      <c r="K367" s="3">
        <v>4500</v>
      </c>
      <c r="L367" s="3">
        <v>4500</v>
      </c>
      <c r="M367" s="3">
        <v>4500</v>
      </c>
      <c r="N367" s="3">
        <v>4500</v>
      </c>
      <c r="O367" s="3">
        <v>4500</v>
      </c>
      <c r="P367" s="3">
        <v>4500</v>
      </c>
      <c r="Q367" s="3">
        <v>4500</v>
      </c>
      <c r="R367" s="3">
        <v>4500</v>
      </c>
      <c r="S367" s="3">
        <v>4500</v>
      </c>
      <c r="T367" s="3">
        <v>4500</v>
      </c>
      <c r="U367" s="3">
        <v>4500</v>
      </c>
      <c r="V367" s="3">
        <v>4500</v>
      </c>
      <c r="W367" s="3">
        <v>4500</v>
      </c>
      <c r="X367" s="3">
        <v>4500</v>
      </c>
      <c r="Y367" s="3">
        <v>4500</v>
      </c>
      <c r="Z367" s="3">
        <v>4500</v>
      </c>
      <c r="AA367" s="3">
        <v>4500</v>
      </c>
      <c r="AB367" s="3">
        <v>4500</v>
      </c>
      <c r="AC367" s="3">
        <v>4500</v>
      </c>
      <c r="AD367" s="3">
        <v>4500</v>
      </c>
      <c r="AE367" s="3">
        <v>4500</v>
      </c>
      <c r="AF367" s="3">
        <v>4500</v>
      </c>
      <c r="AG367" s="3">
        <v>4500</v>
      </c>
      <c r="AH367" s="3">
        <v>4500</v>
      </c>
      <c r="AI367" s="14">
        <f>SUM(K367:V367)</f>
        <v>54000</v>
      </c>
      <c r="AJ367" s="14">
        <f>SUM(W367:AH367)</f>
        <v>54000</v>
      </c>
      <c r="AK367" s="14">
        <f t="shared" ref="AK367:AM369" si="118">AJ367*(1+$AO367)</f>
        <v>54269.999999999993</v>
      </c>
      <c r="AL367" s="14">
        <f t="shared" si="118"/>
        <v>54541.349999999984</v>
      </c>
      <c r="AM367" s="14">
        <f t="shared" si="118"/>
        <v>54814.056749999982</v>
      </c>
      <c r="AO367" s="42">
        <v>5.0000000000000001E-3</v>
      </c>
    </row>
    <row r="368" spans="2:41" hidden="1" outlineLevel="3" x14ac:dyDescent="0.3">
      <c r="J368" s="19" t="s">
        <v>10</v>
      </c>
      <c r="K368" s="3">
        <v>5000</v>
      </c>
      <c r="L368" s="3">
        <v>5000</v>
      </c>
      <c r="M368" s="3">
        <v>5000</v>
      </c>
      <c r="N368" s="3">
        <v>5000</v>
      </c>
      <c r="O368" s="3">
        <v>5000</v>
      </c>
      <c r="P368" s="3">
        <v>5000</v>
      </c>
      <c r="Q368" s="3">
        <v>5000</v>
      </c>
      <c r="R368" s="3">
        <v>5000</v>
      </c>
      <c r="S368" s="3">
        <v>5000</v>
      </c>
      <c r="T368" s="3">
        <v>5000</v>
      </c>
      <c r="U368" s="3">
        <v>5000</v>
      </c>
      <c r="V368" s="3">
        <v>5000</v>
      </c>
      <c r="W368" s="3">
        <v>5000</v>
      </c>
      <c r="X368" s="3">
        <v>5000</v>
      </c>
      <c r="Y368" s="3">
        <v>5000</v>
      </c>
      <c r="Z368" s="3">
        <v>5000</v>
      </c>
      <c r="AA368" s="3">
        <v>5000</v>
      </c>
      <c r="AB368" s="3">
        <v>5000</v>
      </c>
      <c r="AC368" s="3">
        <v>5000</v>
      </c>
      <c r="AD368" s="3">
        <v>5000</v>
      </c>
      <c r="AE368" s="3">
        <v>5000</v>
      </c>
      <c r="AF368" s="3">
        <v>5000</v>
      </c>
      <c r="AG368" s="3">
        <v>5000</v>
      </c>
      <c r="AH368" s="3">
        <v>5000</v>
      </c>
      <c r="AI368" s="14">
        <f>SUM(K368:V368)</f>
        <v>60000</v>
      </c>
      <c r="AJ368" s="14">
        <f>SUM(W368:AH368)</f>
        <v>60000</v>
      </c>
      <c r="AK368" s="14">
        <f t="shared" si="118"/>
        <v>60600</v>
      </c>
      <c r="AL368" s="14">
        <f t="shared" si="118"/>
        <v>61206</v>
      </c>
      <c r="AM368" s="14">
        <f t="shared" si="118"/>
        <v>61818.06</v>
      </c>
      <c r="AO368" s="42">
        <v>0.01</v>
      </c>
    </row>
    <row r="369" spans="1:41" hidden="1" outlineLevel="3" x14ac:dyDescent="0.3">
      <c r="J369" s="19" t="s">
        <v>15</v>
      </c>
      <c r="K369" s="3">
        <v>6000</v>
      </c>
      <c r="L369" s="3">
        <v>6000</v>
      </c>
      <c r="M369" s="3">
        <v>6000</v>
      </c>
      <c r="N369" s="3">
        <v>6000</v>
      </c>
      <c r="O369" s="3">
        <v>6000</v>
      </c>
      <c r="P369" s="3">
        <v>6000</v>
      </c>
      <c r="Q369" s="3">
        <v>6000</v>
      </c>
      <c r="R369" s="3">
        <v>6000</v>
      </c>
      <c r="S369" s="3">
        <v>6000</v>
      </c>
      <c r="T369" s="3">
        <v>6000</v>
      </c>
      <c r="U369" s="3">
        <v>6000</v>
      </c>
      <c r="V369" s="3">
        <v>6000</v>
      </c>
      <c r="W369" s="3">
        <v>6000</v>
      </c>
      <c r="X369" s="3">
        <v>6000</v>
      </c>
      <c r="Y369" s="3">
        <v>6000</v>
      </c>
      <c r="Z369" s="3">
        <v>6000</v>
      </c>
      <c r="AA369" s="3">
        <v>6000</v>
      </c>
      <c r="AB369" s="3">
        <v>6000</v>
      </c>
      <c r="AC369" s="3">
        <v>6000</v>
      </c>
      <c r="AD369" s="3">
        <v>6000</v>
      </c>
      <c r="AE369" s="3">
        <v>6000</v>
      </c>
      <c r="AF369" s="3">
        <v>6000</v>
      </c>
      <c r="AG369" s="3">
        <v>6000</v>
      </c>
      <c r="AH369" s="3">
        <v>6000</v>
      </c>
      <c r="AI369" s="14">
        <f>SUM(K369:V369)</f>
        <v>72000</v>
      </c>
      <c r="AJ369" s="14">
        <f>SUM(W369:AH369)</f>
        <v>72000</v>
      </c>
      <c r="AK369" s="14">
        <f t="shared" si="118"/>
        <v>73440</v>
      </c>
      <c r="AL369" s="14">
        <f t="shared" si="118"/>
        <v>74908.800000000003</v>
      </c>
      <c r="AM369" s="14">
        <f t="shared" si="118"/>
        <v>76406.97600000001</v>
      </c>
      <c r="AO369" s="42">
        <v>0.02</v>
      </c>
    </row>
    <row r="370" spans="1:41" hidden="1" outlineLevel="2" collapsed="1" x14ac:dyDescent="0.3">
      <c r="B370" t="s">
        <v>55</v>
      </c>
    </row>
    <row r="371" spans="1:41" hidden="1" outlineLevel="4" x14ac:dyDescent="0.3">
      <c r="J371" s="19" t="s">
        <v>11</v>
      </c>
      <c r="K371" s="25">
        <v>0.15</v>
      </c>
      <c r="L371" s="25">
        <v>0.15</v>
      </c>
      <c r="M371" s="25">
        <v>0.15</v>
      </c>
      <c r="N371" s="25">
        <v>0.15</v>
      </c>
      <c r="O371" s="25">
        <v>0.15</v>
      </c>
      <c r="P371" s="25">
        <v>0.15</v>
      </c>
      <c r="Q371" s="25">
        <v>0.15</v>
      </c>
      <c r="R371" s="25">
        <v>0.15</v>
      </c>
      <c r="S371" s="25">
        <v>0.15</v>
      </c>
      <c r="T371" s="25">
        <v>0.15</v>
      </c>
      <c r="U371" s="25">
        <v>0.15</v>
      </c>
      <c r="V371" s="25">
        <v>0.15</v>
      </c>
      <c r="W371" s="25">
        <v>0.15</v>
      </c>
      <c r="X371" s="25">
        <v>0.15</v>
      </c>
      <c r="Y371" s="25">
        <v>0.15</v>
      </c>
      <c r="Z371" s="25">
        <v>0.15</v>
      </c>
      <c r="AA371" s="25">
        <v>0.15</v>
      </c>
      <c r="AB371" s="25">
        <v>0.15</v>
      </c>
      <c r="AC371" s="25">
        <v>0.15</v>
      </c>
      <c r="AD371" s="25">
        <v>0.15</v>
      </c>
      <c r="AE371" s="25">
        <v>0.15</v>
      </c>
      <c r="AF371" s="25">
        <v>0.15</v>
      </c>
      <c r="AG371" s="25">
        <v>0.15</v>
      </c>
      <c r="AH371" s="25">
        <v>0.15</v>
      </c>
      <c r="AI371" s="25">
        <f>V371</f>
        <v>0.15</v>
      </c>
      <c r="AJ371" s="25">
        <f>AH371</f>
        <v>0.15</v>
      </c>
      <c r="AK371" s="34">
        <f t="shared" ref="AK371:AM373" si="119">AJ371</f>
        <v>0.15</v>
      </c>
      <c r="AL371" s="34">
        <f t="shared" si="119"/>
        <v>0.15</v>
      </c>
      <c r="AM371" s="34">
        <f t="shared" si="119"/>
        <v>0.15</v>
      </c>
    </row>
    <row r="372" spans="1:41" hidden="1" outlineLevel="4" x14ac:dyDescent="0.3">
      <c r="J372" s="19" t="s">
        <v>10</v>
      </c>
      <c r="K372" s="25">
        <v>0.1555</v>
      </c>
      <c r="L372" s="25">
        <v>0.1555</v>
      </c>
      <c r="M372" s="25">
        <v>0.1555</v>
      </c>
      <c r="N372" s="25">
        <v>0.1555</v>
      </c>
      <c r="O372" s="25">
        <v>0.1555</v>
      </c>
      <c r="P372" s="25">
        <v>0.1555</v>
      </c>
      <c r="Q372" s="25">
        <v>0.1555</v>
      </c>
      <c r="R372" s="25">
        <v>0.1555</v>
      </c>
      <c r="S372" s="25">
        <v>0.1555</v>
      </c>
      <c r="T372" s="25">
        <v>0.1555</v>
      </c>
      <c r="U372" s="25">
        <v>0.1555</v>
      </c>
      <c r="V372" s="25">
        <v>0.1555</v>
      </c>
      <c r="W372" s="25">
        <v>0.1555</v>
      </c>
      <c r="X372" s="25">
        <v>0.1555</v>
      </c>
      <c r="Y372" s="25">
        <v>0.1555</v>
      </c>
      <c r="Z372" s="25">
        <v>0.1555</v>
      </c>
      <c r="AA372" s="25">
        <v>0.1555</v>
      </c>
      <c r="AB372" s="25">
        <v>0.1555</v>
      </c>
      <c r="AC372" s="25">
        <v>0.1555</v>
      </c>
      <c r="AD372" s="25">
        <v>0.1555</v>
      </c>
      <c r="AE372" s="25">
        <v>0.1555</v>
      </c>
      <c r="AF372" s="25">
        <v>0.1555</v>
      </c>
      <c r="AG372" s="25">
        <v>0.1555</v>
      </c>
      <c r="AH372" s="25">
        <v>0.1555</v>
      </c>
      <c r="AI372" s="25">
        <f>V372</f>
        <v>0.1555</v>
      </c>
      <c r="AJ372" s="25">
        <f>AH372</f>
        <v>0.1555</v>
      </c>
      <c r="AK372" s="34">
        <f t="shared" si="119"/>
        <v>0.1555</v>
      </c>
      <c r="AL372" s="34">
        <f t="shared" si="119"/>
        <v>0.1555</v>
      </c>
      <c r="AM372" s="34">
        <f t="shared" si="119"/>
        <v>0.1555</v>
      </c>
    </row>
    <row r="373" spans="1:41" hidden="1" outlineLevel="4" x14ac:dyDescent="0.3">
      <c r="J373" s="19" t="s">
        <v>15</v>
      </c>
      <c r="K373" s="25">
        <v>0.17</v>
      </c>
      <c r="L373" s="25">
        <v>0.17</v>
      </c>
      <c r="M373" s="25">
        <v>0.17</v>
      </c>
      <c r="N373" s="25">
        <v>0.17</v>
      </c>
      <c r="O373" s="25">
        <v>0.17</v>
      </c>
      <c r="P373" s="25">
        <v>0.17</v>
      </c>
      <c r="Q373" s="25">
        <v>0.17</v>
      </c>
      <c r="R373" s="25">
        <v>0.17</v>
      </c>
      <c r="S373" s="25">
        <v>0.17</v>
      </c>
      <c r="T373" s="25">
        <v>0.17</v>
      </c>
      <c r="U373" s="25">
        <v>0.17</v>
      </c>
      <c r="V373" s="25">
        <v>0.17</v>
      </c>
      <c r="W373" s="25">
        <v>0.17</v>
      </c>
      <c r="X373" s="25">
        <v>0.17</v>
      </c>
      <c r="Y373" s="25">
        <v>0.17</v>
      </c>
      <c r="Z373" s="25">
        <v>0.17</v>
      </c>
      <c r="AA373" s="25">
        <v>0.17</v>
      </c>
      <c r="AB373" s="25">
        <v>0.17</v>
      </c>
      <c r="AC373" s="25">
        <v>0.17</v>
      </c>
      <c r="AD373" s="25">
        <v>0.17</v>
      </c>
      <c r="AE373" s="25">
        <v>0.17</v>
      </c>
      <c r="AF373" s="25">
        <v>0.17</v>
      </c>
      <c r="AG373" s="25">
        <v>0.17</v>
      </c>
      <c r="AH373" s="25">
        <v>0.17</v>
      </c>
      <c r="AI373" s="25">
        <f>V373</f>
        <v>0.17</v>
      </c>
      <c r="AJ373" s="25">
        <f>AH373</f>
        <v>0.17</v>
      </c>
      <c r="AK373" s="34">
        <f t="shared" si="119"/>
        <v>0.17</v>
      </c>
      <c r="AL373" s="34">
        <f t="shared" si="119"/>
        <v>0.17</v>
      </c>
      <c r="AM373" s="34">
        <f t="shared" si="119"/>
        <v>0.17</v>
      </c>
    </row>
    <row r="374" spans="1:41" hidden="1" outlineLevel="2" x14ac:dyDescent="0.3">
      <c r="J374" s="19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34"/>
      <c r="AJ374" s="34"/>
      <c r="AK374" s="34"/>
      <c r="AL374" s="34"/>
      <c r="AM374" s="34"/>
    </row>
    <row r="375" spans="1:41" s="46" customFormat="1" hidden="1" outlineLevel="1" collapsed="1" x14ac:dyDescent="0.25">
      <c r="A375" s="45"/>
      <c r="B375" s="105" t="s">
        <v>86</v>
      </c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7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8"/>
    </row>
    <row r="376" spans="1:41" hidden="1" outlineLevel="2" collapsed="1" x14ac:dyDescent="0.3">
      <c r="B376" t="s">
        <v>62</v>
      </c>
      <c r="AI376" s="14"/>
      <c r="AJ376" s="14"/>
    </row>
    <row r="377" spans="1:41" hidden="1" outlineLevel="3" x14ac:dyDescent="0.3">
      <c r="C377" t="s">
        <v>64</v>
      </c>
      <c r="K377" s="3">
        <v>2000</v>
      </c>
      <c r="L377" s="3">
        <v>2000</v>
      </c>
      <c r="M377" s="3">
        <v>2000</v>
      </c>
      <c r="N377" s="3">
        <v>2000</v>
      </c>
      <c r="O377" s="3">
        <v>2000</v>
      </c>
      <c r="P377" s="3">
        <v>2000</v>
      </c>
      <c r="Q377" s="3">
        <v>2000</v>
      </c>
      <c r="R377" s="3">
        <v>2000</v>
      </c>
      <c r="S377" s="3">
        <v>2000</v>
      </c>
      <c r="T377" s="3">
        <v>2000</v>
      </c>
      <c r="U377" s="3">
        <v>2000</v>
      </c>
      <c r="V377" s="3">
        <v>2000</v>
      </c>
      <c r="W377" s="3">
        <v>2000</v>
      </c>
      <c r="X377" s="3">
        <v>2000</v>
      </c>
      <c r="Y377" s="3">
        <v>2000</v>
      </c>
      <c r="Z377" s="3">
        <v>2000</v>
      </c>
      <c r="AA377" s="3">
        <v>2000</v>
      </c>
      <c r="AB377" s="3">
        <v>2000</v>
      </c>
      <c r="AC377" s="3">
        <v>2000</v>
      </c>
      <c r="AD377" s="3">
        <v>2000</v>
      </c>
      <c r="AE377" s="3">
        <v>2000</v>
      </c>
      <c r="AF377" s="3">
        <v>2000</v>
      </c>
      <c r="AG377" s="3">
        <v>2000</v>
      </c>
      <c r="AH377" s="3">
        <v>2000</v>
      </c>
      <c r="AI377" s="14">
        <f t="shared" ref="AI377:AM378" si="120">AH377</f>
        <v>2000</v>
      </c>
      <c r="AJ377" s="14">
        <f t="shared" si="120"/>
        <v>2000</v>
      </c>
      <c r="AK377" s="14">
        <f t="shared" si="120"/>
        <v>2000</v>
      </c>
      <c r="AL377" s="14">
        <f t="shared" si="120"/>
        <v>2000</v>
      </c>
      <c r="AM377" s="14">
        <f t="shared" si="120"/>
        <v>2000</v>
      </c>
    </row>
    <row r="378" spans="1:41" hidden="1" outlineLevel="3" x14ac:dyDescent="0.3">
      <c r="C378" t="s">
        <v>66</v>
      </c>
      <c r="J378" s="26">
        <v>10.76</v>
      </c>
      <c r="K378" s="3">
        <f>K377*$J$378</f>
        <v>21520</v>
      </c>
      <c r="L378" s="3">
        <f t="shared" ref="L378:AH378" si="121">L377*$J$378</f>
        <v>21520</v>
      </c>
      <c r="M378" s="3">
        <f t="shared" si="121"/>
        <v>21520</v>
      </c>
      <c r="N378" s="3">
        <f t="shared" si="121"/>
        <v>21520</v>
      </c>
      <c r="O378" s="3">
        <f t="shared" si="121"/>
        <v>21520</v>
      </c>
      <c r="P378" s="3">
        <f t="shared" si="121"/>
        <v>21520</v>
      </c>
      <c r="Q378" s="3">
        <f t="shared" si="121"/>
        <v>21520</v>
      </c>
      <c r="R378" s="3">
        <f t="shared" si="121"/>
        <v>21520</v>
      </c>
      <c r="S378" s="3">
        <f t="shared" si="121"/>
        <v>21520</v>
      </c>
      <c r="T378" s="3">
        <f t="shared" si="121"/>
        <v>21520</v>
      </c>
      <c r="U378" s="3">
        <f t="shared" si="121"/>
        <v>21520</v>
      </c>
      <c r="V378" s="3">
        <f t="shared" si="121"/>
        <v>21520</v>
      </c>
      <c r="W378" s="3">
        <f t="shared" si="121"/>
        <v>21520</v>
      </c>
      <c r="X378" s="3">
        <f t="shared" si="121"/>
        <v>21520</v>
      </c>
      <c r="Y378" s="3">
        <f t="shared" si="121"/>
        <v>21520</v>
      </c>
      <c r="Z378" s="3">
        <f t="shared" si="121"/>
        <v>21520</v>
      </c>
      <c r="AA378" s="3">
        <f t="shared" si="121"/>
        <v>21520</v>
      </c>
      <c r="AB378" s="3">
        <f t="shared" si="121"/>
        <v>21520</v>
      </c>
      <c r="AC378" s="3">
        <f t="shared" si="121"/>
        <v>21520</v>
      </c>
      <c r="AD378" s="3">
        <f t="shared" si="121"/>
        <v>21520</v>
      </c>
      <c r="AE378" s="3">
        <f t="shared" si="121"/>
        <v>21520</v>
      </c>
      <c r="AF378" s="3">
        <f t="shared" si="121"/>
        <v>21520</v>
      </c>
      <c r="AG378" s="3">
        <f t="shared" si="121"/>
        <v>21520</v>
      </c>
      <c r="AH378" s="3">
        <f t="shared" si="121"/>
        <v>21520</v>
      </c>
      <c r="AI378" s="14">
        <f t="shared" si="120"/>
        <v>21520</v>
      </c>
      <c r="AJ378" s="14">
        <f t="shared" si="120"/>
        <v>21520</v>
      </c>
      <c r="AK378" s="14">
        <f t="shared" si="120"/>
        <v>21520</v>
      </c>
      <c r="AL378" s="14">
        <f t="shared" si="120"/>
        <v>21520</v>
      </c>
      <c r="AM378" s="14">
        <f t="shared" si="120"/>
        <v>21520</v>
      </c>
    </row>
    <row r="379" spans="1:41" hidden="1" outlineLevel="3" x14ac:dyDescent="0.3">
      <c r="C379" t="s">
        <v>67</v>
      </c>
    </row>
    <row r="380" spans="1:41" hidden="1" outlineLevel="3" x14ac:dyDescent="0.3">
      <c r="J380" s="19" t="s">
        <v>11</v>
      </c>
      <c r="K380" s="27">
        <f>60/12</f>
        <v>5</v>
      </c>
      <c r="L380" s="27">
        <f t="shared" ref="L380:AH380" si="122">60/12</f>
        <v>5</v>
      </c>
      <c r="M380" s="27">
        <f t="shared" si="122"/>
        <v>5</v>
      </c>
      <c r="N380" s="27">
        <f t="shared" si="122"/>
        <v>5</v>
      </c>
      <c r="O380" s="27">
        <f t="shared" si="122"/>
        <v>5</v>
      </c>
      <c r="P380" s="27">
        <f t="shared" si="122"/>
        <v>5</v>
      </c>
      <c r="Q380" s="27">
        <f t="shared" si="122"/>
        <v>5</v>
      </c>
      <c r="R380" s="27">
        <f t="shared" si="122"/>
        <v>5</v>
      </c>
      <c r="S380" s="27">
        <f t="shared" si="122"/>
        <v>5</v>
      </c>
      <c r="T380" s="27">
        <f t="shared" si="122"/>
        <v>5</v>
      </c>
      <c r="U380" s="27">
        <f t="shared" si="122"/>
        <v>5</v>
      </c>
      <c r="V380" s="27">
        <f t="shared" si="122"/>
        <v>5</v>
      </c>
      <c r="W380" s="27">
        <f t="shared" si="122"/>
        <v>5</v>
      </c>
      <c r="X380" s="27">
        <f t="shared" si="122"/>
        <v>5</v>
      </c>
      <c r="Y380" s="27">
        <f t="shared" si="122"/>
        <v>5</v>
      </c>
      <c r="Z380" s="27">
        <f t="shared" si="122"/>
        <v>5</v>
      </c>
      <c r="AA380" s="27">
        <f t="shared" si="122"/>
        <v>5</v>
      </c>
      <c r="AB380" s="27">
        <f t="shared" si="122"/>
        <v>5</v>
      </c>
      <c r="AC380" s="27">
        <f t="shared" si="122"/>
        <v>5</v>
      </c>
      <c r="AD380" s="27">
        <f t="shared" si="122"/>
        <v>5</v>
      </c>
      <c r="AE380" s="27">
        <f t="shared" si="122"/>
        <v>5</v>
      </c>
      <c r="AF380" s="27">
        <f t="shared" si="122"/>
        <v>5</v>
      </c>
      <c r="AG380" s="27">
        <f t="shared" si="122"/>
        <v>5</v>
      </c>
      <c r="AH380" s="27">
        <f t="shared" si="122"/>
        <v>5</v>
      </c>
      <c r="AI380" s="44">
        <f>SUM(K380:V380)</f>
        <v>60</v>
      </c>
      <c r="AJ380" s="44">
        <f>SUM(W380:AH380)</f>
        <v>60</v>
      </c>
      <c r="AK380" s="44">
        <f t="shared" ref="AK380:AM382" si="123">AJ380*(1+$AO380)</f>
        <v>60.3</v>
      </c>
      <c r="AL380" s="44">
        <f t="shared" si="123"/>
        <v>60.601499999999987</v>
      </c>
      <c r="AM380" s="44">
        <f t="shared" si="123"/>
        <v>60.90450749999998</v>
      </c>
      <c r="AO380" s="42">
        <v>5.0000000000000001E-3</v>
      </c>
    </row>
    <row r="381" spans="1:41" hidden="1" outlineLevel="3" x14ac:dyDescent="0.3">
      <c r="J381" s="19" t="s">
        <v>10</v>
      </c>
      <c r="K381" s="27">
        <f>80/12</f>
        <v>6.666666666666667</v>
      </c>
      <c r="L381" s="27">
        <f t="shared" ref="L381:AH381" si="124">80/12</f>
        <v>6.666666666666667</v>
      </c>
      <c r="M381" s="27">
        <f t="shared" si="124"/>
        <v>6.666666666666667</v>
      </c>
      <c r="N381" s="27">
        <f t="shared" si="124"/>
        <v>6.666666666666667</v>
      </c>
      <c r="O381" s="27">
        <f t="shared" si="124"/>
        <v>6.666666666666667</v>
      </c>
      <c r="P381" s="27">
        <f t="shared" si="124"/>
        <v>6.666666666666667</v>
      </c>
      <c r="Q381" s="27">
        <f t="shared" si="124"/>
        <v>6.666666666666667</v>
      </c>
      <c r="R381" s="27">
        <f t="shared" si="124"/>
        <v>6.666666666666667</v>
      </c>
      <c r="S381" s="27">
        <f t="shared" si="124"/>
        <v>6.666666666666667</v>
      </c>
      <c r="T381" s="27">
        <f t="shared" si="124"/>
        <v>6.666666666666667</v>
      </c>
      <c r="U381" s="27">
        <f t="shared" si="124"/>
        <v>6.666666666666667</v>
      </c>
      <c r="V381" s="27">
        <f t="shared" si="124"/>
        <v>6.666666666666667</v>
      </c>
      <c r="W381" s="27">
        <f t="shared" si="124"/>
        <v>6.666666666666667</v>
      </c>
      <c r="X381" s="27">
        <f t="shared" si="124"/>
        <v>6.666666666666667</v>
      </c>
      <c r="Y381" s="27">
        <f t="shared" si="124"/>
        <v>6.666666666666667</v>
      </c>
      <c r="Z381" s="27">
        <f t="shared" si="124"/>
        <v>6.666666666666667</v>
      </c>
      <c r="AA381" s="27">
        <f t="shared" si="124"/>
        <v>6.666666666666667</v>
      </c>
      <c r="AB381" s="27">
        <f t="shared" si="124"/>
        <v>6.666666666666667</v>
      </c>
      <c r="AC381" s="27">
        <f t="shared" si="124"/>
        <v>6.666666666666667</v>
      </c>
      <c r="AD381" s="27">
        <f t="shared" si="124"/>
        <v>6.666666666666667</v>
      </c>
      <c r="AE381" s="27">
        <f t="shared" si="124"/>
        <v>6.666666666666667</v>
      </c>
      <c r="AF381" s="27">
        <f t="shared" si="124"/>
        <v>6.666666666666667</v>
      </c>
      <c r="AG381" s="27">
        <f t="shared" si="124"/>
        <v>6.666666666666667</v>
      </c>
      <c r="AH381" s="27">
        <f t="shared" si="124"/>
        <v>6.666666666666667</v>
      </c>
      <c r="AI381" s="44">
        <f>SUM(K381:V381)</f>
        <v>80</v>
      </c>
      <c r="AJ381" s="44">
        <f>SUM(W381:AH381)</f>
        <v>80</v>
      </c>
      <c r="AK381" s="44">
        <f t="shared" si="123"/>
        <v>80.8</v>
      </c>
      <c r="AL381" s="44">
        <f t="shared" si="123"/>
        <v>81.608000000000004</v>
      </c>
      <c r="AM381" s="44">
        <f t="shared" si="123"/>
        <v>82.424080000000004</v>
      </c>
      <c r="AO381" s="42">
        <v>0.01</v>
      </c>
    </row>
    <row r="382" spans="1:41" hidden="1" outlineLevel="3" x14ac:dyDescent="0.3">
      <c r="J382" s="19" t="s">
        <v>15</v>
      </c>
      <c r="K382" s="27">
        <f>90/12</f>
        <v>7.5</v>
      </c>
      <c r="L382" s="27">
        <f t="shared" ref="L382:AH382" si="125">90/12</f>
        <v>7.5</v>
      </c>
      <c r="M382" s="27">
        <f t="shared" si="125"/>
        <v>7.5</v>
      </c>
      <c r="N382" s="27">
        <f t="shared" si="125"/>
        <v>7.5</v>
      </c>
      <c r="O382" s="27">
        <f t="shared" si="125"/>
        <v>7.5</v>
      </c>
      <c r="P382" s="27">
        <f t="shared" si="125"/>
        <v>7.5</v>
      </c>
      <c r="Q382" s="27">
        <f t="shared" si="125"/>
        <v>7.5</v>
      </c>
      <c r="R382" s="27">
        <f t="shared" si="125"/>
        <v>7.5</v>
      </c>
      <c r="S382" s="27">
        <f t="shared" si="125"/>
        <v>7.5</v>
      </c>
      <c r="T382" s="27">
        <f t="shared" si="125"/>
        <v>7.5</v>
      </c>
      <c r="U382" s="27">
        <f t="shared" si="125"/>
        <v>7.5</v>
      </c>
      <c r="V382" s="27">
        <f t="shared" si="125"/>
        <v>7.5</v>
      </c>
      <c r="W382" s="27">
        <f t="shared" si="125"/>
        <v>7.5</v>
      </c>
      <c r="X382" s="27">
        <f t="shared" si="125"/>
        <v>7.5</v>
      </c>
      <c r="Y382" s="27">
        <f t="shared" si="125"/>
        <v>7.5</v>
      </c>
      <c r="Z382" s="27">
        <f t="shared" si="125"/>
        <v>7.5</v>
      </c>
      <c r="AA382" s="27">
        <f t="shared" si="125"/>
        <v>7.5</v>
      </c>
      <c r="AB382" s="27">
        <f t="shared" si="125"/>
        <v>7.5</v>
      </c>
      <c r="AC382" s="27">
        <f t="shared" si="125"/>
        <v>7.5</v>
      </c>
      <c r="AD382" s="27">
        <f t="shared" si="125"/>
        <v>7.5</v>
      </c>
      <c r="AE382" s="27">
        <f t="shared" si="125"/>
        <v>7.5</v>
      </c>
      <c r="AF382" s="27">
        <f t="shared" si="125"/>
        <v>7.5</v>
      </c>
      <c r="AG382" s="27">
        <f t="shared" si="125"/>
        <v>7.5</v>
      </c>
      <c r="AH382" s="27">
        <f t="shared" si="125"/>
        <v>7.5</v>
      </c>
      <c r="AI382" s="44">
        <f>SUM(K382:V382)</f>
        <v>90</v>
      </c>
      <c r="AJ382" s="44">
        <f>SUM(W382:AH382)</f>
        <v>90</v>
      </c>
      <c r="AK382" s="44">
        <f t="shared" si="123"/>
        <v>91.8</v>
      </c>
      <c r="AL382" s="44">
        <f t="shared" si="123"/>
        <v>93.635999999999996</v>
      </c>
      <c r="AM382" s="44">
        <f t="shared" si="123"/>
        <v>95.508719999999997</v>
      </c>
      <c r="AO382" s="42">
        <v>0.02</v>
      </c>
    </row>
    <row r="383" spans="1:41" hidden="1" outlineLevel="2" collapsed="1" x14ac:dyDescent="0.3">
      <c r="B383" t="s">
        <v>65</v>
      </c>
    </row>
    <row r="384" spans="1:41" hidden="1" outlineLevel="3" x14ac:dyDescent="0.3">
      <c r="C384" t="s">
        <v>68</v>
      </c>
      <c r="J384" s="26"/>
      <c r="K384" s="3"/>
    </row>
    <row r="385" spans="2:41" hidden="1" outlineLevel="3" x14ac:dyDescent="0.3">
      <c r="J385" s="19" t="s">
        <v>11</v>
      </c>
      <c r="K385" s="28">
        <v>0.2</v>
      </c>
      <c r="L385" s="28">
        <v>0.2</v>
      </c>
      <c r="M385" s="28">
        <v>0.2</v>
      </c>
      <c r="N385" s="28">
        <v>0.2</v>
      </c>
      <c r="O385" s="28">
        <v>0.2</v>
      </c>
      <c r="P385" s="28">
        <v>0.2</v>
      </c>
      <c r="Q385" s="28">
        <v>0.2</v>
      </c>
      <c r="R385" s="28">
        <v>0.2</v>
      </c>
      <c r="S385" s="28">
        <v>0.2</v>
      </c>
      <c r="T385" s="28">
        <v>0.2</v>
      </c>
      <c r="U385" s="28">
        <v>0.2</v>
      </c>
      <c r="V385" s="28">
        <v>0.2</v>
      </c>
      <c r="W385" s="28">
        <v>0.2</v>
      </c>
      <c r="X385" s="28">
        <v>0.2</v>
      </c>
      <c r="Y385" s="28">
        <v>0.2</v>
      </c>
      <c r="Z385" s="28">
        <v>0.2</v>
      </c>
      <c r="AA385" s="28">
        <v>0.2</v>
      </c>
      <c r="AB385" s="28">
        <v>0.2</v>
      </c>
      <c r="AC385" s="28">
        <v>0.2</v>
      </c>
      <c r="AD385" s="28">
        <v>0.2</v>
      </c>
      <c r="AE385" s="28">
        <v>0.2</v>
      </c>
      <c r="AF385" s="28">
        <v>0.2</v>
      </c>
      <c r="AG385" s="28">
        <v>0.2</v>
      </c>
      <c r="AH385" s="28">
        <v>0.2</v>
      </c>
      <c r="AI385" s="44">
        <f>SUM(K385:V385)</f>
        <v>2.4</v>
      </c>
      <c r="AJ385" s="44">
        <f>SUM(W385:AH385)</f>
        <v>2.4</v>
      </c>
      <c r="AK385" s="44">
        <f t="shared" ref="AK385:AM387" si="126">AJ385*(1+$AO385)</f>
        <v>2.4119999999999995</v>
      </c>
      <c r="AL385" s="44">
        <f t="shared" si="126"/>
        <v>2.4240599999999994</v>
      </c>
      <c r="AM385" s="44">
        <f t="shared" si="126"/>
        <v>2.4361802999999993</v>
      </c>
      <c r="AO385" s="42">
        <v>5.0000000000000001E-3</v>
      </c>
    </row>
    <row r="386" spans="2:41" hidden="1" outlineLevel="3" x14ac:dyDescent="0.3">
      <c r="J386" s="19" t="s">
        <v>10</v>
      </c>
      <c r="K386" s="28">
        <v>0.3</v>
      </c>
      <c r="L386" s="28">
        <v>0.3</v>
      </c>
      <c r="M386" s="28">
        <v>0.3</v>
      </c>
      <c r="N386" s="28">
        <v>0.3</v>
      </c>
      <c r="O386" s="28">
        <v>0.3</v>
      </c>
      <c r="P386" s="28">
        <v>0.3</v>
      </c>
      <c r="Q386" s="28">
        <v>0.3</v>
      </c>
      <c r="R386" s="28">
        <v>0.3</v>
      </c>
      <c r="S386" s="28">
        <v>0.3</v>
      </c>
      <c r="T386" s="28">
        <v>0.3</v>
      </c>
      <c r="U386" s="28">
        <v>0.3</v>
      </c>
      <c r="V386" s="28">
        <v>0.3</v>
      </c>
      <c r="W386" s="28">
        <v>0.3</v>
      </c>
      <c r="X386" s="28">
        <v>0.3</v>
      </c>
      <c r="Y386" s="28">
        <v>0.3</v>
      </c>
      <c r="Z386" s="28">
        <v>0.3</v>
      </c>
      <c r="AA386" s="28">
        <v>0.3</v>
      </c>
      <c r="AB386" s="28">
        <v>0.3</v>
      </c>
      <c r="AC386" s="28">
        <v>0.3</v>
      </c>
      <c r="AD386" s="28">
        <v>0.3</v>
      </c>
      <c r="AE386" s="28">
        <v>0.3</v>
      </c>
      <c r="AF386" s="28">
        <v>0.3</v>
      </c>
      <c r="AG386" s="28">
        <v>0.3</v>
      </c>
      <c r="AH386" s="28">
        <v>0.3</v>
      </c>
      <c r="AI386" s="44">
        <f>SUM(K386:V386)</f>
        <v>3.5999999999999992</v>
      </c>
      <c r="AJ386" s="44">
        <f>SUM(W386:AH386)</f>
        <v>3.5999999999999992</v>
      </c>
      <c r="AK386" s="44">
        <f t="shared" si="126"/>
        <v>3.6359999999999992</v>
      </c>
      <c r="AL386" s="44">
        <f t="shared" si="126"/>
        <v>3.6723599999999994</v>
      </c>
      <c r="AM386" s="44">
        <f t="shared" si="126"/>
        <v>3.7090835999999996</v>
      </c>
      <c r="AO386" s="42">
        <v>0.01</v>
      </c>
    </row>
    <row r="387" spans="2:41" hidden="1" outlineLevel="3" x14ac:dyDescent="0.3">
      <c r="J387" s="19" t="s">
        <v>15</v>
      </c>
      <c r="K387" s="28">
        <v>0.4</v>
      </c>
      <c r="L387" s="28">
        <v>0.4</v>
      </c>
      <c r="M387" s="28">
        <v>0.4</v>
      </c>
      <c r="N387" s="28">
        <v>0.4</v>
      </c>
      <c r="O387" s="28">
        <v>0.4</v>
      </c>
      <c r="P387" s="28">
        <v>0.4</v>
      </c>
      <c r="Q387" s="28">
        <v>0.4</v>
      </c>
      <c r="R387" s="28">
        <v>0.4</v>
      </c>
      <c r="S387" s="28">
        <v>0.4</v>
      </c>
      <c r="T387" s="28">
        <v>0.4</v>
      </c>
      <c r="U387" s="28">
        <v>0.4</v>
      </c>
      <c r="V387" s="28">
        <v>0.4</v>
      </c>
      <c r="W387" s="28">
        <v>0.4</v>
      </c>
      <c r="X387" s="28">
        <v>0.4</v>
      </c>
      <c r="Y387" s="28">
        <v>0.4</v>
      </c>
      <c r="Z387" s="28">
        <v>0.4</v>
      </c>
      <c r="AA387" s="28">
        <v>0.4</v>
      </c>
      <c r="AB387" s="28">
        <v>0.4</v>
      </c>
      <c r="AC387" s="28">
        <v>0.4</v>
      </c>
      <c r="AD387" s="28">
        <v>0.4</v>
      </c>
      <c r="AE387" s="28">
        <v>0.4</v>
      </c>
      <c r="AF387" s="28">
        <v>0.4</v>
      </c>
      <c r="AG387" s="28">
        <v>0.4</v>
      </c>
      <c r="AH387" s="28">
        <v>0.4</v>
      </c>
      <c r="AI387" s="44">
        <f>SUM(K387:V387)</f>
        <v>4.8</v>
      </c>
      <c r="AJ387" s="44">
        <f>SUM(W387:AH387)</f>
        <v>4.8</v>
      </c>
      <c r="AK387" s="44">
        <f t="shared" si="126"/>
        <v>4.8959999999999999</v>
      </c>
      <c r="AL387" s="44">
        <f t="shared" si="126"/>
        <v>4.9939200000000001</v>
      </c>
      <c r="AM387" s="44">
        <f t="shared" si="126"/>
        <v>5.0937983999999998</v>
      </c>
      <c r="AO387" s="42">
        <v>0.02</v>
      </c>
    </row>
    <row r="388" spans="2:41" ht="13.75" hidden="1" customHeight="1" outlineLevel="2" collapsed="1" x14ac:dyDescent="0.3">
      <c r="B388" t="s">
        <v>76</v>
      </c>
      <c r="J388" s="19"/>
    </row>
    <row r="389" spans="2:41" hidden="1" outlineLevel="3" x14ac:dyDescent="0.3">
      <c r="J389" s="19" t="s">
        <v>11</v>
      </c>
      <c r="K389" s="3">
        <v>10000</v>
      </c>
      <c r="L389" s="3">
        <v>10000</v>
      </c>
      <c r="M389" s="3">
        <v>40000</v>
      </c>
      <c r="N389" s="3">
        <v>40000</v>
      </c>
      <c r="O389" s="3">
        <v>40000</v>
      </c>
      <c r="P389" s="3">
        <v>40000</v>
      </c>
      <c r="Q389" s="3">
        <v>40000</v>
      </c>
      <c r="R389" s="3">
        <v>40000</v>
      </c>
      <c r="S389" s="3">
        <v>40000</v>
      </c>
      <c r="T389" s="3">
        <v>40000</v>
      </c>
      <c r="U389" s="3">
        <v>40000</v>
      </c>
      <c r="V389" s="3">
        <v>40000</v>
      </c>
      <c r="W389" s="3">
        <v>40000</v>
      </c>
      <c r="X389" s="3">
        <v>40000</v>
      </c>
      <c r="Y389" s="3">
        <v>40000</v>
      </c>
      <c r="Z389" s="3">
        <v>40000</v>
      </c>
      <c r="AA389" s="3">
        <v>40000</v>
      </c>
      <c r="AB389" s="3">
        <v>40000</v>
      </c>
      <c r="AC389" s="3">
        <v>40000</v>
      </c>
      <c r="AD389" s="3">
        <v>40000</v>
      </c>
      <c r="AE389" s="3">
        <v>40000</v>
      </c>
      <c r="AF389" s="3">
        <v>40000</v>
      </c>
      <c r="AG389" s="3">
        <v>40000</v>
      </c>
      <c r="AH389" s="3">
        <v>40000</v>
      </c>
      <c r="AI389" s="3">
        <f>SUM(K389:V389)</f>
        <v>420000</v>
      </c>
      <c r="AJ389" s="3">
        <f>SUM(W389:AH389)</f>
        <v>480000</v>
      </c>
      <c r="AK389" s="14">
        <f t="shared" ref="AK389:AM391" si="127">AJ389*(1+$AO389)</f>
        <v>480000</v>
      </c>
      <c r="AL389" s="14">
        <f t="shared" si="127"/>
        <v>480000</v>
      </c>
      <c r="AM389" s="14">
        <f t="shared" si="127"/>
        <v>480000</v>
      </c>
      <c r="AO389" s="42">
        <v>0</v>
      </c>
    </row>
    <row r="390" spans="2:41" hidden="1" outlineLevel="3" x14ac:dyDescent="0.3">
      <c r="J390" s="19" t="s">
        <v>10</v>
      </c>
      <c r="K390" s="3">
        <f>K389+5000</f>
        <v>15000</v>
      </c>
      <c r="L390" s="3">
        <f>L389+5000</f>
        <v>15000</v>
      </c>
      <c r="M390" s="3">
        <v>50000</v>
      </c>
      <c r="N390" s="3">
        <v>50000</v>
      </c>
      <c r="O390" s="3">
        <v>50000</v>
      </c>
      <c r="P390" s="3">
        <v>50000</v>
      </c>
      <c r="Q390" s="3">
        <v>50000</v>
      </c>
      <c r="R390" s="3">
        <v>50000</v>
      </c>
      <c r="S390" s="3">
        <v>50000</v>
      </c>
      <c r="T390" s="3">
        <v>50000</v>
      </c>
      <c r="U390" s="3">
        <v>50000</v>
      </c>
      <c r="V390" s="3">
        <v>50000</v>
      </c>
      <c r="W390" s="3">
        <v>50000</v>
      </c>
      <c r="X390" s="3">
        <v>50000</v>
      </c>
      <c r="Y390" s="3">
        <v>50000</v>
      </c>
      <c r="Z390" s="3">
        <v>50000</v>
      </c>
      <c r="AA390" s="3">
        <v>50000</v>
      </c>
      <c r="AB390" s="3">
        <v>50000</v>
      </c>
      <c r="AC390" s="3">
        <v>50000</v>
      </c>
      <c r="AD390" s="3">
        <v>50000</v>
      </c>
      <c r="AE390" s="3">
        <v>50000</v>
      </c>
      <c r="AF390" s="3">
        <v>50000</v>
      </c>
      <c r="AG390" s="3">
        <v>50000</v>
      </c>
      <c r="AH390" s="3">
        <v>50000</v>
      </c>
      <c r="AI390" s="3">
        <f>SUM(K390:V390)</f>
        <v>530000</v>
      </c>
      <c r="AJ390" s="3">
        <f>SUM(W390:AH390)</f>
        <v>600000</v>
      </c>
      <c r="AK390" s="14">
        <f t="shared" si="127"/>
        <v>600000</v>
      </c>
      <c r="AL390" s="14">
        <f t="shared" si="127"/>
        <v>600000</v>
      </c>
      <c r="AM390" s="14">
        <f t="shared" si="127"/>
        <v>600000</v>
      </c>
      <c r="AO390" s="42">
        <v>0</v>
      </c>
    </row>
    <row r="391" spans="2:41" hidden="1" outlineLevel="3" x14ac:dyDescent="0.3">
      <c r="J391" s="19" t="s">
        <v>15</v>
      </c>
      <c r="K391" s="3">
        <f>K390+5000</f>
        <v>20000</v>
      </c>
      <c r="L391" s="3">
        <f>L390+5000</f>
        <v>20000</v>
      </c>
      <c r="M391" s="3">
        <v>70000</v>
      </c>
      <c r="N391" s="3">
        <v>70000</v>
      </c>
      <c r="O391" s="3">
        <v>70000</v>
      </c>
      <c r="P391" s="3">
        <v>70000</v>
      </c>
      <c r="Q391" s="3">
        <v>70000</v>
      </c>
      <c r="R391" s="3">
        <v>70000</v>
      </c>
      <c r="S391" s="3">
        <v>70000</v>
      </c>
      <c r="T391" s="3">
        <v>70000</v>
      </c>
      <c r="U391" s="3">
        <v>70000</v>
      </c>
      <c r="V391" s="3">
        <v>70000</v>
      </c>
      <c r="W391" s="3">
        <v>70000</v>
      </c>
      <c r="X391" s="3">
        <v>70000</v>
      </c>
      <c r="Y391" s="3">
        <v>70000</v>
      </c>
      <c r="Z391" s="3">
        <v>70000</v>
      </c>
      <c r="AA391" s="3">
        <v>70000</v>
      </c>
      <c r="AB391" s="3">
        <v>70000</v>
      </c>
      <c r="AC391" s="3">
        <v>70000</v>
      </c>
      <c r="AD391" s="3">
        <v>70000</v>
      </c>
      <c r="AE391" s="3">
        <v>70000</v>
      </c>
      <c r="AF391" s="3">
        <v>70000</v>
      </c>
      <c r="AG391" s="3">
        <v>70000</v>
      </c>
      <c r="AH391" s="3">
        <v>70000</v>
      </c>
      <c r="AI391" s="3">
        <f>SUM(K391:V391)</f>
        <v>740000</v>
      </c>
      <c r="AJ391" s="3">
        <f>SUM(W391:AH391)</f>
        <v>840000</v>
      </c>
      <c r="AK391" s="14">
        <f t="shared" si="127"/>
        <v>840000</v>
      </c>
      <c r="AL391" s="14">
        <f t="shared" si="127"/>
        <v>840000</v>
      </c>
      <c r="AM391" s="14">
        <f t="shared" si="127"/>
        <v>840000</v>
      </c>
      <c r="AO391" s="42">
        <v>0</v>
      </c>
    </row>
    <row r="392" spans="2:41" ht="13.75" hidden="1" customHeight="1" outlineLevel="2" collapsed="1" x14ac:dyDescent="0.3">
      <c r="B392" t="s">
        <v>101</v>
      </c>
      <c r="J392" s="19"/>
    </row>
    <row r="393" spans="2:41" ht="13.75" hidden="1" customHeight="1" outlineLevel="3" x14ac:dyDescent="0.3">
      <c r="J393" s="19" t="s">
        <v>11</v>
      </c>
      <c r="K393">
        <v>100</v>
      </c>
      <c r="L393">
        <v>100</v>
      </c>
      <c r="M393">
        <v>100</v>
      </c>
      <c r="N393">
        <v>100</v>
      </c>
      <c r="O393">
        <v>100</v>
      </c>
      <c r="P393">
        <v>100</v>
      </c>
      <c r="Q393">
        <v>100</v>
      </c>
      <c r="R393">
        <v>100</v>
      </c>
      <c r="S393">
        <v>100</v>
      </c>
      <c r="T393">
        <v>100</v>
      </c>
      <c r="U393">
        <v>100</v>
      </c>
      <c r="V393">
        <v>100</v>
      </c>
      <c r="W393">
        <v>100</v>
      </c>
      <c r="X393">
        <v>100</v>
      </c>
      <c r="Y393">
        <v>100</v>
      </c>
      <c r="Z393">
        <v>100</v>
      </c>
      <c r="AA393">
        <v>100</v>
      </c>
      <c r="AB393">
        <v>100</v>
      </c>
      <c r="AC393">
        <v>100</v>
      </c>
      <c r="AD393">
        <v>100</v>
      </c>
      <c r="AE393">
        <v>100</v>
      </c>
      <c r="AF393">
        <v>100</v>
      </c>
      <c r="AG393">
        <v>100</v>
      </c>
      <c r="AH393">
        <v>100</v>
      </c>
      <c r="AI393" s="3">
        <f>SUM(K393:V393)</f>
        <v>1200</v>
      </c>
      <c r="AJ393" s="3">
        <f>SUM(W393:AH393)</f>
        <v>1200</v>
      </c>
      <c r="AK393" s="14">
        <f t="shared" ref="AK393:AM395" si="128">AJ393*(1+$AO393)</f>
        <v>1200</v>
      </c>
      <c r="AL393" s="14">
        <f t="shared" si="128"/>
        <v>1200</v>
      </c>
      <c r="AM393" s="14">
        <f t="shared" si="128"/>
        <v>1200</v>
      </c>
      <c r="AO393" s="42">
        <v>0</v>
      </c>
    </row>
    <row r="394" spans="2:41" ht="13.75" hidden="1" customHeight="1" outlineLevel="3" x14ac:dyDescent="0.3">
      <c r="J394" s="19" t="s">
        <v>10</v>
      </c>
      <c r="K394">
        <v>150</v>
      </c>
      <c r="L394">
        <v>150</v>
      </c>
      <c r="M394">
        <v>150</v>
      </c>
      <c r="N394">
        <v>150</v>
      </c>
      <c r="O394">
        <v>150</v>
      </c>
      <c r="P394">
        <v>150</v>
      </c>
      <c r="Q394">
        <v>150</v>
      </c>
      <c r="R394">
        <v>150</v>
      </c>
      <c r="S394">
        <v>150</v>
      </c>
      <c r="T394">
        <v>150</v>
      </c>
      <c r="U394">
        <v>150</v>
      </c>
      <c r="V394">
        <v>150</v>
      </c>
      <c r="W394">
        <v>150</v>
      </c>
      <c r="X394">
        <v>150</v>
      </c>
      <c r="Y394">
        <v>150</v>
      </c>
      <c r="Z394">
        <v>150</v>
      </c>
      <c r="AA394">
        <v>150</v>
      </c>
      <c r="AB394">
        <v>150</v>
      </c>
      <c r="AC394">
        <v>150</v>
      </c>
      <c r="AD394">
        <v>150</v>
      </c>
      <c r="AE394">
        <v>150</v>
      </c>
      <c r="AF394">
        <v>150</v>
      </c>
      <c r="AG394">
        <v>150</v>
      </c>
      <c r="AH394">
        <v>150</v>
      </c>
      <c r="AI394" s="3">
        <f>SUM(K394:V394)</f>
        <v>1800</v>
      </c>
      <c r="AJ394" s="3">
        <f>SUM(W394:AH394)</f>
        <v>1800</v>
      </c>
      <c r="AK394" s="14">
        <f t="shared" si="128"/>
        <v>1800</v>
      </c>
      <c r="AL394" s="14">
        <f t="shared" si="128"/>
        <v>1800</v>
      </c>
      <c r="AM394" s="14">
        <f t="shared" si="128"/>
        <v>1800</v>
      </c>
      <c r="AO394" s="42">
        <v>0</v>
      </c>
    </row>
    <row r="395" spans="2:41" ht="13.75" hidden="1" customHeight="1" outlineLevel="3" x14ac:dyDescent="0.3">
      <c r="J395" s="19" t="s">
        <v>15</v>
      </c>
      <c r="K395">
        <v>200</v>
      </c>
      <c r="L395">
        <v>200</v>
      </c>
      <c r="M395">
        <v>200</v>
      </c>
      <c r="N395">
        <v>200</v>
      </c>
      <c r="O395">
        <v>200</v>
      </c>
      <c r="P395">
        <v>200</v>
      </c>
      <c r="Q395">
        <v>200</v>
      </c>
      <c r="R395">
        <v>200</v>
      </c>
      <c r="S395">
        <v>200</v>
      </c>
      <c r="T395">
        <v>200</v>
      </c>
      <c r="U395">
        <v>200</v>
      </c>
      <c r="V395">
        <v>200</v>
      </c>
      <c r="W395">
        <v>200</v>
      </c>
      <c r="X395">
        <v>200</v>
      </c>
      <c r="Y395">
        <v>200</v>
      </c>
      <c r="Z395">
        <v>200</v>
      </c>
      <c r="AA395">
        <v>200</v>
      </c>
      <c r="AB395">
        <v>200</v>
      </c>
      <c r="AC395">
        <v>200</v>
      </c>
      <c r="AD395">
        <v>200</v>
      </c>
      <c r="AE395">
        <v>200</v>
      </c>
      <c r="AF395">
        <v>200</v>
      </c>
      <c r="AG395">
        <v>200</v>
      </c>
      <c r="AH395">
        <v>200</v>
      </c>
      <c r="AI395" s="3">
        <f>SUM(K395:V395)</f>
        <v>2400</v>
      </c>
      <c r="AJ395" s="3">
        <f>SUM(W395:AH395)</f>
        <v>2400</v>
      </c>
      <c r="AK395" s="14">
        <f t="shared" si="128"/>
        <v>2400</v>
      </c>
      <c r="AL395" s="14">
        <f t="shared" si="128"/>
        <v>2400</v>
      </c>
      <c r="AM395" s="14">
        <f t="shared" si="128"/>
        <v>2400</v>
      </c>
      <c r="AO395" s="42">
        <v>0</v>
      </c>
    </row>
    <row r="396" spans="2:41" ht="13.75" hidden="1" customHeight="1" outlineLevel="2" collapsed="1" x14ac:dyDescent="0.3">
      <c r="B396" t="s">
        <v>77</v>
      </c>
      <c r="J396" s="19"/>
    </row>
    <row r="397" spans="2:41" ht="13.75" hidden="1" customHeight="1" outlineLevel="3" x14ac:dyDescent="0.3">
      <c r="J397" s="19" t="s">
        <v>11</v>
      </c>
      <c r="K397" s="3">
        <v>5000</v>
      </c>
      <c r="L397" s="3">
        <v>5000</v>
      </c>
      <c r="M397" s="3">
        <v>5000</v>
      </c>
      <c r="N397" s="3">
        <v>5000</v>
      </c>
      <c r="O397" s="3">
        <v>5000</v>
      </c>
      <c r="P397" s="3">
        <v>5000</v>
      </c>
      <c r="Q397" s="3">
        <v>5000</v>
      </c>
      <c r="R397" s="3">
        <v>5000</v>
      </c>
      <c r="S397" s="3">
        <v>5000</v>
      </c>
      <c r="T397" s="3">
        <v>5000</v>
      </c>
      <c r="U397" s="3">
        <v>5000</v>
      </c>
      <c r="V397" s="3">
        <v>5000</v>
      </c>
      <c r="W397" s="3">
        <v>5000</v>
      </c>
      <c r="X397" s="3">
        <v>5000</v>
      </c>
      <c r="Y397" s="3">
        <v>5000</v>
      </c>
      <c r="Z397" s="3">
        <v>5000</v>
      </c>
      <c r="AA397" s="3">
        <v>5000</v>
      </c>
      <c r="AB397" s="3">
        <v>5000</v>
      </c>
      <c r="AC397" s="3">
        <v>5000</v>
      </c>
      <c r="AD397" s="3">
        <v>5000</v>
      </c>
      <c r="AE397" s="3">
        <v>5000</v>
      </c>
      <c r="AF397" s="3">
        <v>5000</v>
      </c>
      <c r="AG397" s="3">
        <v>5000</v>
      </c>
      <c r="AH397" s="3">
        <v>5000</v>
      </c>
      <c r="AI397" s="3">
        <f>SUM(K397:V397)</f>
        <v>60000</v>
      </c>
      <c r="AJ397" s="3">
        <f>SUM(W397:AH397)</f>
        <v>60000</v>
      </c>
      <c r="AK397" s="14">
        <f t="shared" ref="AK397:AM399" si="129">AJ397*(1+$AO397)</f>
        <v>60000</v>
      </c>
      <c r="AL397" s="14">
        <f t="shared" si="129"/>
        <v>60000</v>
      </c>
      <c r="AM397" s="14">
        <f t="shared" si="129"/>
        <v>60000</v>
      </c>
      <c r="AO397" s="42">
        <v>0</v>
      </c>
    </row>
    <row r="398" spans="2:41" ht="13.75" hidden="1" customHeight="1" outlineLevel="3" x14ac:dyDescent="0.3">
      <c r="J398" s="19" t="s">
        <v>10</v>
      </c>
      <c r="K398" s="3">
        <v>7500</v>
      </c>
      <c r="L398" s="3">
        <v>7500</v>
      </c>
      <c r="M398" s="3">
        <v>7500</v>
      </c>
      <c r="N398" s="3">
        <v>7500</v>
      </c>
      <c r="O398" s="3">
        <v>7500</v>
      </c>
      <c r="P398" s="3">
        <v>7500</v>
      </c>
      <c r="Q398" s="3">
        <v>7500</v>
      </c>
      <c r="R398" s="3">
        <v>7500</v>
      </c>
      <c r="S398" s="3">
        <v>7500</v>
      </c>
      <c r="T398" s="3">
        <v>7500</v>
      </c>
      <c r="U398" s="3">
        <v>7500</v>
      </c>
      <c r="V398" s="3">
        <v>7500</v>
      </c>
      <c r="W398" s="3">
        <v>7500</v>
      </c>
      <c r="X398" s="3">
        <v>7500</v>
      </c>
      <c r="Y398" s="3">
        <v>7500</v>
      </c>
      <c r="Z398" s="3">
        <v>7500</v>
      </c>
      <c r="AA398" s="3">
        <v>7500</v>
      </c>
      <c r="AB398" s="3">
        <v>7500</v>
      </c>
      <c r="AC398" s="3">
        <v>7500</v>
      </c>
      <c r="AD398" s="3">
        <v>7500</v>
      </c>
      <c r="AE398" s="3">
        <v>7500</v>
      </c>
      <c r="AF398" s="3">
        <v>7500</v>
      </c>
      <c r="AG398" s="3">
        <v>7500</v>
      </c>
      <c r="AH398" s="3">
        <v>7500</v>
      </c>
      <c r="AI398" s="3">
        <f>SUM(K398:V398)</f>
        <v>90000</v>
      </c>
      <c r="AJ398" s="3">
        <f>SUM(W398:AH398)</f>
        <v>90000</v>
      </c>
      <c r="AK398" s="14">
        <f t="shared" si="129"/>
        <v>90000</v>
      </c>
      <c r="AL398" s="14">
        <f t="shared" si="129"/>
        <v>90000</v>
      </c>
      <c r="AM398" s="14">
        <f t="shared" si="129"/>
        <v>90000</v>
      </c>
      <c r="AO398" s="42">
        <v>0</v>
      </c>
    </row>
    <row r="399" spans="2:41" ht="13.75" hidden="1" customHeight="1" outlineLevel="3" x14ac:dyDescent="0.3">
      <c r="J399" s="19" t="s">
        <v>15</v>
      </c>
      <c r="K399" s="3">
        <v>10000</v>
      </c>
      <c r="L399" s="3">
        <v>10000</v>
      </c>
      <c r="M399" s="3">
        <v>10000</v>
      </c>
      <c r="N399" s="3">
        <v>10000</v>
      </c>
      <c r="O399" s="3">
        <v>10000</v>
      </c>
      <c r="P399" s="3">
        <v>10000</v>
      </c>
      <c r="Q399" s="3">
        <v>10000</v>
      </c>
      <c r="R399" s="3">
        <v>10000</v>
      </c>
      <c r="S399" s="3">
        <v>10000</v>
      </c>
      <c r="T399" s="3">
        <v>10000</v>
      </c>
      <c r="U399" s="3">
        <v>10000</v>
      </c>
      <c r="V399" s="3">
        <v>10000</v>
      </c>
      <c r="W399" s="3">
        <v>10000</v>
      </c>
      <c r="X399" s="3">
        <v>10000</v>
      </c>
      <c r="Y399" s="3">
        <v>10000</v>
      </c>
      <c r="Z399" s="3">
        <v>10000</v>
      </c>
      <c r="AA399" s="3">
        <v>10000</v>
      </c>
      <c r="AB399" s="3">
        <v>10000</v>
      </c>
      <c r="AC399" s="3">
        <v>10000</v>
      </c>
      <c r="AD399" s="3">
        <v>10000</v>
      </c>
      <c r="AE399" s="3">
        <v>10000</v>
      </c>
      <c r="AF399" s="3">
        <v>10000</v>
      </c>
      <c r="AG399" s="3">
        <v>10000</v>
      </c>
      <c r="AH399" s="3">
        <v>10000</v>
      </c>
      <c r="AI399" s="3">
        <f>SUM(K399:V399)</f>
        <v>120000</v>
      </c>
      <c r="AJ399" s="3">
        <f>SUM(W399:AH399)</f>
        <v>120000</v>
      </c>
      <c r="AK399" s="14">
        <f t="shared" si="129"/>
        <v>120000</v>
      </c>
      <c r="AL399" s="14">
        <f t="shared" si="129"/>
        <v>120000</v>
      </c>
      <c r="AM399" s="14">
        <f t="shared" si="129"/>
        <v>120000</v>
      </c>
      <c r="AO399" s="42">
        <v>0</v>
      </c>
    </row>
    <row r="400" spans="2:41" ht="13.75" hidden="1" customHeight="1" outlineLevel="2" collapsed="1" x14ac:dyDescent="0.3">
      <c r="B400" t="s">
        <v>87</v>
      </c>
      <c r="J400" s="19"/>
    </row>
    <row r="401" spans="1:39" ht="13.75" hidden="1" customHeight="1" outlineLevel="3" x14ac:dyDescent="0.3">
      <c r="J401" s="19" t="s">
        <v>11</v>
      </c>
      <c r="K401" s="3">
        <v>20000</v>
      </c>
      <c r="L401" s="3">
        <v>20000</v>
      </c>
      <c r="M401" s="3">
        <v>20000</v>
      </c>
      <c r="N401" s="3">
        <v>20000</v>
      </c>
      <c r="O401" s="3">
        <v>20000</v>
      </c>
      <c r="P401" s="3">
        <v>20000</v>
      </c>
      <c r="Q401" s="3">
        <v>20000</v>
      </c>
      <c r="R401" s="3">
        <v>20000</v>
      </c>
      <c r="S401" s="3">
        <v>20000</v>
      </c>
      <c r="T401" s="3">
        <v>20000</v>
      </c>
      <c r="U401" s="3">
        <v>20000</v>
      </c>
      <c r="V401" s="3">
        <v>20000</v>
      </c>
      <c r="W401" s="3">
        <v>20000</v>
      </c>
      <c r="X401" s="3">
        <v>20000</v>
      </c>
      <c r="Y401" s="3">
        <v>20000</v>
      </c>
      <c r="Z401" s="3">
        <v>20000</v>
      </c>
      <c r="AA401" s="3">
        <v>20000</v>
      </c>
      <c r="AB401" s="3">
        <v>20000</v>
      </c>
      <c r="AC401" s="3">
        <v>20000</v>
      </c>
      <c r="AD401" s="3">
        <v>20000</v>
      </c>
      <c r="AE401" s="3">
        <v>20000</v>
      </c>
      <c r="AF401" s="3">
        <v>20000</v>
      </c>
      <c r="AG401" s="3">
        <v>20000</v>
      </c>
      <c r="AH401" s="3">
        <v>20000</v>
      </c>
      <c r="AI401" s="3">
        <f>SUM(K401:V401)</f>
        <v>240000</v>
      </c>
      <c r="AJ401" s="3">
        <f>SUM(W401:AH401)</f>
        <v>240000</v>
      </c>
      <c r="AK401" s="3">
        <f t="shared" ref="AK401:AM403" si="130">AJ401</f>
        <v>240000</v>
      </c>
      <c r="AL401" s="3">
        <f t="shared" si="130"/>
        <v>240000</v>
      </c>
      <c r="AM401" s="3">
        <f t="shared" si="130"/>
        <v>240000</v>
      </c>
    </row>
    <row r="402" spans="1:39" ht="13.75" hidden="1" customHeight="1" outlineLevel="3" x14ac:dyDescent="0.3">
      <c r="J402" s="19" t="s">
        <v>10</v>
      </c>
      <c r="K402" s="3">
        <v>25000</v>
      </c>
      <c r="L402" s="3">
        <v>25000</v>
      </c>
      <c r="M402" s="3">
        <v>25000</v>
      </c>
      <c r="N402" s="3">
        <v>25000</v>
      </c>
      <c r="O402" s="3">
        <v>25000</v>
      </c>
      <c r="P402" s="3">
        <v>25000</v>
      </c>
      <c r="Q402" s="3">
        <v>25000</v>
      </c>
      <c r="R402" s="3">
        <v>25000</v>
      </c>
      <c r="S402" s="3">
        <v>25000</v>
      </c>
      <c r="T402" s="3">
        <v>25000</v>
      </c>
      <c r="U402" s="3">
        <v>25000</v>
      </c>
      <c r="V402" s="3">
        <v>25000</v>
      </c>
      <c r="W402" s="3">
        <v>25000</v>
      </c>
      <c r="X402" s="3">
        <v>25000</v>
      </c>
      <c r="Y402" s="3">
        <v>25000</v>
      </c>
      <c r="Z402" s="3">
        <v>25000</v>
      </c>
      <c r="AA402" s="3">
        <v>25000</v>
      </c>
      <c r="AB402" s="3">
        <v>25000</v>
      </c>
      <c r="AC402" s="3">
        <v>25000</v>
      </c>
      <c r="AD402" s="3">
        <v>25000</v>
      </c>
      <c r="AE402" s="3">
        <v>25000</v>
      </c>
      <c r="AF402" s="3">
        <v>25000</v>
      </c>
      <c r="AG402" s="3">
        <v>25000</v>
      </c>
      <c r="AH402" s="3">
        <v>25000</v>
      </c>
      <c r="AI402" s="3">
        <f>SUM(K402:V402)</f>
        <v>300000</v>
      </c>
      <c r="AJ402" s="3">
        <f>SUM(W402:AH402)</f>
        <v>300000</v>
      </c>
      <c r="AK402" s="3">
        <f t="shared" si="130"/>
        <v>300000</v>
      </c>
      <c r="AL402" s="3">
        <f t="shared" si="130"/>
        <v>300000</v>
      </c>
      <c r="AM402" s="3">
        <f t="shared" si="130"/>
        <v>300000</v>
      </c>
    </row>
    <row r="403" spans="1:39" ht="13.75" hidden="1" customHeight="1" outlineLevel="3" x14ac:dyDescent="0.3">
      <c r="J403" s="19" t="s">
        <v>15</v>
      </c>
      <c r="K403" s="3">
        <v>35000</v>
      </c>
      <c r="L403" s="3">
        <v>35000</v>
      </c>
      <c r="M403" s="3">
        <v>35000</v>
      </c>
      <c r="N403" s="3">
        <v>35000</v>
      </c>
      <c r="O403" s="3">
        <v>35000</v>
      </c>
      <c r="P403" s="3">
        <v>35000</v>
      </c>
      <c r="Q403" s="3">
        <v>35000</v>
      </c>
      <c r="R403" s="3">
        <v>35000</v>
      </c>
      <c r="S403" s="3">
        <v>35000</v>
      </c>
      <c r="T403" s="3">
        <v>35000</v>
      </c>
      <c r="U403" s="3">
        <v>35000</v>
      </c>
      <c r="V403" s="3">
        <v>35000</v>
      </c>
      <c r="W403" s="3">
        <v>35000</v>
      </c>
      <c r="X403" s="3">
        <v>35000</v>
      </c>
      <c r="Y403" s="3">
        <v>35000</v>
      </c>
      <c r="Z403" s="3">
        <v>35000</v>
      </c>
      <c r="AA403" s="3">
        <v>35000</v>
      </c>
      <c r="AB403" s="3">
        <v>35000</v>
      </c>
      <c r="AC403" s="3">
        <v>35000</v>
      </c>
      <c r="AD403" s="3">
        <v>35000</v>
      </c>
      <c r="AE403" s="3">
        <v>35000</v>
      </c>
      <c r="AF403" s="3">
        <v>35000</v>
      </c>
      <c r="AG403" s="3">
        <v>35000</v>
      </c>
      <c r="AH403" s="3">
        <v>35000</v>
      </c>
      <c r="AI403" s="3">
        <f>SUM(K403:V403)</f>
        <v>420000</v>
      </c>
      <c r="AJ403" s="3">
        <f>SUM(W403:AH403)</f>
        <v>420000</v>
      </c>
      <c r="AK403" s="3">
        <f t="shared" si="130"/>
        <v>420000</v>
      </c>
      <c r="AL403" s="3">
        <f t="shared" si="130"/>
        <v>420000</v>
      </c>
      <c r="AM403" s="3">
        <f t="shared" si="130"/>
        <v>420000</v>
      </c>
    </row>
    <row r="404" spans="1:39" ht="13.5" hidden="1" outlineLevel="1" thickBot="1" x14ac:dyDescent="0.35"/>
    <row r="405" spans="1:39" ht="13.5" collapsed="1" thickBot="1" x14ac:dyDescent="0.35">
      <c r="A405" s="36" t="s">
        <v>151</v>
      </c>
      <c r="B405" s="96" t="s">
        <v>429</v>
      </c>
      <c r="C405" s="97"/>
      <c r="D405" s="97"/>
      <c r="E405" s="97"/>
      <c r="F405" s="97"/>
      <c r="G405" s="97"/>
      <c r="H405" s="97"/>
      <c r="I405" s="97"/>
      <c r="J405" s="97"/>
      <c r="K405" s="98"/>
      <c r="L405" s="98"/>
      <c r="M405" s="98"/>
      <c r="N405" s="98"/>
      <c r="O405" s="98"/>
      <c r="P405" s="98"/>
      <c r="Q405" s="98"/>
      <c r="R405" s="99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</row>
    <row r="406" spans="1:39" ht="13.5" hidden="1" outlineLevel="1" thickBot="1" x14ac:dyDescent="0.35">
      <c r="B406" s="104"/>
      <c r="C406" s="101"/>
      <c r="D406" s="101"/>
      <c r="E406" s="101"/>
      <c r="F406" s="101"/>
      <c r="G406" s="101"/>
      <c r="H406" s="101"/>
      <c r="I406" s="101"/>
      <c r="J406" s="101"/>
      <c r="K406" s="102"/>
      <c r="L406" s="102"/>
      <c r="M406" s="102"/>
      <c r="N406" s="102"/>
      <c r="O406" s="102"/>
      <c r="P406" s="102"/>
      <c r="Q406" s="102"/>
      <c r="R406" s="103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spans="1:39" ht="13.75" hidden="1" customHeight="1" outlineLevel="1" x14ac:dyDescent="0.3">
      <c r="J407" s="19"/>
    </row>
    <row r="408" spans="1:39" ht="13.75" hidden="1" customHeight="1" outlineLevel="1" x14ac:dyDescent="0.3">
      <c r="B408" s="46" t="s">
        <v>429</v>
      </c>
      <c r="J408" s="19"/>
    </row>
    <row r="409" spans="1:39" ht="13.75" hidden="1" customHeight="1" outlineLevel="1" x14ac:dyDescent="0.3">
      <c r="J409" s="19" t="s">
        <v>11</v>
      </c>
      <c r="K409" s="23">
        <v>0.08</v>
      </c>
      <c r="L409" s="23">
        <v>0.08</v>
      </c>
      <c r="M409" s="23">
        <v>0.08</v>
      </c>
      <c r="N409" s="23">
        <v>0.08</v>
      </c>
      <c r="O409" s="23">
        <v>0.08</v>
      </c>
      <c r="P409" s="23">
        <v>0.08</v>
      </c>
      <c r="Q409" s="23">
        <v>0.08</v>
      </c>
      <c r="R409" s="23">
        <v>0.08</v>
      </c>
      <c r="S409" s="23">
        <v>0.08</v>
      </c>
      <c r="T409" s="23">
        <v>0.08</v>
      </c>
      <c r="U409" s="23">
        <v>0.08</v>
      </c>
      <c r="V409" s="23">
        <v>0.08</v>
      </c>
      <c r="W409" s="23">
        <v>0.08</v>
      </c>
      <c r="X409" s="23">
        <v>0.08</v>
      </c>
      <c r="Y409" s="23">
        <v>0.08</v>
      </c>
      <c r="Z409" s="23">
        <v>0.08</v>
      </c>
      <c r="AA409" s="23">
        <v>0.08</v>
      </c>
      <c r="AB409" s="23">
        <v>0.08</v>
      </c>
      <c r="AC409" s="23">
        <v>0.08</v>
      </c>
      <c r="AD409" s="23">
        <v>0.08</v>
      </c>
      <c r="AE409" s="23">
        <v>0.08</v>
      </c>
      <c r="AF409" s="23">
        <v>0.08</v>
      </c>
      <c r="AG409" s="23">
        <v>0.08</v>
      </c>
      <c r="AH409" s="23">
        <v>0.08</v>
      </c>
      <c r="AI409" s="23">
        <v>0.08</v>
      </c>
      <c r="AJ409" s="23">
        <v>0.08</v>
      </c>
      <c r="AK409" s="23">
        <v>0.08</v>
      </c>
      <c r="AL409" s="23">
        <v>0.08</v>
      </c>
      <c r="AM409" s="23">
        <v>0.08</v>
      </c>
    </row>
    <row r="410" spans="1:39" ht="13.75" hidden="1" customHeight="1" outlineLevel="1" x14ac:dyDescent="0.3">
      <c r="J410" s="19" t="s">
        <v>10</v>
      </c>
      <c r="K410" s="23">
        <v>0.1</v>
      </c>
      <c r="L410" s="23">
        <v>0.1</v>
      </c>
      <c r="M410" s="23">
        <v>0.1</v>
      </c>
      <c r="N410" s="23">
        <v>0.1</v>
      </c>
      <c r="O410" s="23">
        <v>0.1</v>
      </c>
      <c r="P410" s="23">
        <v>0.1</v>
      </c>
      <c r="Q410" s="23">
        <v>0.1</v>
      </c>
      <c r="R410" s="23">
        <v>0.1</v>
      </c>
      <c r="S410" s="23">
        <v>0.1</v>
      </c>
      <c r="T410" s="23">
        <v>0.1</v>
      </c>
      <c r="U410" s="23">
        <v>0.1</v>
      </c>
      <c r="V410" s="23">
        <v>0.1</v>
      </c>
      <c r="W410" s="23">
        <v>0.1</v>
      </c>
      <c r="X410" s="23">
        <v>0.1</v>
      </c>
      <c r="Y410" s="23">
        <v>0.1</v>
      </c>
      <c r="Z410" s="23">
        <v>0.1</v>
      </c>
      <c r="AA410" s="23">
        <v>0.1</v>
      </c>
      <c r="AB410" s="23">
        <v>0.1</v>
      </c>
      <c r="AC410" s="23">
        <v>0.1</v>
      </c>
      <c r="AD410" s="23">
        <v>0.1</v>
      </c>
      <c r="AE410" s="23">
        <v>0.1</v>
      </c>
      <c r="AF410" s="23">
        <v>0.1</v>
      </c>
      <c r="AG410" s="23">
        <v>0.1</v>
      </c>
      <c r="AH410" s="23">
        <v>0.1</v>
      </c>
      <c r="AI410" s="23">
        <v>0.1</v>
      </c>
      <c r="AJ410" s="23">
        <v>0.1</v>
      </c>
      <c r="AK410" s="23">
        <v>0.1</v>
      </c>
      <c r="AL410" s="23">
        <v>0.1</v>
      </c>
      <c r="AM410" s="23">
        <v>0.1</v>
      </c>
    </row>
    <row r="411" spans="1:39" ht="13.75" hidden="1" customHeight="1" outlineLevel="1" x14ac:dyDescent="0.3">
      <c r="J411" s="19" t="s">
        <v>15</v>
      </c>
      <c r="K411" s="23">
        <v>0.12</v>
      </c>
      <c r="L411" s="23">
        <v>0.12</v>
      </c>
      <c r="M411" s="23">
        <v>0.12</v>
      </c>
      <c r="N411" s="23">
        <v>0.12</v>
      </c>
      <c r="O411" s="23">
        <v>0.12</v>
      </c>
      <c r="P411" s="23">
        <v>0.12</v>
      </c>
      <c r="Q411" s="23">
        <v>0.12</v>
      </c>
      <c r="R411" s="23">
        <v>0.12</v>
      </c>
      <c r="S411" s="23">
        <v>0.12</v>
      </c>
      <c r="T411" s="23">
        <v>0.12</v>
      </c>
      <c r="U411" s="23">
        <v>0.12</v>
      </c>
      <c r="V411" s="23">
        <v>0.12</v>
      </c>
      <c r="W411" s="23">
        <v>0.12</v>
      </c>
      <c r="X411" s="23">
        <v>0.12</v>
      </c>
      <c r="Y411" s="23">
        <v>0.12</v>
      </c>
      <c r="Z411" s="23">
        <v>0.12</v>
      </c>
      <c r="AA411" s="23">
        <v>0.12</v>
      </c>
      <c r="AB411" s="23">
        <v>0.12</v>
      </c>
      <c r="AC411" s="23">
        <v>0.12</v>
      </c>
      <c r="AD411" s="23">
        <v>0.12</v>
      </c>
      <c r="AE411" s="23">
        <v>0.12</v>
      </c>
      <c r="AF411" s="23">
        <v>0.12</v>
      </c>
      <c r="AG411" s="23">
        <v>0.12</v>
      </c>
      <c r="AH411" s="23">
        <v>0.12</v>
      </c>
      <c r="AI411" s="23">
        <v>0.12</v>
      </c>
      <c r="AJ411" s="23">
        <v>0.12</v>
      </c>
      <c r="AK411" s="23">
        <v>0.12</v>
      </c>
      <c r="AL411" s="23">
        <v>0.12</v>
      </c>
      <c r="AM411" s="23">
        <v>0.12</v>
      </c>
    </row>
    <row r="412" spans="1:39" ht="13.75" hidden="1" customHeight="1" outlineLevel="1" x14ac:dyDescent="0.3">
      <c r="B412" s="46"/>
      <c r="J412" s="19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</row>
    <row r="413" spans="1:39" ht="13.75" hidden="1" customHeight="1" outlineLevel="1" x14ac:dyDescent="0.3">
      <c r="J413" s="19" t="s">
        <v>11</v>
      </c>
      <c r="K413" s="3">
        <f>IF(K$874&gt;=Consolidated!$I$5,'Front-End @ LA'!K409*Consolidated!$I$5,0)</f>
        <v>0</v>
      </c>
      <c r="L413" s="3">
        <f>IF(L$874&gt;=Consolidated!$I$5,'Front-End @ LA'!L409*Consolidated!$I$5,0)</f>
        <v>0</v>
      </c>
      <c r="M413" s="3">
        <f>IF(M$874&gt;=Consolidated!$I$5,'Front-End @ LA'!M409*Consolidated!$I$5,0)</f>
        <v>4000000</v>
      </c>
      <c r="N413" s="3">
        <f>IF(N$874&gt;=Consolidated!$I$5,'Front-End @ LA'!N409*Consolidated!$I$5,0)</f>
        <v>0</v>
      </c>
      <c r="O413" s="3">
        <f>IF(O$874&gt;=Consolidated!$I$5,'Front-End @ LA'!O409*Consolidated!$I$5,0)</f>
        <v>0</v>
      </c>
      <c r="P413" s="3">
        <f>IF(P$874&gt;=Consolidated!$I$5,'Front-End @ LA'!P409*Consolidated!$I$5,0)</f>
        <v>0</v>
      </c>
      <c r="Q413" s="3">
        <f>IF(Q$874&gt;=Consolidated!$I$5,'Front-End @ LA'!Q409*Consolidated!$I$5,0)</f>
        <v>0</v>
      </c>
      <c r="R413" s="3">
        <f>IF(R$874&gt;=Consolidated!$I$5,'Front-End @ LA'!R409*Consolidated!$I$5,0)</f>
        <v>0</v>
      </c>
      <c r="S413" s="3">
        <f>IF(S$874&gt;=Consolidated!$I$5,'Front-End @ LA'!S409*Consolidated!$I$5,0)</f>
        <v>0</v>
      </c>
      <c r="T413" s="3">
        <f>IF(T$874&gt;=Consolidated!$I$5,'Front-End @ LA'!T409*Consolidated!$I$5,0)</f>
        <v>0</v>
      </c>
      <c r="U413" s="3">
        <f>IF(U$874&gt;=Consolidated!$I$5,'Front-End @ LA'!U409*Consolidated!$I$5,0)</f>
        <v>0</v>
      </c>
      <c r="V413" s="3">
        <f>IF(V$874&gt;=Consolidated!$I$5,'Front-End @ LA'!V409*Consolidated!$I$5,0)</f>
        <v>0</v>
      </c>
      <c r="W413" s="3">
        <f>IF(W$874&gt;=Consolidated!$I$5,'Front-End @ LA'!W409*Consolidated!$I$5,0)</f>
        <v>0</v>
      </c>
      <c r="X413" s="3">
        <f>IF(X$874&gt;=Consolidated!$I$5,'Front-End @ LA'!X409*Consolidated!$I$5,0)</f>
        <v>0</v>
      </c>
      <c r="Y413" s="3">
        <f>IF(Y$874&gt;=Consolidated!$I$5,'Front-End @ LA'!Y409*Consolidated!$I$5,0)</f>
        <v>0</v>
      </c>
      <c r="Z413" s="3">
        <f>IF(Z$874&gt;=Consolidated!$I$5,'Front-End @ LA'!Z409*Consolidated!$I$5,0)</f>
        <v>0</v>
      </c>
      <c r="AA413" s="3">
        <f>IF(AA$874&gt;=Consolidated!$I$5,'Front-End @ LA'!AA409*Consolidated!$I$5,0)</f>
        <v>0</v>
      </c>
      <c r="AB413" s="3">
        <f>IF(AB$874&gt;=Consolidated!$I$5,'Front-End @ LA'!AB409*Consolidated!$I$5,0)</f>
        <v>0</v>
      </c>
      <c r="AC413" s="3">
        <f>IF(AC$874&gt;=Consolidated!$I$5,'Front-End @ LA'!AC409*Consolidated!$I$5,0)</f>
        <v>0</v>
      </c>
      <c r="AD413" s="3">
        <f>IF(AD$874&gt;=Consolidated!$I$5,'Front-End @ LA'!AD409*Consolidated!$I$5,0)</f>
        <v>0</v>
      </c>
      <c r="AE413" s="3">
        <f>IF(AE$874&gt;=Consolidated!$I$5,'Front-End @ LA'!AE409*Consolidated!$I$5,0)</f>
        <v>0</v>
      </c>
      <c r="AF413" s="3">
        <f>IF(AF$874&gt;=Consolidated!$I$5,'Front-End @ LA'!AF409*Consolidated!$I$5,0)</f>
        <v>0</v>
      </c>
      <c r="AG413" s="3">
        <f>IF(AG$874&gt;=Consolidated!$I$5,'Front-End @ LA'!AG409*Consolidated!$I$5,0)</f>
        <v>0</v>
      </c>
      <c r="AH413" s="3">
        <f>IF(AH$874&gt;=Consolidated!$I$5,'Front-End @ LA'!AH409*Consolidated!$I$5,0)</f>
        <v>0</v>
      </c>
      <c r="AI413" s="3">
        <f>SUM(K413:V413)</f>
        <v>4000000</v>
      </c>
      <c r="AJ413" s="3">
        <f>SUM(W413:AH413)</f>
        <v>0</v>
      </c>
      <c r="AK413" s="3">
        <f t="shared" ref="AK413:AK415" si="131">AJ413</f>
        <v>0</v>
      </c>
      <c r="AL413" s="3">
        <f t="shared" ref="AL413:AL415" si="132">AK413</f>
        <v>0</v>
      </c>
      <c r="AM413" s="3">
        <f t="shared" ref="AM413:AM415" si="133">AL413</f>
        <v>0</v>
      </c>
    </row>
    <row r="414" spans="1:39" ht="13.75" hidden="1" customHeight="1" outlineLevel="1" x14ac:dyDescent="0.3">
      <c r="J414" s="19" t="s">
        <v>10</v>
      </c>
      <c r="K414" s="3">
        <f>IF(K$874&gt;=Consolidated!$I$5,'Front-End @ LA'!K410*Consolidated!$I$5,0)</f>
        <v>0</v>
      </c>
      <c r="L414" s="3">
        <f>IF(L$874&gt;=Consolidated!$I$5,'Front-End @ LA'!L410*Consolidated!$I$5,0)</f>
        <v>0</v>
      </c>
      <c r="M414" s="3">
        <f>IF(M$874&gt;=Consolidated!$I$5,'Front-End @ LA'!M410*Consolidated!$I$5,0)</f>
        <v>5000000</v>
      </c>
      <c r="N414" s="3">
        <f>IF(N$874&gt;=Consolidated!$I$5,'Front-End @ LA'!N410*Consolidated!$I$5,0)</f>
        <v>0</v>
      </c>
      <c r="O414" s="3">
        <f>IF(O$874&gt;=Consolidated!$I$5,'Front-End @ LA'!O410*Consolidated!$I$5,0)</f>
        <v>0</v>
      </c>
      <c r="P414" s="3">
        <f>IF(P$874&gt;=Consolidated!$I$5,'Front-End @ LA'!P410*Consolidated!$I$5,0)</f>
        <v>0</v>
      </c>
      <c r="Q414" s="3">
        <f>IF(Q$874&gt;=Consolidated!$I$5,'Front-End @ LA'!Q410*Consolidated!$I$5,0)</f>
        <v>0</v>
      </c>
      <c r="R414" s="3">
        <f>IF(R$874&gt;=Consolidated!$I$5,'Front-End @ LA'!R410*Consolidated!$I$5,0)</f>
        <v>0</v>
      </c>
      <c r="S414" s="3">
        <f>IF(S$874&gt;=Consolidated!$I$5,'Front-End @ LA'!S410*Consolidated!$I$5,0)</f>
        <v>0</v>
      </c>
      <c r="T414" s="3">
        <f>IF(T$874&gt;=Consolidated!$I$5,'Front-End @ LA'!T410*Consolidated!$I$5,0)</f>
        <v>0</v>
      </c>
      <c r="U414" s="3">
        <f>IF(U$874&gt;=Consolidated!$I$5,'Front-End @ LA'!U410*Consolidated!$I$5,0)</f>
        <v>0</v>
      </c>
      <c r="V414" s="3">
        <f>IF(V$874&gt;=Consolidated!$I$5,'Front-End @ LA'!V410*Consolidated!$I$5,0)</f>
        <v>0</v>
      </c>
      <c r="W414" s="3">
        <f>IF(W$874&gt;=Consolidated!$I$5,'Front-End @ LA'!W410*Consolidated!$I$5,0)</f>
        <v>0</v>
      </c>
      <c r="X414" s="3">
        <f>IF(X$874&gt;=Consolidated!$I$5,'Front-End @ LA'!X410*Consolidated!$I$5,0)</f>
        <v>0</v>
      </c>
      <c r="Y414" s="3">
        <f>IF(Y$874&gt;=Consolidated!$I$5,'Front-End @ LA'!Y410*Consolidated!$I$5,0)</f>
        <v>0</v>
      </c>
      <c r="Z414" s="3">
        <f>IF(Z$874&gt;=Consolidated!$I$5,'Front-End @ LA'!Z410*Consolidated!$I$5,0)</f>
        <v>0</v>
      </c>
      <c r="AA414" s="3">
        <f>IF(AA$874&gt;=Consolidated!$I$5,'Front-End @ LA'!AA410*Consolidated!$I$5,0)</f>
        <v>0</v>
      </c>
      <c r="AB414" s="3">
        <f>IF(AB$874&gt;=Consolidated!$I$5,'Front-End @ LA'!AB410*Consolidated!$I$5,0)</f>
        <v>0</v>
      </c>
      <c r="AC414" s="3">
        <f>IF(AC$874&gt;=Consolidated!$I$5,'Front-End @ LA'!AC410*Consolidated!$I$5,0)</f>
        <v>0</v>
      </c>
      <c r="AD414" s="3">
        <f>IF(AD$874&gt;=Consolidated!$I$5,'Front-End @ LA'!AD410*Consolidated!$I$5,0)</f>
        <v>0</v>
      </c>
      <c r="AE414" s="3">
        <f>IF(AE$874&gt;=Consolidated!$I$5,'Front-End @ LA'!AE410*Consolidated!$I$5,0)</f>
        <v>0</v>
      </c>
      <c r="AF414" s="3">
        <f>IF(AF$874&gt;=Consolidated!$I$5,'Front-End @ LA'!AF410*Consolidated!$I$5,0)</f>
        <v>0</v>
      </c>
      <c r="AG414" s="3">
        <f>IF(AG$874&gt;=Consolidated!$I$5,'Front-End @ LA'!AG410*Consolidated!$I$5,0)</f>
        <v>0</v>
      </c>
      <c r="AH414" s="3">
        <f>IF(AH$874&gt;=Consolidated!$I$5,'Front-End @ LA'!AH410*Consolidated!$I$5,0)</f>
        <v>0</v>
      </c>
      <c r="AI414" s="3">
        <f>SUM(K414:V414)</f>
        <v>5000000</v>
      </c>
      <c r="AJ414" s="3">
        <f>SUM(W414:AH414)</f>
        <v>0</v>
      </c>
      <c r="AK414" s="3">
        <f t="shared" si="131"/>
        <v>0</v>
      </c>
      <c r="AL414" s="3">
        <f t="shared" si="132"/>
        <v>0</v>
      </c>
      <c r="AM414" s="3">
        <f t="shared" si="133"/>
        <v>0</v>
      </c>
    </row>
    <row r="415" spans="1:39" ht="13.75" hidden="1" customHeight="1" outlineLevel="1" x14ac:dyDescent="0.3">
      <c r="J415" s="19" t="s">
        <v>15</v>
      </c>
      <c r="K415" s="3">
        <f>IF(K$874&gt;=Consolidated!$I$5,'Front-End @ LA'!K411*Consolidated!$I$5,0)</f>
        <v>0</v>
      </c>
      <c r="L415" s="3">
        <f>IF(L$874&gt;=Consolidated!$I$5,'Front-End @ LA'!L411*Consolidated!$I$5,0)</f>
        <v>0</v>
      </c>
      <c r="M415" s="3">
        <f>IF(M$874&gt;=Consolidated!$I$5,'Front-End @ LA'!M411*Consolidated!$I$5,0)</f>
        <v>6000000</v>
      </c>
      <c r="N415" s="3">
        <f>IF(N$874&gt;=Consolidated!$I$5,'Front-End @ LA'!N411*Consolidated!$I$5,0)</f>
        <v>0</v>
      </c>
      <c r="O415" s="3">
        <f>IF(O$874&gt;=Consolidated!$I$5,'Front-End @ LA'!O411*Consolidated!$I$5,0)</f>
        <v>0</v>
      </c>
      <c r="P415" s="3">
        <f>IF(P$874&gt;=Consolidated!$I$5,'Front-End @ LA'!P411*Consolidated!$I$5,0)</f>
        <v>0</v>
      </c>
      <c r="Q415" s="3">
        <f>IF(Q$874&gt;=Consolidated!$I$5,'Front-End @ LA'!Q411*Consolidated!$I$5,0)</f>
        <v>0</v>
      </c>
      <c r="R415" s="3">
        <f>IF(R$874&gt;=Consolidated!$I$5,'Front-End @ LA'!R411*Consolidated!$I$5,0)</f>
        <v>0</v>
      </c>
      <c r="S415" s="3">
        <f>IF(S$874&gt;=Consolidated!$I$5,'Front-End @ LA'!S411*Consolidated!$I$5,0)</f>
        <v>0</v>
      </c>
      <c r="T415" s="3">
        <f>IF(T$874&gt;=Consolidated!$I$5,'Front-End @ LA'!T411*Consolidated!$I$5,0)</f>
        <v>0</v>
      </c>
      <c r="U415" s="3">
        <f>IF(U$874&gt;=Consolidated!$I$5,'Front-End @ LA'!U411*Consolidated!$I$5,0)</f>
        <v>0</v>
      </c>
      <c r="V415" s="3">
        <f>IF(V$874&gt;=Consolidated!$I$5,'Front-End @ LA'!V411*Consolidated!$I$5,0)</f>
        <v>0</v>
      </c>
      <c r="W415" s="3">
        <f>IF(W$874&gt;=Consolidated!$I$5,'Front-End @ LA'!W411*Consolidated!$I$5,0)</f>
        <v>0</v>
      </c>
      <c r="X415" s="3">
        <f>IF(X$874&gt;=Consolidated!$I$5,'Front-End @ LA'!X411*Consolidated!$I$5,0)</f>
        <v>0</v>
      </c>
      <c r="Y415" s="3">
        <f>IF(Y$874&gt;=Consolidated!$I$5,'Front-End @ LA'!Y411*Consolidated!$I$5,0)</f>
        <v>0</v>
      </c>
      <c r="Z415" s="3">
        <f>IF(Z$874&gt;=Consolidated!$I$5,'Front-End @ LA'!Z411*Consolidated!$I$5,0)</f>
        <v>0</v>
      </c>
      <c r="AA415" s="3">
        <f>IF(AA$874&gt;=Consolidated!$I$5,'Front-End @ LA'!AA411*Consolidated!$I$5,0)</f>
        <v>0</v>
      </c>
      <c r="AB415" s="3">
        <f>IF(AB$874&gt;=Consolidated!$I$5,'Front-End @ LA'!AB411*Consolidated!$I$5,0)</f>
        <v>0</v>
      </c>
      <c r="AC415" s="3">
        <f>IF(AC$874&gt;=Consolidated!$I$5,'Front-End @ LA'!AC411*Consolidated!$I$5,0)</f>
        <v>0</v>
      </c>
      <c r="AD415" s="3">
        <f>IF(AD$874&gt;=Consolidated!$I$5,'Front-End @ LA'!AD411*Consolidated!$I$5,0)</f>
        <v>0</v>
      </c>
      <c r="AE415" s="3">
        <f>IF(AE$874&gt;=Consolidated!$I$5,'Front-End @ LA'!AE411*Consolidated!$I$5,0)</f>
        <v>0</v>
      </c>
      <c r="AF415" s="3">
        <f>IF(AF$874&gt;=Consolidated!$I$5,'Front-End @ LA'!AF411*Consolidated!$I$5,0)</f>
        <v>0</v>
      </c>
      <c r="AG415" s="3">
        <f>IF(AG$874&gt;=Consolidated!$I$5,'Front-End @ LA'!AG411*Consolidated!$I$5,0)</f>
        <v>0</v>
      </c>
      <c r="AH415" s="3">
        <f>IF(AH$874&gt;=Consolidated!$I$5,'Front-End @ LA'!AH411*Consolidated!$I$5,0)</f>
        <v>0</v>
      </c>
      <c r="AI415" s="3">
        <f>SUM(K415:V415)</f>
        <v>6000000</v>
      </c>
      <c r="AJ415" s="3">
        <f>SUM(W415:AH415)</f>
        <v>0</v>
      </c>
      <c r="AK415" s="3">
        <f t="shared" si="131"/>
        <v>0</v>
      </c>
      <c r="AL415" s="3">
        <f t="shared" si="132"/>
        <v>0</v>
      </c>
      <c r="AM415" s="3">
        <f t="shared" si="133"/>
        <v>0</v>
      </c>
    </row>
    <row r="416" spans="1:39" ht="13.75" hidden="1" customHeight="1" outlineLevel="1" thickBot="1" x14ac:dyDescent="0.35">
      <c r="J416" s="19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</row>
    <row r="417" spans="1:48" ht="13.5" collapsed="1" thickBot="1" x14ac:dyDescent="0.35">
      <c r="A417" s="36" t="s">
        <v>151</v>
      </c>
      <c r="B417" s="96" t="s">
        <v>125</v>
      </c>
      <c r="C417" s="97"/>
      <c r="D417" s="97"/>
      <c r="E417" s="97"/>
      <c r="F417" s="97"/>
      <c r="G417" s="97"/>
      <c r="H417" s="97"/>
      <c r="I417" s="97"/>
      <c r="J417" s="97"/>
      <c r="K417" s="98"/>
      <c r="L417" s="98"/>
      <c r="M417" s="98"/>
      <c r="N417" s="98"/>
      <c r="O417" s="98"/>
      <c r="P417" s="98"/>
      <c r="Q417" s="98"/>
      <c r="R417" s="99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</row>
    <row r="418" spans="1:48" ht="13.5" hidden="1" outlineLevel="1" thickBot="1" x14ac:dyDescent="0.35">
      <c r="B418" s="104" t="s">
        <v>210</v>
      </c>
      <c r="C418" s="101"/>
      <c r="D418" s="101"/>
      <c r="E418" s="101"/>
      <c r="F418" s="101"/>
      <c r="G418" s="101"/>
      <c r="H418" s="101"/>
      <c r="I418" s="101"/>
      <c r="J418" s="101"/>
      <c r="K418" s="102"/>
      <c r="L418" s="102"/>
      <c r="M418" s="102"/>
      <c r="N418" s="102"/>
      <c r="O418" s="102"/>
      <c r="P418" s="102"/>
      <c r="Q418" s="102"/>
      <c r="R418" s="103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 spans="1:48" ht="13.75" hidden="1" customHeight="1" outlineLevel="1" x14ac:dyDescent="0.3">
      <c r="J419" s="19"/>
    </row>
    <row r="420" spans="1:48" s="15" customFormat="1" ht="13.75" hidden="1" customHeight="1" outlineLevel="1" x14ac:dyDescent="0.3">
      <c r="A420" s="36"/>
      <c r="B420" s="15" t="str">
        <f>B208</f>
        <v>Total Headcount</v>
      </c>
      <c r="L420" s="30"/>
      <c r="M420" s="30"/>
      <c r="N420" s="30"/>
      <c r="O420" s="30"/>
      <c r="P420" s="30"/>
      <c r="Q420" s="30"/>
      <c r="R420" s="31"/>
    </row>
    <row r="421" spans="1:48" s="15" customFormat="1" ht="13.75" hidden="1" customHeight="1" outlineLevel="1" x14ac:dyDescent="0.3">
      <c r="A421" s="36"/>
      <c r="J421" s="32" t="s">
        <v>11</v>
      </c>
      <c r="K421" s="33">
        <f t="shared" ref="K421:AH421" si="134">K209</f>
        <v>23</v>
      </c>
      <c r="L421" s="33">
        <f t="shared" si="134"/>
        <v>23</v>
      </c>
      <c r="M421" s="33">
        <f t="shared" si="134"/>
        <v>23</v>
      </c>
      <c r="N421" s="33">
        <f t="shared" si="134"/>
        <v>25</v>
      </c>
      <c r="O421" s="33">
        <f t="shared" si="134"/>
        <v>26</v>
      </c>
      <c r="P421" s="33">
        <f t="shared" si="134"/>
        <v>29</v>
      </c>
      <c r="Q421" s="33">
        <f t="shared" si="134"/>
        <v>35</v>
      </c>
      <c r="R421" s="33">
        <f t="shared" si="134"/>
        <v>37</v>
      </c>
      <c r="S421" s="33">
        <f t="shared" si="134"/>
        <v>40</v>
      </c>
      <c r="T421" s="33">
        <f t="shared" si="134"/>
        <v>42</v>
      </c>
      <c r="U421" s="33">
        <f t="shared" si="134"/>
        <v>42</v>
      </c>
      <c r="V421" s="33">
        <f t="shared" si="134"/>
        <v>42</v>
      </c>
      <c r="W421" s="33">
        <f t="shared" si="134"/>
        <v>46</v>
      </c>
      <c r="X421" s="33">
        <f t="shared" si="134"/>
        <v>46</v>
      </c>
      <c r="Y421" s="33">
        <f t="shared" si="134"/>
        <v>46</v>
      </c>
      <c r="Z421" s="33">
        <f t="shared" si="134"/>
        <v>46</v>
      </c>
      <c r="AA421" s="33">
        <f t="shared" si="134"/>
        <v>46</v>
      </c>
      <c r="AB421" s="33">
        <f t="shared" si="134"/>
        <v>46</v>
      </c>
      <c r="AC421" s="33">
        <f t="shared" si="134"/>
        <v>46</v>
      </c>
      <c r="AD421" s="33">
        <f t="shared" si="134"/>
        <v>46</v>
      </c>
      <c r="AE421" s="33">
        <f t="shared" si="134"/>
        <v>46</v>
      </c>
      <c r="AF421" s="33">
        <f t="shared" si="134"/>
        <v>46</v>
      </c>
      <c r="AG421" s="33">
        <f t="shared" si="134"/>
        <v>46</v>
      </c>
      <c r="AH421" s="33">
        <f t="shared" si="134"/>
        <v>46</v>
      </c>
      <c r="AI421" s="15">
        <f>V421</f>
        <v>42</v>
      </c>
      <c r="AJ421" s="15">
        <f>AH421</f>
        <v>46</v>
      </c>
      <c r="AK421" s="15">
        <f t="shared" ref="AK421:AM423" si="135">AJ421</f>
        <v>46</v>
      </c>
      <c r="AL421" s="15">
        <f t="shared" si="135"/>
        <v>46</v>
      </c>
      <c r="AM421" s="15">
        <f t="shared" si="135"/>
        <v>46</v>
      </c>
    </row>
    <row r="422" spans="1:48" s="15" customFormat="1" ht="13.75" hidden="1" customHeight="1" outlineLevel="1" x14ac:dyDescent="0.3">
      <c r="A422" s="36"/>
      <c r="J422" s="32" t="s">
        <v>10</v>
      </c>
      <c r="K422" s="33">
        <f t="shared" ref="K422:AH422" si="136">K210</f>
        <v>18</v>
      </c>
      <c r="L422" s="33">
        <f t="shared" si="136"/>
        <v>18</v>
      </c>
      <c r="M422" s="33">
        <f t="shared" si="136"/>
        <v>20</v>
      </c>
      <c r="N422" s="33">
        <f t="shared" si="136"/>
        <v>22</v>
      </c>
      <c r="O422" s="33">
        <f t="shared" si="136"/>
        <v>23</v>
      </c>
      <c r="P422" s="33">
        <f t="shared" si="136"/>
        <v>25</v>
      </c>
      <c r="Q422" s="33">
        <f t="shared" si="136"/>
        <v>29</v>
      </c>
      <c r="R422" s="33">
        <f t="shared" si="136"/>
        <v>31</v>
      </c>
      <c r="S422" s="33">
        <f t="shared" si="136"/>
        <v>34</v>
      </c>
      <c r="T422" s="33">
        <f t="shared" si="136"/>
        <v>36</v>
      </c>
      <c r="U422" s="33">
        <f t="shared" si="136"/>
        <v>36</v>
      </c>
      <c r="V422" s="33">
        <f t="shared" si="136"/>
        <v>36</v>
      </c>
      <c r="W422" s="33">
        <f t="shared" si="136"/>
        <v>39</v>
      </c>
      <c r="X422" s="33">
        <f t="shared" si="136"/>
        <v>39</v>
      </c>
      <c r="Y422" s="33">
        <f t="shared" si="136"/>
        <v>39</v>
      </c>
      <c r="Z422" s="33">
        <f t="shared" si="136"/>
        <v>39</v>
      </c>
      <c r="AA422" s="33">
        <f t="shared" si="136"/>
        <v>39</v>
      </c>
      <c r="AB422" s="33">
        <f t="shared" si="136"/>
        <v>39</v>
      </c>
      <c r="AC422" s="33">
        <f t="shared" si="136"/>
        <v>39</v>
      </c>
      <c r="AD422" s="33">
        <f t="shared" si="136"/>
        <v>39</v>
      </c>
      <c r="AE422" s="33">
        <f t="shared" si="136"/>
        <v>39</v>
      </c>
      <c r="AF422" s="33">
        <f t="shared" si="136"/>
        <v>39</v>
      </c>
      <c r="AG422" s="33">
        <f t="shared" si="136"/>
        <v>39</v>
      </c>
      <c r="AH422" s="33">
        <f t="shared" si="136"/>
        <v>39</v>
      </c>
      <c r="AI422" s="15">
        <f>V422</f>
        <v>36</v>
      </c>
      <c r="AJ422" s="15">
        <f>AH422</f>
        <v>39</v>
      </c>
      <c r="AK422" s="15">
        <f t="shared" si="135"/>
        <v>39</v>
      </c>
      <c r="AL422" s="15">
        <f t="shared" si="135"/>
        <v>39</v>
      </c>
      <c r="AM422" s="15">
        <f t="shared" si="135"/>
        <v>39</v>
      </c>
    </row>
    <row r="423" spans="1:48" s="15" customFormat="1" ht="13.75" hidden="1" customHeight="1" outlineLevel="1" x14ac:dyDescent="0.3">
      <c r="A423" s="36"/>
      <c r="J423" s="32" t="s">
        <v>15</v>
      </c>
      <c r="K423" s="33">
        <f t="shared" ref="K423:AH423" si="137">K211</f>
        <v>14</v>
      </c>
      <c r="L423" s="33">
        <f t="shared" si="137"/>
        <v>14</v>
      </c>
      <c r="M423" s="33">
        <f t="shared" si="137"/>
        <v>14</v>
      </c>
      <c r="N423" s="33">
        <f t="shared" si="137"/>
        <v>15</v>
      </c>
      <c r="O423" s="33">
        <f t="shared" si="137"/>
        <v>17</v>
      </c>
      <c r="P423" s="33">
        <f t="shared" si="137"/>
        <v>19</v>
      </c>
      <c r="Q423" s="33">
        <f t="shared" si="137"/>
        <v>25</v>
      </c>
      <c r="R423" s="33">
        <f t="shared" si="137"/>
        <v>27</v>
      </c>
      <c r="S423" s="33">
        <f t="shared" si="137"/>
        <v>30</v>
      </c>
      <c r="T423" s="33">
        <f t="shared" si="137"/>
        <v>31</v>
      </c>
      <c r="U423" s="33">
        <f t="shared" si="137"/>
        <v>31</v>
      </c>
      <c r="V423" s="33">
        <f t="shared" si="137"/>
        <v>31</v>
      </c>
      <c r="W423" s="33">
        <f t="shared" si="137"/>
        <v>34</v>
      </c>
      <c r="X423" s="33">
        <f t="shared" si="137"/>
        <v>34</v>
      </c>
      <c r="Y423" s="33">
        <f t="shared" si="137"/>
        <v>34</v>
      </c>
      <c r="Z423" s="33">
        <f t="shared" si="137"/>
        <v>34</v>
      </c>
      <c r="AA423" s="33">
        <f t="shared" si="137"/>
        <v>34</v>
      </c>
      <c r="AB423" s="33">
        <f t="shared" si="137"/>
        <v>34</v>
      </c>
      <c r="AC423" s="33">
        <f t="shared" si="137"/>
        <v>34</v>
      </c>
      <c r="AD423" s="33">
        <f t="shared" si="137"/>
        <v>34</v>
      </c>
      <c r="AE423" s="33">
        <f t="shared" si="137"/>
        <v>34</v>
      </c>
      <c r="AF423" s="33">
        <f t="shared" si="137"/>
        <v>34</v>
      </c>
      <c r="AG423" s="33">
        <f t="shared" si="137"/>
        <v>34</v>
      </c>
      <c r="AH423" s="33">
        <f t="shared" si="137"/>
        <v>34</v>
      </c>
      <c r="AI423" s="15">
        <f>V423</f>
        <v>31</v>
      </c>
      <c r="AJ423" s="15">
        <f>AH423</f>
        <v>34</v>
      </c>
      <c r="AK423" s="15">
        <f t="shared" si="135"/>
        <v>34</v>
      </c>
      <c r="AL423" s="15">
        <f t="shared" si="135"/>
        <v>34</v>
      </c>
      <c r="AM423" s="15">
        <f t="shared" si="135"/>
        <v>34</v>
      </c>
    </row>
    <row r="424" spans="1:48" ht="13.75" hidden="1" customHeight="1" outlineLevel="1" x14ac:dyDescent="0.3">
      <c r="J424" s="19"/>
    </row>
    <row r="425" spans="1:48" s="46" customFormat="1" hidden="1" outlineLevel="1" collapsed="1" x14ac:dyDescent="0.25">
      <c r="A425" s="45"/>
      <c r="B425" s="105" t="s">
        <v>94</v>
      </c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7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8"/>
    </row>
    <row r="426" spans="1:48" ht="13.75" hidden="1" customHeight="1" outlineLevel="2" x14ac:dyDescent="0.3">
      <c r="B426" t="s">
        <v>89</v>
      </c>
      <c r="K426" s="3"/>
      <c r="L426" s="3"/>
      <c r="M426" s="3"/>
      <c r="N426" s="3"/>
      <c r="O426" s="3"/>
      <c r="P426" s="3"/>
      <c r="Q426" s="3"/>
      <c r="R426" s="13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O426" s="17" t="s">
        <v>150</v>
      </c>
      <c r="AP426" s="14"/>
      <c r="AQ426" s="14"/>
      <c r="AR426" s="14"/>
      <c r="AS426" s="14"/>
      <c r="AT426" s="14"/>
      <c r="AU426" s="14"/>
      <c r="AV426" s="14"/>
    </row>
    <row r="427" spans="1:48" ht="13.75" hidden="1" customHeight="1" outlineLevel="2" x14ac:dyDescent="0.3">
      <c r="D427" s="19" t="s">
        <v>92</v>
      </c>
      <c r="E427" s="19"/>
      <c r="F427" s="19"/>
      <c r="G427" s="19"/>
      <c r="H427" s="19"/>
      <c r="J427" s="19" t="s">
        <v>11</v>
      </c>
      <c r="K427" s="3">
        <v>1500</v>
      </c>
      <c r="L427" s="3">
        <v>1500</v>
      </c>
      <c r="M427" s="3">
        <v>1500</v>
      </c>
      <c r="N427" s="3">
        <v>1500</v>
      </c>
      <c r="O427" s="3">
        <v>1500</v>
      </c>
      <c r="P427" s="3">
        <v>1500</v>
      </c>
      <c r="Q427" s="3">
        <v>1500</v>
      </c>
      <c r="R427" s="3">
        <v>1500</v>
      </c>
      <c r="S427" s="3">
        <v>1500</v>
      </c>
      <c r="T427" s="3">
        <v>1500</v>
      </c>
      <c r="U427" s="3">
        <v>1500</v>
      </c>
      <c r="V427" s="3">
        <v>1500</v>
      </c>
      <c r="W427" s="3">
        <v>1500</v>
      </c>
      <c r="X427" s="3">
        <v>1500</v>
      </c>
      <c r="Y427" s="3">
        <v>1500</v>
      </c>
      <c r="Z427" s="3">
        <v>1500</v>
      </c>
      <c r="AA427" s="3">
        <v>1500</v>
      </c>
      <c r="AB427" s="3">
        <v>1500</v>
      </c>
      <c r="AC427" s="3">
        <v>1500</v>
      </c>
      <c r="AD427" s="3">
        <v>1500</v>
      </c>
      <c r="AE427" s="3">
        <v>1500</v>
      </c>
      <c r="AF427" s="3">
        <v>1500</v>
      </c>
      <c r="AG427" s="3">
        <v>1500</v>
      </c>
      <c r="AH427" s="3">
        <v>1500</v>
      </c>
      <c r="AI427" s="14">
        <f>V427</f>
        <v>1500</v>
      </c>
      <c r="AJ427" s="14">
        <f>AH427</f>
        <v>1500</v>
      </c>
      <c r="AK427" s="14">
        <f t="shared" ref="AK427:AM429" si="138">AJ427*(1+$AO427)</f>
        <v>1500</v>
      </c>
      <c r="AL427" s="14">
        <f t="shared" si="138"/>
        <v>1500</v>
      </c>
      <c r="AM427" s="14">
        <f t="shared" si="138"/>
        <v>1500</v>
      </c>
      <c r="AO427" s="42">
        <v>0</v>
      </c>
      <c r="AP427" s="14"/>
      <c r="AQ427" s="14"/>
      <c r="AR427" s="14"/>
      <c r="AS427" s="14"/>
      <c r="AT427" s="14"/>
      <c r="AU427" s="14"/>
      <c r="AV427" s="14"/>
    </row>
    <row r="428" spans="1:48" ht="13.75" hidden="1" customHeight="1" outlineLevel="2" x14ac:dyDescent="0.3">
      <c r="D428" s="19" t="s">
        <v>92</v>
      </c>
      <c r="E428" s="19"/>
      <c r="F428" s="19"/>
      <c r="G428" s="19"/>
      <c r="H428" s="19"/>
      <c r="J428" s="19" t="s">
        <v>10</v>
      </c>
      <c r="K428" s="3">
        <v>2500</v>
      </c>
      <c r="L428" s="3">
        <v>2500</v>
      </c>
      <c r="M428" s="3">
        <v>2500</v>
      </c>
      <c r="N428" s="3">
        <v>2500</v>
      </c>
      <c r="O428" s="3">
        <v>2500</v>
      </c>
      <c r="P428" s="3">
        <v>2500</v>
      </c>
      <c r="Q428" s="3">
        <v>2500</v>
      </c>
      <c r="R428" s="3">
        <v>2500</v>
      </c>
      <c r="S428" s="3">
        <v>2500</v>
      </c>
      <c r="T428" s="3">
        <v>2500</v>
      </c>
      <c r="U428" s="3">
        <v>2500</v>
      </c>
      <c r="V428" s="3">
        <v>2500</v>
      </c>
      <c r="W428" s="3">
        <v>2500</v>
      </c>
      <c r="X428" s="3">
        <v>2500</v>
      </c>
      <c r="Y428" s="3">
        <v>2500</v>
      </c>
      <c r="Z428" s="3">
        <v>2500</v>
      </c>
      <c r="AA428" s="3">
        <v>2500</v>
      </c>
      <c r="AB428" s="3">
        <v>2500</v>
      </c>
      <c r="AC428" s="3">
        <v>2500</v>
      </c>
      <c r="AD428" s="3">
        <v>2500</v>
      </c>
      <c r="AE428" s="3">
        <v>2500</v>
      </c>
      <c r="AF428" s="3">
        <v>2500</v>
      </c>
      <c r="AG428" s="3">
        <v>2500</v>
      </c>
      <c r="AH428" s="3">
        <v>2500</v>
      </c>
      <c r="AI428" s="14">
        <f>V428</f>
        <v>2500</v>
      </c>
      <c r="AJ428" s="14">
        <f>AH428</f>
        <v>2500</v>
      </c>
      <c r="AK428" s="14">
        <f t="shared" si="138"/>
        <v>2500</v>
      </c>
      <c r="AL428" s="14">
        <f t="shared" si="138"/>
        <v>2500</v>
      </c>
      <c r="AM428" s="14">
        <f t="shared" si="138"/>
        <v>2500</v>
      </c>
      <c r="AO428" s="42">
        <v>0</v>
      </c>
      <c r="AP428" s="14"/>
      <c r="AQ428" s="14"/>
      <c r="AR428" s="14"/>
      <c r="AS428" s="14"/>
      <c r="AT428" s="14"/>
      <c r="AU428" s="14"/>
      <c r="AV428" s="14"/>
    </row>
    <row r="429" spans="1:48" ht="13.75" hidden="1" customHeight="1" outlineLevel="2" x14ac:dyDescent="0.3">
      <c r="D429" s="19" t="s">
        <v>92</v>
      </c>
      <c r="E429" s="19"/>
      <c r="F429" s="19"/>
      <c r="G429" s="19"/>
      <c r="H429" s="19"/>
      <c r="J429" s="19" t="s">
        <v>15</v>
      </c>
      <c r="K429" s="3">
        <v>3500</v>
      </c>
      <c r="L429" s="3">
        <v>3500</v>
      </c>
      <c r="M429" s="3">
        <v>3500</v>
      </c>
      <c r="N429" s="3">
        <v>3500</v>
      </c>
      <c r="O429" s="3">
        <v>3500</v>
      </c>
      <c r="P429" s="3">
        <v>3500</v>
      </c>
      <c r="Q429" s="3">
        <v>3500</v>
      </c>
      <c r="R429" s="3">
        <v>3500</v>
      </c>
      <c r="S429" s="3">
        <v>3500</v>
      </c>
      <c r="T429" s="3">
        <v>3500</v>
      </c>
      <c r="U429" s="3">
        <v>3500</v>
      </c>
      <c r="V429" s="3">
        <v>3500</v>
      </c>
      <c r="W429" s="3">
        <v>3500</v>
      </c>
      <c r="X429" s="3">
        <v>3500</v>
      </c>
      <c r="Y429" s="3">
        <v>3500</v>
      </c>
      <c r="Z429" s="3">
        <v>3500</v>
      </c>
      <c r="AA429" s="3">
        <v>3500</v>
      </c>
      <c r="AB429" s="3">
        <v>3500</v>
      </c>
      <c r="AC429" s="3">
        <v>3500</v>
      </c>
      <c r="AD429" s="3">
        <v>3500</v>
      </c>
      <c r="AE429" s="3">
        <v>3500</v>
      </c>
      <c r="AF429" s="3">
        <v>3500</v>
      </c>
      <c r="AG429" s="3">
        <v>3500</v>
      </c>
      <c r="AH429" s="3">
        <v>3500</v>
      </c>
      <c r="AI429" s="14">
        <f>V429</f>
        <v>3500</v>
      </c>
      <c r="AJ429" s="14">
        <f>AH429</f>
        <v>3500</v>
      </c>
      <c r="AK429" s="14">
        <f t="shared" si="138"/>
        <v>3500</v>
      </c>
      <c r="AL429" s="14">
        <f t="shared" si="138"/>
        <v>3500</v>
      </c>
      <c r="AM429" s="14">
        <f t="shared" si="138"/>
        <v>3500</v>
      </c>
      <c r="AO429" s="42">
        <v>0</v>
      </c>
      <c r="AP429" s="14"/>
      <c r="AQ429" s="14"/>
      <c r="AR429" s="14"/>
      <c r="AS429" s="14"/>
      <c r="AT429" s="14"/>
      <c r="AU429" s="14"/>
      <c r="AV429" s="14"/>
    </row>
    <row r="430" spans="1:48" ht="13.75" hidden="1" customHeight="1" outlineLevel="2" x14ac:dyDescent="0.3">
      <c r="B430" t="s">
        <v>89</v>
      </c>
      <c r="J430" s="19"/>
      <c r="K430" s="3"/>
      <c r="L430" s="3"/>
      <c r="M430" s="3"/>
      <c r="N430" s="3"/>
      <c r="O430" s="3"/>
      <c r="P430" s="3"/>
      <c r="Q430" s="3"/>
      <c r="R430" s="13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</row>
    <row r="431" spans="1:48" ht="13.75" hidden="1" customHeight="1" outlineLevel="2" x14ac:dyDescent="0.3">
      <c r="D431" s="19" t="s">
        <v>91</v>
      </c>
      <c r="E431" s="19"/>
      <c r="F431" s="19"/>
      <c r="G431" s="19"/>
      <c r="H431" s="19"/>
      <c r="J431" s="19" t="s">
        <v>11</v>
      </c>
      <c r="K431" s="3">
        <f>K421*K427</f>
        <v>34500</v>
      </c>
      <c r="L431" s="3">
        <f>IF(L$421&gt;K$421,(L$421-K$421)*L427,0)</f>
        <v>0</v>
      </c>
      <c r="M431" s="3">
        <f t="shared" ref="M431:AH431" si="139">IF(M$421&gt;L$421,(M$421-L$421)*M427,0)</f>
        <v>0</v>
      </c>
      <c r="N431" s="3">
        <f t="shared" si="139"/>
        <v>3000</v>
      </c>
      <c r="O431" s="3">
        <f t="shared" si="139"/>
        <v>1500</v>
      </c>
      <c r="P431" s="3">
        <f t="shared" si="139"/>
        <v>4500</v>
      </c>
      <c r="Q431" s="3">
        <f t="shared" si="139"/>
        <v>9000</v>
      </c>
      <c r="R431" s="3">
        <f t="shared" si="139"/>
        <v>3000</v>
      </c>
      <c r="S431" s="3">
        <f t="shared" si="139"/>
        <v>4500</v>
      </c>
      <c r="T431" s="3">
        <f t="shared" si="139"/>
        <v>3000</v>
      </c>
      <c r="U431" s="3">
        <f t="shared" si="139"/>
        <v>0</v>
      </c>
      <c r="V431" s="3">
        <f t="shared" si="139"/>
        <v>0</v>
      </c>
      <c r="W431" s="3">
        <f t="shared" si="139"/>
        <v>6000</v>
      </c>
      <c r="X431" s="3">
        <f>IF(X$421&gt;W$421,(X$421-W$421)*X427,0)</f>
        <v>0</v>
      </c>
      <c r="Y431" s="3">
        <f t="shared" si="139"/>
        <v>0</v>
      </c>
      <c r="Z431" s="3">
        <f t="shared" si="139"/>
        <v>0</v>
      </c>
      <c r="AA431" s="3">
        <f t="shared" si="139"/>
        <v>0</v>
      </c>
      <c r="AB431" s="3">
        <f t="shared" si="139"/>
        <v>0</v>
      </c>
      <c r="AC431" s="3">
        <f t="shared" si="139"/>
        <v>0</v>
      </c>
      <c r="AD431" s="3">
        <f t="shared" si="139"/>
        <v>0</v>
      </c>
      <c r="AE431" s="3">
        <f t="shared" si="139"/>
        <v>0</v>
      </c>
      <c r="AF431" s="3">
        <f t="shared" si="139"/>
        <v>0</v>
      </c>
      <c r="AG431" s="3">
        <f t="shared" si="139"/>
        <v>0</v>
      </c>
      <c r="AH431" s="3">
        <f t="shared" si="139"/>
        <v>0</v>
      </c>
      <c r="AI431" s="14">
        <f>SUM(K431:V431)</f>
        <v>63000</v>
      </c>
      <c r="AJ431" s="14">
        <f>SUM(W431:AH431)</f>
        <v>6000</v>
      </c>
      <c r="AK431" s="3">
        <f>IF(AK$421&gt;AJ$421,(AK$421-AJ$421)*AK427,0)</f>
        <v>0</v>
      </c>
      <c r="AL431" s="3">
        <f>IF(AL$421&gt;AK$421,(AL$421-AK$421)*AL427,0)</f>
        <v>0</v>
      </c>
      <c r="AM431" s="3">
        <f>IF(AM$421&gt;AL$421,(AM$421-AL$421)*AM427,0)</f>
        <v>0</v>
      </c>
    </row>
    <row r="432" spans="1:48" ht="13.75" hidden="1" customHeight="1" outlineLevel="2" x14ac:dyDescent="0.3">
      <c r="D432" s="19" t="s">
        <v>91</v>
      </c>
      <c r="E432" s="19"/>
      <c r="F432" s="19"/>
      <c r="G432" s="19"/>
      <c r="H432" s="19"/>
      <c r="J432" s="19" t="s">
        <v>10</v>
      </c>
      <c r="K432" s="3">
        <f>K422*K428</f>
        <v>45000</v>
      </c>
      <c r="L432" s="3">
        <f>IF(L$422&gt;K$422,(L$422-K$422)*L428,0)</f>
        <v>0</v>
      </c>
      <c r="M432" s="3">
        <f t="shared" ref="M432:AH432" si="140">IF(M$422&gt;L$422,(M$422-L$422)*M428,0)</f>
        <v>5000</v>
      </c>
      <c r="N432" s="3">
        <f t="shared" si="140"/>
        <v>5000</v>
      </c>
      <c r="O432" s="3">
        <f t="shared" si="140"/>
        <v>2500</v>
      </c>
      <c r="P432" s="3">
        <f t="shared" si="140"/>
        <v>5000</v>
      </c>
      <c r="Q432" s="3">
        <f t="shared" si="140"/>
        <v>10000</v>
      </c>
      <c r="R432" s="3">
        <f t="shared" si="140"/>
        <v>5000</v>
      </c>
      <c r="S432" s="3">
        <f t="shared" si="140"/>
        <v>7500</v>
      </c>
      <c r="T432" s="3">
        <f t="shared" si="140"/>
        <v>5000</v>
      </c>
      <c r="U432" s="3">
        <f t="shared" si="140"/>
        <v>0</v>
      </c>
      <c r="V432" s="3">
        <f t="shared" si="140"/>
        <v>0</v>
      </c>
      <c r="W432" s="3">
        <f t="shared" si="140"/>
        <v>7500</v>
      </c>
      <c r="X432" s="3">
        <f>IF(X$422&gt;W$422,(X$422-W$422)*X428,0)</f>
        <v>0</v>
      </c>
      <c r="Y432" s="3">
        <f t="shared" si="140"/>
        <v>0</v>
      </c>
      <c r="Z432" s="3">
        <f t="shared" si="140"/>
        <v>0</v>
      </c>
      <c r="AA432" s="3">
        <f t="shared" si="140"/>
        <v>0</v>
      </c>
      <c r="AB432" s="3">
        <f t="shared" si="140"/>
        <v>0</v>
      </c>
      <c r="AC432" s="3">
        <f t="shared" si="140"/>
        <v>0</v>
      </c>
      <c r="AD432" s="3">
        <f t="shared" si="140"/>
        <v>0</v>
      </c>
      <c r="AE432" s="3">
        <f t="shared" si="140"/>
        <v>0</v>
      </c>
      <c r="AF432" s="3">
        <f t="shared" si="140"/>
        <v>0</v>
      </c>
      <c r="AG432" s="3">
        <f t="shared" si="140"/>
        <v>0</v>
      </c>
      <c r="AH432" s="3">
        <f t="shared" si="140"/>
        <v>0</v>
      </c>
      <c r="AI432" s="14">
        <f>SUM(K432:V432)</f>
        <v>90000</v>
      </c>
      <c r="AJ432" s="14">
        <f>SUM(W432:AH432)</f>
        <v>7500</v>
      </c>
      <c r="AK432" s="3">
        <f>IF(AK$422&gt;AJ$422,(AK$422-AJ$422)*AK428,0)</f>
        <v>0</v>
      </c>
      <c r="AL432" s="3">
        <f>IF(AL$422&gt;AK$422,(AL$422-AK$422)*AL428,0)</f>
        <v>0</v>
      </c>
      <c r="AM432" s="3">
        <f>IF(AM$422&gt;AL$422,(AM$422-AL$422)*AM428,0)</f>
        <v>0</v>
      </c>
    </row>
    <row r="433" spans="2:48" ht="13.75" hidden="1" customHeight="1" outlineLevel="2" x14ac:dyDescent="0.3">
      <c r="D433" s="19" t="s">
        <v>91</v>
      </c>
      <c r="E433" s="19"/>
      <c r="F433" s="19"/>
      <c r="G433" s="19"/>
      <c r="H433" s="19"/>
      <c r="J433" s="19" t="s">
        <v>15</v>
      </c>
      <c r="K433" s="3">
        <f>K423*K429</f>
        <v>49000</v>
      </c>
      <c r="L433" s="3">
        <f>IF(L$423&gt;K$423,(L$423-K$423)*L429,0)</f>
        <v>0</v>
      </c>
      <c r="M433" s="3">
        <f t="shared" ref="M433:AH433" si="141">IF(M$423&gt;L$423,(M$423-L$423)*M429,0)</f>
        <v>0</v>
      </c>
      <c r="N433" s="3">
        <f t="shared" si="141"/>
        <v>3500</v>
      </c>
      <c r="O433" s="3">
        <f t="shared" si="141"/>
        <v>7000</v>
      </c>
      <c r="P433" s="3">
        <f t="shared" si="141"/>
        <v>7000</v>
      </c>
      <c r="Q433" s="3">
        <f t="shared" si="141"/>
        <v>21000</v>
      </c>
      <c r="R433" s="3">
        <f t="shared" si="141"/>
        <v>7000</v>
      </c>
      <c r="S433" s="3">
        <f t="shared" si="141"/>
        <v>10500</v>
      </c>
      <c r="T433" s="3">
        <f t="shared" si="141"/>
        <v>3500</v>
      </c>
      <c r="U433" s="3">
        <f t="shared" si="141"/>
        <v>0</v>
      </c>
      <c r="V433" s="3">
        <f t="shared" si="141"/>
        <v>0</v>
      </c>
      <c r="W433" s="3">
        <f t="shared" si="141"/>
        <v>10500</v>
      </c>
      <c r="X433" s="3">
        <f>IF(X$423&gt;W$423,(X$423-W$423)*X429,0)</f>
        <v>0</v>
      </c>
      <c r="Y433" s="3">
        <f t="shared" si="141"/>
        <v>0</v>
      </c>
      <c r="Z433" s="3">
        <f t="shared" si="141"/>
        <v>0</v>
      </c>
      <c r="AA433" s="3">
        <f t="shared" si="141"/>
        <v>0</v>
      </c>
      <c r="AB433" s="3">
        <f t="shared" si="141"/>
        <v>0</v>
      </c>
      <c r="AC433" s="3">
        <f t="shared" si="141"/>
        <v>0</v>
      </c>
      <c r="AD433" s="3">
        <f t="shared" si="141"/>
        <v>0</v>
      </c>
      <c r="AE433" s="3">
        <f t="shared" si="141"/>
        <v>0</v>
      </c>
      <c r="AF433" s="3">
        <f t="shared" si="141"/>
        <v>0</v>
      </c>
      <c r="AG433" s="3">
        <f t="shared" si="141"/>
        <v>0</v>
      </c>
      <c r="AH433" s="3">
        <f t="shared" si="141"/>
        <v>0</v>
      </c>
      <c r="AI433" s="14">
        <f>SUM(K433:V433)</f>
        <v>108500</v>
      </c>
      <c r="AJ433" s="14">
        <f>SUM(W433:AH433)</f>
        <v>10500</v>
      </c>
      <c r="AK433" s="3">
        <f>IF(AK$423&gt;AJ$423,(AK$423-AJ$423)*AK429,0)</f>
        <v>0</v>
      </c>
      <c r="AL433" s="3">
        <f>IF(AL$423&gt;AK$423,(AL$423-AK$423)*AL429,0)</f>
        <v>0</v>
      </c>
      <c r="AM433" s="3">
        <f>IF(AM$423&gt;AL$423,(AM$423-AL$423)*AM429,0)</f>
        <v>0</v>
      </c>
    </row>
    <row r="434" spans="2:48" ht="13.75" hidden="1" customHeight="1" outlineLevel="2" x14ac:dyDescent="0.3">
      <c r="B434" t="s">
        <v>88</v>
      </c>
      <c r="L434" s="3"/>
      <c r="M434" s="3"/>
      <c r="N434" s="3"/>
      <c r="O434" s="3"/>
      <c r="P434" s="3"/>
      <c r="Q434" s="3"/>
      <c r="R434" s="13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N434" s="14"/>
      <c r="AO434" s="14"/>
      <c r="AP434" s="14"/>
      <c r="AQ434" s="14"/>
      <c r="AR434" s="14"/>
      <c r="AS434" s="14"/>
      <c r="AT434" s="14"/>
      <c r="AU434" s="14"/>
      <c r="AV434" s="14"/>
    </row>
    <row r="435" spans="2:48" ht="13.75" hidden="1" customHeight="1" outlineLevel="2" x14ac:dyDescent="0.3">
      <c r="D435" s="19" t="s">
        <v>93</v>
      </c>
      <c r="E435" s="19"/>
      <c r="F435" s="19"/>
      <c r="G435" s="19"/>
      <c r="H435" s="19"/>
      <c r="J435" s="19" t="s">
        <v>11</v>
      </c>
      <c r="K435" s="3">
        <v>2500</v>
      </c>
      <c r="L435" s="3">
        <v>2500</v>
      </c>
      <c r="M435" s="3">
        <v>2500</v>
      </c>
      <c r="N435" s="3">
        <v>2500</v>
      </c>
      <c r="O435" s="3">
        <v>2500</v>
      </c>
      <c r="P435" s="3">
        <v>2500</v>
      </c>
      <c r="Q435" s="3">
        <v>2500</v>
      </c>
      <c r="R435" s="3">
        <v>2500</v>
      </c>
      <c r="S435" s="3">
        <v>2500</v>
      </c>
      <c r="T435" s="3">
        <v>2500</v>
      </c>
      <c r="U435" s="3">
        <v>2500</v>
      </c>
      <c r="V435" s="3">
        <v>2500</v>
      </c>
      <c r="W435" s="3">
        <v>2500</v>
      </c>
      <c r="X435" s="3">
        <v>2500</v>
      </c>
      <c r="Y435" s="3">
        <v>2500</v>
      </c>
      <c r="Z435" s="3">
        <v>2500</v>
      </c>
      <c r="AA435" s="3">
        <v>2500</v>
      </c>
      <c r="AB435" s="3">
        <v>2500</v>
      </c>
      <c r="AC435" s="3">
        <v>2500</v>
      </c>
      <c r="AD435" s="3">
        <v>2500</v>
      </c>
      <c r="AE435" s="3">
        <v>2500</v>
      </c>
      <c r="AF435" s="3">
        <v>2500</v>
      </c>
      <c r="AG435" s="3">
        <v>2500</v>
      </c>
      <c r="AH435" s="3">
        <v>2500</v>
      </c>
      <c r="AI435" s="14">
        <f>V435</f>
        <v>2500</v>
      </c>
      <c r="AJ435" s="14">
        <f>AH435</f>
        <v>2500</v>
      </c>
      <c r="AK435" s="14">
        <f t="shared" ref="AK435:AM437" si="142">AJ435*(1+$AO435)</f>
        <v>2500</v>
      </c>
      <c r="AL435" s="14">
        <f t="shared" si="142"/>
        <v>2500</v>
      </c>
      <c r="AM435" s="14">
        <f t="shared" si="142"/>
        <v>2500</v>
      </c>
      <c r="AO435" s="42">
        <v>0</v>
      </c>
      <c r="AP435" s="14"/>
      <c r="AQ435" s="14"/>
      <c r="AR435" s="14"/>
      <c r="AS435" s="14"/>
      <c r="AT435" s="14"/>
      <c r="AU435" s="14"/>
      <c r="AV435" s="14"/>
    </row>
    <row r="436" spans="2:48" ht="13.75" hidden="1" customHeight="1" outlineLevel="2" x14ac:dyDescent="0.3">
      <c r="D436" s="19" t="s">
        <v>93</v>
      </c>
      <c r="E436" s="19"/>
      <c r="F436" s="19"/>
      <c r="G436" s="19"/>
      <c r="H436" s="19"/>
      <c r="J436" s="19" t="s">
        <v>10</v>
      </c>
      <c r="K436" s="3">
        <v>3000</v>
      </c>
      <c r="L436" s="3">
        <v>3000</v>
      </c>
      <c r="M436" s="3">
        <v>3000</v>
      </c>
      <c r="N436" s="3">
        <v>3000</v>
      </c>
      <c r="O436" s="3">
        <v>3000</v>
      </c>
      <c r="P436" s="3">
        <v>3000</v>
      </c>
      <c r="Q436" s="3">
        <v>3000</v>
      </c>
      <c r="R436" s="3">
        <v>3000</v>
      </c>
      <c r="S436" s="3">
        <v>3000</v>
      </c>
      <c r="T436" s="3">
        <v>3000</v>
      </c>
      <c r="U436" s="3">
        <v>3000</v>
      </c>
      <c r="V436" s="3">
        <v>3000</v>
      </c>
      <c r="W436" s="3">
        <v>3000</v>
      </c>
      <c r="X436" s="3">
        <v>3000</v>
      </c>
      <c r="Y436" s="3">
        <v>3000</v>
      </c>
      <c r="Z436" s="3">
        <v>3000</v>
      </c>
      <c r="AA436" s="3">
        <v>3000</v>
      </c>
      <c r="AB436" s="3">
        <v>3000</v>
      </c>
      <c r="AC436" s="3">
        <v>3000</v>
      </c>
      <c r="AD436" s="3">
        <v>3000</v>
      </c>
      <c r="AE436" s="3">
        <v>3000</v>
      </c>
      <c r="AF436" s="3">
        <v>3000</v>
      </c>
      <c r="AG436" s="3">
        <v>3000</v>
      </c>
      <c r="AH436" s="3">
        <v>3000</v>
      </c>
      <c r="AI436" s="14">
        <f>V436</f>
        <v>3000</v>
      </c>
      <c r="AJ436" s="14">
        <f>AH436</f>
        <v>3000</v>
      </c>
      <c r="AK436" s="14">
        <f t="shared" si="142"/>
        <v>3000</v>
      </c>
      <c r="AL436" s="14">
        <f t="shared" si="142"/>
        <v>3000</v>
      </c>
      <c r="AM436" s="14">
        <f t="shared" si="142"/>
        <v>3000</v>
      </c>
      <c r="AO436" s="42">
        <v>0</v>
      </c>
      <c r="AP436" s="14"/>
      <c r="AQ436" s="14"/>
      <c r="AR436" s="14"/>
      <c r="AS436" s="14"/>
      <c r="AT436" s="14"/>
      <c r="AU436" s="14"/>
      <c r="AV436" s="14"/>
    </row>
    <row r="437" spans="2:48" ht="13.75" hidden="1" customHeight="1" outlineLevel="2" x14ac:dyDescent="0.3">
      <c r="D437" s="19" t="s">
        <v>93</v>
      </c>
      <c r="E437" s="19"/>
      <c r="F437" s="19"/>
      <c r="G437" s="19"/>
      <c r="H437" s="19"/>
      <c r="J437" s="19" t="s">
        <v>15</v>
      </c>
      <c r="K437" s="3">
        <v>4000</v>
      </c>
      <c r="L437" s="3">
        <v>4000</v>
      </c>
      <c r="M437" s="3">
        <v>4000</v>
      </c>
      <c r="N437" s="3">
        <v>4000</v>
      </c>
      <c r="O437" s="3">
        <v>4000</v>
      </c>
      <c r="P437" s="3">
        <v>4000</v>
      </c>
      <c r="Q437" s="3">
        <v>4000</v>
      </c>
      <c r="R437" s="3">
        <v>4000</v>
      </c>
      <c r="S437" s="3">
        <v>4000</v>
      </c>
      <c r="T437" s="3">
        <v>4000</v>
      </c>
      <c r="U437" s="3">
        <v>4000</v>
      </c>
      <c r="V437" s="3">
        <v>4000</v>
      </c>
      <c r="W437" s="3">
        <v>4000</v>
      </c>
      <c r="X437" s="3">
        <v>4000</v>
      </c>
      <c r="Y437" s="3">
        <v>4000</v>
      </c>
      <c r="Z437" s="3">
        <v>4000</v>
      </c>
      <c r="AA437" s="3">
        <v>4000</v>
      </c>
      <c r="AB437" s="3">
        <v>4000</v>
      </c>
      <c r="AC437" s="3">
        <v>4000</v>
      </c>
      <c r="AD437" s="3">
        <v>4000</v>
      </c>
      <c r="AE437" s="3">
        <v>4000</v>
      </c>
      <c r="AF437" s="3">
        <v>4000</v>
      </c>
      <c r="AG437" s="3">
        <v>4000</v>
      </c>
      <c r="AH437" s="3">
        <v>4000</v>
      </c>
      <c r="AI437" s="14">
        <f>V437</f>
        <v>4000</v>
      </c>
      <c r="AJ437" s="14">
        <f>AH437</f>
        <v>4000</v>
      </c>
      <c r="AK437" s="14">
        <f t="shared" si="142"/>
        <v>4000</v>
      </c>
      <c r="AL437" s="14">
        <f t="shared" si="142"/>
        <v>4000</v>
      </c>
      <c r="AM437" s="14">
        <f t="shared" si="142"/>
        <v>4000</v>
      </c>
      <c r="AO437" s="42">
        <v>0</v>
      </c>
      <c r="AP437" s="14"/>
      <c r="AQ437" s="14"/>
      <c r="AR437" s="14"/>
      <c r="AS437" s="14"/>
      <c r="AT437" s="14"/>
      <c r="AU437" s="14"/>
      <c r="AV437" s="14"/>
    </row>
    <row r="438" spans="2:48" ht="13.75" hidden="1" customHeight="1" outlineLevel="2" x14ac:dyDescent="0.3">
      <c r="B438" t="s">
        <v>88</v>
      </c>
      <c r="L438" s="3"/>
      <c r="M438" s="3"/>
      <c r="N438" s="3"/>
      <c r="O438" s="3"/>
      <c r="P438" s="3"/>
      <c r="Q438" s="3"/>
      <c r="R438" s="13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</row>
    <row r="439" spans="2:48" hidden="1" outlineLevel="2" x14ac:dyDescent="0.3">
      <c r="D439" s="19" t="s">
        <v>91</v>
      </c>
      <c r="E439" s="19"/>
      <c r="F439" s="19"/>
      <c r="G439" s="19"/>
      <c r="H439" s="19"/>
      <c r="J439" s="19" t="s">
        <v>11</v>
      </c>
      <c r="K439" s="3">
        <f>K421*K435</f>
        <v>57500</v>
      </c>
      <c r="L439" s="3">
        <f t="shared" ref="L439:AH439" si="143">IF(L$421&gt;K$421,(L$421-K$421)*L435,0)</f>
        <v>0</v>
      </c>
      <c r="M439" s="3">
        <f t="shared" si="143"/>
        <v>0</v>
      </c>
      <c r="N439" s="3">
        <f t="shared" si="143"/>
        <v>5000</v>
      </c>
      <c r="O439" s="3">
        <f t="shared" si="143"/>
        <v>2500</v>
      </c>
      <c r="P439" s="3">
        <f t="shared" si="143"/>
        <v>7500</v>
      </c>
      <c r="Q439" s="3">
        <f t="shared" si="143"/>
        <v>15000</v>
      </c>
      <c r="R439" s="3">
        <f t="shared" si="143"/>
        <v>5000</v>
      </c>
      <c r="S439" s="3">
        <f t="shared" si="143"/>
        <v>7500</v>
      </c>
      <c r="T439" s="3">
        <f t="shared" si="143"/>
        <v>5000</v>
      </c>
      <c r="U439" s="3">
        <f t="shared" si="143"/>
        <v>0</v>
      </c>
      <c r="V439" s="3">
        <f t="shared" si="143"/>
        <v>0</v>
      </c>
      <c r="W439" s="3">
        <f t="shared" si="143"/>
        <v>10000</v>
      </c>
      <c r="X439" s="3">
        <f>IF(X$421&gt;W$421,(X$421-W$421)*X435,0)</f>
        <v>0</v>
      </c>
      <c r="Y439" s="3">
        <f t="shared" si="143"/>
        <v>0</v>
      </c>
      <c r="Z439" s="3">
        <f t="shared" si="143"/>
        <v>0</v>
      </c>
      <c r="AA439" s="3">
        <f t="shared" si="143"/>
        <v>0</v>
      </c>
      <c r="AB439" s="3">
        <f t="shared" si="143"/>
        <v>0</v>
      </c>
      <c r="AC439" s="3">
        <f t="shared" si="143"/>
        <v>0</v>
      </c>
      <c r="AD439" s="3">
        <f t="shared" si="143"/>
        <v>0</v>
      </c>
      <c r="AE439" s="3">
        <f t="shared" si="143"/>
        <v>0</v>
      </c>
      <c r="AF439" s="3">
        <f t="shared" si="143"/>
        <v>0</v>
      </c>
      <c r="AG439" s="3">
        <f t="shared" si="143"/>
        <v>0</v>
      </c>
      <c r="AH439" s="3">
        <f t="shared" si="143"/>
        <v>0</v>
      </c>
      <c r="AI439" s="14">
        <f>SUM(K439:V439)</f>
        <v>105000</v>
      </c>
      <c r="AJ439" s="14">
        <f>SUM(W439:AH439)</f>
        <v>10000</v>
      </c>
      <c r="AK439" s="3">
        <f>IF(AK$421&gt;AJ$421,(AK$421-AJ$421)*AK435,0)</f>
        <v>0</v>
      </c>
      <c r="AL439" s="3">
        <f t="shared" ref="AL439:AM441" si="144">AI439</f>
        <v>105000</v>
      </c>
      <c r="AM439" s="3">
        <f t="shared" si="144"/>
        <v>10000</v>
      </c>
      <c r="AN439" s="14"/>
      <c r="AO439" s="14"/>
      <c r="AP439" s="14"/>
      <c r="AQ439" s="14"/>
      <c r="AR439" s="14"/>
      <c r="AS439" s="14"/>
      <c r="AT439" s="14"/>
      <c r="AU439" s="14"/>
      <c r="AV439" s="14"/>
    </row>
    <row r="440" spans="2:48" ht="13.75" hidden="1" customHeight="1" outlineLevel="2" x14ac:dyDescent="0.3">
      <c r="D440" s="19" t="s">
        <v>91</v>
      </c>
      <c r="E440" s="19"/>
      <c r="F440" s="19"/>
      <c r="G440" s="19"/>
      <c r="H440" s="19"/>
      <c r="J440" s="19" t="s">
        <v>10</v>
      </c>
      <c r="K440" s="3">
        <f>K422*K436</f>
        <v>54000</v>
      </c>
      <c r="L440" s="3">
        <f t="shared" ref="L440:AH440" si="145">IF(L$422&gt;K$422,(L$422-K$422)*L436,0)</f>
        <v>0</v>
      </c>
      <c r="M440" s="3">
        <f t="shared" si="145"/>
        <v>6000</v>
      </c>
      <c r="N440" s="3">
        <f t="shared" si="145"/>
        <v>6000</v>
      </c>
      <c r="O440" s="3">
        <f t="shared" si="145"/>
        <v>3000</v>
      </c>
      <c r="P440" s="3">
        <f t="shared" si="145"/>
        <v>6000</v>
      </c>
      <c r="Q440" s="3">
        <f t="shared" si="145"/>
        <v>12000</v>
      </c>
      <c r="R440" s="3">
        <f t="shared" si="145"/>
        <v>6000</v>
      </c>
      <c r="S440" s="3">
        <f t="shared" si="145"/>
        <v>9000</v>
      </c>
      <c r="T440" s="3">
        <f t="shared" si="145"/>
        <v>6000</v>
      </c>
      <c r="U440" s="3">
        <f t="shared" si="145"/>
        <v>0</v>
      </c>
      <c r="V440" s="3">
        <f t="shared" si="145"/>
        <v>0</v>
      </c>
      <c r="W440" s="3">
        <f t="shared" si="145"/>
        <v>9000</v>
      </c>
      <c r="X440" s="3">
        <f>IF(X$422&gt;W$422,(X$422-W$422)*X436,0)</f>
        <v>0</v>
      </c>
      <c r="Y440" s="3">
        <f t="shared" si="145"/>
        <v>0</v>
      </c>
      <c r="Z440" s="3">
        <f t="shared" si="145"/>
        <v>0</v>
      </c>
      <c r="AA440" s="3">
        <f t="shared" si="145"/>
        <v>0</v>
      </c>
      <c r="AB440" s="3">
        <f t="shared" si="145"/>
        <v>0</v>
      </c>
      <c r="AC440" s="3">
        <f t="shared" si="145"/>
        <v>0</v>
      </c>
      <c r="AD440" s="3">
        <f t="shared" si="145"/>
        <v>0</v>
      </c>
      <c r="AE440" s="3">
        <f t="shared" si="145"/>
        <v>0</v>
      </c>
      <c r="AF440" s="3">
        <f t="shared" si="145"/>
        <v>0</v>
      </c>
      <c r="AG440" s="3">
        <f t="shared" si="145"/>
        <v>0</v>
      </c>
      <c r="AH440" s="3">
        <f t="shared" si="145"/>
        <v>0</v>
      </c>
      <c r="AI440" s="14">
        <f>SUM(K440:V440)</f>
        <v>108000</v>
      </c>
      <c r="AJ440" s="14">
        <f>SUM(W440:AH440)</f>
        <v>9000</v>
      </c>
      <c r="AK440" s="3">
        <f>IF(AK$422&gt;AJ$422,(AK$422-AJ$422)*AK436,0)</f>
        <v>0</v>
      </c>
      <c r="AL440" s="3">
        <f t="shared" si="144"/>
        <v>108000</v>
      </c>
      <c r="AM440" s="3">
        <f t="shared" si="144"/>
        <v>9000</v>
      </c>
      <c r="AN440" s="14"/>
      <c r="AO440" s="14"/>
      <c r="AP440" s="14"/>
      <c r="AQ440" s="14"/>
      <c r="AR440" s="14"/>
      <c r="AS440" s="14"/>
      <c r="AT440" s="14"/>
      <c r="AU440" s="14"/>
      <c r="AV440" s="14"/>
    </row>
    <row r="441" spans="2:48" ht="13.75" hidden="1" customHeight="1" outlineLevel="2" x14ac:dyDescent="0.3">
      <c r="D441" s="19" t="s">
        <v>91</v>
      </c>
      <c r="E441" s="19"/>
      <c r="F441" s="19"/>
      <c r="G441" s="19"/>
      <c r="H441" s="19"/>
      <c r="J441" s="19" t="s">
        <v>15</v>
      </c>
      <c r="K441" s="3">
        <f>K423*K437</f>
        <v>56000</v>
      </c>
      <c r="L441" s="3">
        <f t="shared" ref="L441:AH441" si="146">IF(L$423&gt;K$423,(L$423-K$423)*L437,0)</f>
        <v>0</v>
      </c>
      <c r="M441" s="3">
        <f t="shared" si="146"/>
        <v>0</v>
      </c>
      <c r="N441" s="3">
        <f t="shared" si="146"/>
        <v>4000</v>
      </c>
      <c r="O441" s="3">
        <f t="shared" si="146"/>
        <v>8000</v>
      </c>
      <c r="P441" s="3">
        <f t="shared" si="146"/>
        <v>8000</v>
      </c>
      <c r="Q441" s="3">
        <f t="shared" si="146"/>
        <v>24000</v>
      </c>
      <c r="R441" s="3">
        <f t="shared" si="146"/>
        <v>8000</v>
      </c>
      <c r="S441" s="3">
        <f t="shared" si="146"/>
        <v>12000</v>
      </c>
      <c r="T441" s="3">
        <f t="shared" si="146"/>
        <v>4000</v>
      </c>
      <c r="U441" s="3">
        <f t="shared" si="146"/>
        <v>0</v>
      </c>
      <c r="V441" s="3">
        <f t="shared" si="146"/>
        <v>0</v>
      </c>
      <c r="W441" s="3">
        <f t="shared" si="146"/>
        <v>12000</v>
      </c>
      <c r="X441" s="3">
        <f>IF(X$423&gt;W$423,(X$423-W$423)*X437,0)</f>
        <v>0</v>
      </c>
      <c r="Y441" s="3">
        <f t="shared" si="146"/>
        <v>0</v>
      </c>
      <c r="Z441" s="3">
        <f t="shared" si="146"/>
        <v>0</v>
      </c>
      <c r="AA441" s="3">
        <f t="shared" si="146"/>
        <v>0</v>
      </c>
      <c r="AB441" s="3">
        <f t="shared" si="146"/>
        <v>0</v>
      </c>
      <c r="AC441" s="3">
        <f t="shared" si="146"/>
        <v>0</v>
      </c>
      <c r="AD441" s="3">
        <f t="shared" si="146"/>
        <v>0</v>
      </c>
      <c r="AE441" s="3">
        <f t="shared" si="146"/>
        <v>0</v>
      </c>
      <c r="AF441" s="3">
        <f t="shared" si="146"/>
        <v>0</v>
      </c>
      <c r="AG441" s="3">
        <f t="shared" si="146"/>
        <v>0</v>
      </c>
      <c r="AH441" s="3">
        <f t="shared" si="146"/>
        <v>0</v>
      </c>
      <c r="AI441" s="14">
        <f>SUM(K441:V441)</f>
        <v>124000</v>
      </c>
      <c r="AJ441" s="14">
        <f>SUM(W441:AH441)</f>
        <v>12000</v>
      </c>
      <c r="AK441" s="3">
        <f>IF(AK$423&gt;AJ$423,(AK$423-AJ$423)*AK437,0)</f>
        <v>0</v>
      </c>
      <c r="AL441" s="3">
        <f t="shared" si="144"/>
        <v>124000</v>
      </c>
      <c r="AM441" s="3">
        <f t="shared" si="144"/>
        <v>12000</v>
      </c>
      <c r="AN441" s="14"/>
      <c r="AO441" s="14"/>
      <c r="AP441" s="14"/>
      <c r="AQ441" s="14"/>
      <c r="AR441" s="14"/>
      <c r="AS441" s="14"/>
      <c r="AT441" s="14"/>
      <c r="AU441" s="14"/>
      <c r="AV441" s="14"/>
    </row>
    <row r="442" spans="2:48" ht="13.75" hidden="1" customHeight="1" outlineLevel="2" x14ac:dyDescent="0.3">
      <c r="B442" t="s">
        <v>103</v>
      </c>
      <c r="L442" s="3"/>
      <c r="M442" s="3"/>
      <c r="N442" s="3"/>
      <c r="O442" s="3"/>
      <c r="P442" s="3"/>
      <c r="Q442" s="3"/>
      <c r="R442" s="13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</row>
    <row r="443" spans="2:48" hidden="1" outlineLevel="2" x14ac:dyDescent="0.3">
      <c r="D443" s="19" t="s">
        <v>93</v>
      </c>
      <c r="E443" s="19"/>
      <c r="F443" s="19"/>
      <c r="G443" s="19"/>
      <c r="H443" s="19"/>
      <c r="J443" s="19" t="s">
        <v>11</v>
      </c>
      <c r="K443" s="3">
        <v>20000</v>
      </c>
      <c r="L443" s="3">
        <v>20000</v>
      </c>
      <c r="M443" s="3">
        <v>20000</v>
      </c>
      <c r="N443" s="3">
        <v>20000</v>
      </c>
      <c r="O443" s="3">
        <v>20000</v>
      </c>
      <c r="P443" s="3">
        <v>20000</v>
      </c>
      <c r="Q443" s="3">
        <v>20000</v>
      </c>
      <c r="R443" s="3">
        <v>20000</v>
      </c>
      <c r="S443" s="3">
        <v>20000</v>
      </c>
      <c r="T443" s="3">
        <v>20000</v>
      </c>
      <c r="U443" s="3">
        <v>20000</v>
      </c>
      <c r="V443" s="3">
        <v>20000</v>
      </c>
      <c r="W443" s="3">
        <v>20000</v>
      </c>
      <c r="X443" s="3">
        <v>20000</v>
      </c>
      <c r="Y443" s="3">
        <v>20000</v>
      </c>
      <c r="Z443" s="3">
        <v>20000</v>
      </c>
      <c r="AA443" s="3">
        <v>20000</v>
      </c>
      <c r="AB443" s="3">
        <v>20000</v>
      </c>
      <c r="AC443" s="3">
        <v>20000</v>
      </c>
      <c r="AD443" s="3">
        <v>20000</v>
      </c>
      <c r="AE443" s="3">
        <v>20000</v>
      </c>
      <c r="AF443" s="3">
        <v>20000</v>
      </c>
      <c r="AG443" s="3">
        <v>20000</v>
      </c>
      <c r="AH443" s="3">
        <v>20000</v>
      </c>
      <c r="AI443" s="14">
        <f>V443</f>
        <v>20000</v>
      </c>
      <c r="AJ443" s="14">
        <f>AH443</f>
        <v>20000</v>
      </c>
      <c r="AK443" s="14">
        <f t="shared" ref="AK443:AM445" si="147">AJ443*(1+$AO443)</f>
        <v>20000</v>
      </c>
      <c r="AL443" s="14">
        <f t="shared" si="147"/>
        <v>20000</v>
      </c>
      <c r="AM443" s="14">
        <f t="shared" si="147"/>
        <v>20000</v>
      </c>
      <c r="AO443" s="42">
        <v>0</v>
      </c>
      <c r="AP443" s="14"/>
      <c r="AQ443" s="14"/>
      <c r="AR443" s="14"/>
      <c r="AS443" s="14"/>
      <c r="AT443" s="14"/>
      <c r="AU443" s="14"/>
      <c r="AV443" s="14"/>
    </row>
    <row r="444" spans="2:48" ht="13.75" hidden="1" customHeight="1" outlineLevel="2" x14ac:dyDescent="0.3">
      <c r="D444" s="19" t="s">
        <v>93</v>
      </c>
      <c r="E444" s="19"/>
      <c r="F444" s="19"/>
      <c r="G444" s="19"/>
      <c r="H444" s="19"/>
      <c r="J444" s="19" t="s">
        <v>10</v>
      </c>
      <c r="K444" s="3">
        <v>25000</v>
      </c>
      <c r="L444" s="3">
        <v>25000</v>
      </c>
      <c r="M444" s="3">
        <v>25000</v>
      </c>
      <c r="N444" s="3">
        <v>25000</v>
      </c>
      <c r="O444" s="3">
        <v>25000</v>
      </c>
      <c r="P444" s="3">
        <v>25000</v>
      </c>
      <c r="Q444" s="3">
        <v>25000</v>
      </c>
      <c r="R444" s="3">
        <v>25000</v>
      </c>
      <c r="S444" s="3">
        <v>25000</v>
      </c>
      <c r="T444" s="3">
        <v>25000</v>
      </c>
      <c r="U444" s="3">
        <v>25000</v>
      </c>
      <c r="V444" s="3">
        <v>25000</v>
      </c>
      <c r="W444" s="3">
        <v>25000</v>
      </c>
      <c r="X444" s="3">
        <v>25000</v>
      </c>
      <c r="Y444" s="3">
        <v>25000</v>
      </c>
      <c r="Z444" s="3">
        <v>25000</v>
      </c>
      <c r="AA444" s="3">
        <v>25000</v>
      </c>
      <c r="AB444" s="3">
        <v>25000</v>
      </c>
      <c r="AC444" s="3">
        <v>25000</v>
      </c>
      <c r="AD444" s="3">
        <v>25000</v>
      </c>
      <c r="AE444" s="3">
        <v>25000</v>
      </c>
      <c r="AF444" s="3">
        <v>25000</v>
      </c>
      <c r="AG444" s="3">
        <v>25000</v>
      </c>
      <c r="AH444" s="3">
        <v>25000</v>
      </c>
      <c r="AI444" s="14">
        <f>V444</f>
        <v>25000</v>
      </c>
      <c r="AJ444" s="14">
        <f>AH444</f>
        <v>25000</v>
      </c>
      <c r="AK444" s="14">
        <f t="shared" si="147"/>
        <v>25000</v>
      </c>
      <c r="AL444" s="14">
        <f t="shared" si="147"/>
        <v>25000</v>
      </c>
      <c r="AM444" s="14">
        <f t="shared" si="147"/>
        <v>25000</v>
      </c>
      <c r="AO444" s="42">
        <v>0</v>
      </c>
      <c r="AP444" s="14"/>
      <c r="AQ444" s="14"/>
      <c r="AR444" s="14"/>
      <c r="AS444" s="14"/>
      <c r="AT444" s="14"/>
      <c r="AU444" s="14"/>
      <c r="AV444" s="14"/>
    </row>
    <row r="445" spans="2:48" ht="13.75" hidden="1" customHeight="1" outlineLevel="2" x14ac:dyDescent="0.3">
      <c r="D445" s="19" t="s">
        <v>93</v>
      </c>
      <c r="E445" s="19"/>
      <c r="F445" s="19"/>
      <c r="G445" s="19"/>
      <c r="H445" s="19"/>
      <c r="J445" s="19" t="s">
        <v>15</v>
      </c>
      <c r="K445" s="3">
        <v>30000</v>
      </c>
      <c r="L445" s="3">
        <v>30000</v>
      </c>
      <c r="M445" s="3">
        <v>30000</v>
      </c>
      <c r="N445" s="3">
        <v>30000</v>
      </c>
      <c r="O445" s="3">
        <v>30000</v>
      </c>
      <c r="P445" s="3">
        <v>30000</v>
      </c>
      <c r="Q445" s="3">
        <v>30000</v>
      </c>
      <c r="R445" s="3">
        <v>30000</v>
      </c>
      <c r="S445" s="3">
        <v>30000</v>
      </c>
      <c r="T445" s="3">
        <v>30000</v>
      </c>
      <c r="U445" s="3">
        <v>30000</v>
      </c>
      <c r="V445" s="3">
        <v>30000</v>
      </c>
      <c r="W445" s="3">
        <v>30000</v>
      </c>
      <c r="X445" s="3">
        <v>30000</v>
      </c>
      <c r="Y445" s="3">
        <v>30000</v>
      </c>
      <c r="Z445" s="3">
        <v>30000</v>
      </c>
      <c r="AA445" s="3">
        <v>30000</v>
      </c>
      <c r="AB445" s="3">
        <v>30000</v>
      </c>
      <c r="AC445" s="3">
        <v>30000</v>
      </c>
      <c r="AD445" s="3">
        <v>30000</v>
      </c>
      <c r="AE445" s="3">
        <v>30000</v>
      </c>
      <c r="AF445" s="3">
        <v>30000</v>
      </c>
      <c r="AG445" s="3">
        <v>30000</v>
      </c>
      <c r="AH445" s="3">
        <v>30000</v>
      </c>
      <c r="AI445" s="14">
        <f>V445</f>
        <v>30000</v>
      </c>
      <c r="AJ445" s="14">
        <f>AH445</f>
        <v>30000</v>
      </c>
      <c r="AK445" s="14">
        <f t="shared" si="147"/>
        <v>30000</v>
      </c>
      <c r="AL445" s="14">
        <f t="shared" si="147"/>
        <v>30000</v>
      </c>
      <c r="AM445" s="14">
        <f t="shared" si="147"/>
        <v>30000</v>
      </c>
      <c r="AO445" s="42">
        <v>0</v>
      </c>
      <c r="AP445" s="14"/>
      <c r="AQ445" s="14"/>
      <c r="AR445" s="14"/>
      <c r="AS445" s="14"/>
      <c r="AT445" s="14"/>
      <c r="AU445" s="14"/>
      <c r="AV445" s="14"/>
    </row>
    <row r="446" spans="2:48" ht="13.75" hidden="1" customHeight="1" outlineLevel="2" x14ac:dyDescent="0.3">
      <c r="B446" t="s">
        <v>103</v>
      </c>
      <c r="L446" s="3"/>
      <c r="M446" s="3"/>
      <c r="N446" s="3"/>
      <c r="O446" s="3"/>
      <c r="P446" s="3"/>
      <c r="Q446" s="3"/>
      <c r="R446" s="13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</row>
    <row r="447" spans="2:48" hidden="1" outlineLevel="2" x14ac:dyDescent="0.3">
      <c r="D447" s="19" t="s">
        <v>97</v>
      </c>
      <c r="E447" s="19"/>
      <c r="F447" s="19"/>
      <c r="G447" s="19"/>
      <c r="H447" s="19"/>
      <c r="J447" s="19" t="s">
        <v>11</v>
      </c>
      <c r="K447" s="3">
        <v>6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14">
        <f>SUM(K447:V447)</f>
        <v>6</v>
      </c>
      <c r="AJ447" s="14">
        <f>SUM(W447:AH447)</f>
        <v>0</v>
      </c>
      <c r="AK447" s="14">
        <v>0</v>
      </c>
      <c r="AL447" s="14">
        <v>0</v>
      </c>
      <c r="AM447" s="14">
        <f>AI447</f>
        <v>6</v>
      </c>
      <c r="AN447" s="14"/>
      <c r="AO447" s="14"/>
      <c r="AP447" s="14"/>
      <c r="AQ447" s="14"/>
      <c r="AR447" s="14"/>
      <c r="AS447" s="14"/>
      <c r="AT447" s="14"/>
      <c r="AU447" s="14"/>
      <c r="AV447" s="14"/>
    </row>
    <row r="448" spans="2:48" ht="13.75" hidden="1" customHeight="1" outlineLevel="2" x14ac:dyDescent="0.3">
      <c r="D448" s="19" t="s">
        <v>97</v>
      </c>
      <c r="E448" s="19"/>
      <c r="F448" s="19"/>
      <c r="G448" s="19"/>
      <c r="H448" s="19"/>
      <c r="J448" s="19" t="s">
        <v>10</v>
      </c>
      <c r="K448" s="3">
        <v>6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14">
        <f>SUM(K448:V448)</f>
        <v>6</v>
      </c>
      <c r="AJ448" s="14">
        <f>SUM(W448:AH448)</f>
        <v>0</v>
      </c>
      <c r="AK448" s="14">
        <v>0</v>
      </c>
      <c r="AL448" s="14">
        <v>0</v>
      </c>
      <c r="AM448" s="14">
        <f>AI448</f>
        <v>6</v>
      </c>
      <c r="AN448" s="14"/>
      <c r="AO448" s="14"/>
      <c r="AP448" s="14"/>
      <c r="AQ448" s="14"/>
      <c r="AR448" s="14"/>
      <c r="AS448" s="14"/>
      <c r="AT448" s="14"/>
      <c r="AU448" s="14"/>
      <c r="AV448" s="14"/>
    </row>
    <row r="449" spans="2:48" ht="13.75" hidden="1" customHeight="1" outlineLevel="2" x14ac:dyDescent="0.3">
      <c r="D449" s="19" t="s">
        <v>97</v>
      </c>
      <c r="E449" s="19"/>
      <c r="F449" s="19"/>
      <c r="G449" s="19"/>
      <c r="H449" s="19"/>
      <c r="J449" s="19" t="s">
        <v>15</v>
      </c>
      <c r="K449" s="3">
        <v>6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14">
        <f>SUM(K449:V449)</f>
        <v>6</v>
      </c>
      <c r="AJ449" s="14">
        <f>SUM(W449:AH449)</f>
        <v>0</v>
      </c>
      <c r="AK449" s="14">
        <v>0</v>
      </c>
      <c r="AL449" s="14">
        <v>0</v>
      </c>
      <c r="AM449" s="14">
        <f>AI449</f>
        <v>6</v>
      </c>
      <c r="AN449" s="14"/>
      <c r="AO449" s="14"/>
      <c r="AP449" s="14"/>
      <c r="AQ449" s="14"/>
      <c r="AR449" s="14"/>
      <c r="AS449" s="14"/>
      <c r="AT449" s="14"/>
      <c r="AU449" s="14"/>
      <c r="AV449" s="14"/>
    </row>
    <row r="450" spans="2:48" ht="13.75" hidden="1" customHeight="1" outlineLevel="2" x14ac:dyDescent="0.3">
      <c r="B450" t="s">
        <v>103</v>
      </c>
      <c r="L450" s="3"/>
      <c r="M450" s="3"/>
      <c r="N450" s="3"/>
      <c r="O450" s="3"/>
      <c r="P450" s="3"/>
      <c r="Q450" s="3"/>
      <c r="R450" s="13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</row>
    <row r="451" spans="2:48" hidden="1" outlineLevel="2" x14ac:dyDescent="0.3">
      <c r="D451" s="19" t="s">
        <v>91</v>
      </c>
      <c r="E451" s="19"/>
      <c r="F451" s="19"/>
      <c r="G451" s="19"/>
      <c r="H451" s="19"/>
      <c r="J451" s="19" t="s">
        <v>11</v>
      </c>
      <c r="K451" s="3">
        <f>K443*K447</f>
        <v>120000</v>
      </c>
      <c r="L451" s="3">
        <f t="shared" ref="L451:AH453" si="148">L443*L447</f>
        <v>0</v>
      </c>
      <c r="M451" s="3">
        <f t="shared" si="148"/>
        <v>0</v>
      </c>
      <c r="N451" s="3">
        <f t="shared" si="148"/>
        <v>0</v>
      </c>
      <c r="O451" s="3">
        <f t="shared" si="148"/>
        <v>0</v>
      </c>
      <c r="P451" s="3">
        <f t="shared" si="148"/>
        <v>0</v>
      </c>
      <c r="Q451" s="3">
        <f t="shared" si="148"/>
        <v>0</v>
      </c>
      <c r="R451" s="3">
        <f t="shared" si="148"/>
        <v>0</v>
      </c>
      <c r="S451" s="3">
        <f t="shared" si="148"/>
        <v>0</v>
      </c>
      <c r="T451" s="3">
        <f t="shared" si="148"/>
        <v>0</v>
      </c>
      <c r="U451" s="3">
        <f t="shared" si="148"/>
        <v>0</v>
      </c>
      <c r="V451" s="3">
        <f t="shared" si="148"/>
        <v>0</v>
      </c>
      <c r="W451" s="3">
        <f t="shared" si="148"/>
        <v>0</v>
      </c>
      <c r="X451" s="3">
        <f t="shared" si="148"/>
        <v>0</v>
      </c>
      <c r="Y451" s="3">
        <f t="shared" si="148"/>
        <v>0</v>
      </c>
      <c r="Z451" s="3">
        <f t="shared" si="148"/>
        <v>0</v>
      </c>
      <c r="AA451" s="3">
        <f t="shared" si="148"/>
        <v>0</v>
      </c>
      <c r="AB451" s="3">
        <f t="shared" si="148"/>
        <v>0</v>
      </c>
      <c r="AC451" s="3">
        <f t="shared" si="148"/>
        <v>0</v>
      </c>
      <c r="AD451" s="3">
        <f t="shared" si="148"/>
        <v>0</v>
      </c>
      <c r="AE451" s="3">
        <f t="shared" si="148"/>
        <v>0</v>
      </c>
      <c r="AF451" s="3">
        <f t="shared" si="148"/>
        <v>0</v>
      </c>
      <c r="AG451" s="3">
        <f t="shared" si="148"/>
        <v>0</v>
      </c>
      <c r="AH451" s="3">
        <f t="shared" si="148"/>
        <v>0</v>
      </c>
      <c r="AI451" s="14">
        <f>SUM(K451:V451)</f>
        <v>120000</v>
      </c>
      <c r="AJ451" s="14">
        <f>SUM(W451:AH451)</f>
        <v>0</v>
      </c>
      <c r="AK451" s="14">
        <f t="shared" ref="AK451:AM453" si="149">AK443*AK447</f>
        <v>0</v>
      </c>
      <c r="AL451" s="14">
        <f t="shared" si="149"/>
        <v>0</v>
      </c>
      <c r="AM451" s="14">
        <f t="shared" si="149"/>
        <v>120000</v>
      </c>
      <c r="AN451" s="14"/>
      <c r="AO451" s="14"/>
      <c r="AP451" s="14"/>
      <c r="AQ451" s="14"/>
      <c r="AR451" s="14"/>
      <c r="AS451" s="14"/>
      <c r="AT451" s="14"/>
      <c r="AU451" s="14"/>
      <c r="AV451" s="14"/>
    </row>
    <row r="452" spans="2:48" ht="13.75" hidden="1" customHeight="1" outlineLevel="2" x14ac:dyDescent="0.3">
      <c r="D452" s="19" t="s">
        <v>91</v>
      </c>
      <c r="E452" s="19"/>
      <c r="F452" s="19"/>
      <c r="G452" s="19"/>
      <c r="H452" s="19"/>
      <c r="J452" s="19" t="s">
        <v>10</v>
      </c>
      <c r="K452" s="3">
        <f t="shared" ref="K452:Z453" si="150">K444*K448</f>
        <v>150000</v>
      </c>
      <c r="L452" s="3">
        <f t="shared" si="150"/>
        <v>0</v>
      </c>
      <c r="M452" s="3">
        <f t="shared" si="150"/>
        <v>0</v>
      </c>
      <c r="N452" s="3">
        <f t="shared" si="150"/>
        <v>0</v>
      </c>
      <c r="O452" s="3">
        <f t="shared" si="150"/>
        <v>0</v>
      </c>
      <c r="P452" s="3">
        <f t="shared" si="150"/>
        <v>0</v>
      </c>
      <c r="Q452" s="3">
        <f t="shared" si="150"/>
        <v>0</v>
      </c>
      <c r="R452" s="3">
        <f t="shared" si="150"/>
        <v>0</v>
      </c>
      <c r="S452" s="3">
        <f t="shared" si="150"/>
        <v>0</v>
      </c>
      <c r="T452" s="3">
        <f t="shared" si="150"/>
        <v>0</v>
      </c>
      <c r="U452" s="3">
        <f t="shared" si="150"/>
        <v>0</v>
      </c>
      <c r="V452" s="3">
        <f t="shared" si="150"/>
        <v>0</v>
      </c>
      <c r="W452" s="3">
        <f t="shared" si="150"/>
        <v>0</v>
      </c>
      <c r="X452" s="3">
        <f t="shared" si="150"/>
        <v>0</v>
      </c>
      <c r="Y452" s="3">
        <f t="shared" si="150"/>
        <v>0</v>
      </c>
      <c r="Z452" s="3">
        <f t="shared" si="150"/>
        <v>0</v>
      </c>
      <c r="AA452" s="3">
        <f t="shared" si="148"/>
        <v>0</v>
      </c>
      <c r="AB452" s="3">
        <f t="shared" si="148"/>
        <v>0</v>
      </c>
      <c r="AC452" s="3">
        <f t="shared" si="148"/>
        <v>0</v>
      </c>
      <c r="AD452" s="3">
        <f t="shared" si="148"/>
        <v>0</v>
      </c>
      <c r="AE452" s="3">
        <f t="shared" si="148"/>
        <v>0</v>
      </c>
      <c r="AF452" s="3">
        <f t="shared" si="148"/>
        <v>0</v>
      </c>
      <c r="AG452" s="3">
        <f t="shared" si="148"/>
        <v>0</v>
      </c>
      <c r="AH452" s="3">
        <f t="shared" si="148"/>
        <v>0</v>
      </c>
      <c r="AI452" s="14">
        <f>SUM(K452:V452)</f>
        <v>150000</v>
      </c>
      <c r="AJ452" s="14">
        <f>SUM(W452:AH452)</f>
        <v>0</v>
      </c>
      <c r="AK452" s="14">
        <f t="shared" si="149"/>
        <v>0</v>
      </c>
      <c r="AL452" s="14">
        <f t="shared" si="149"/>
        <v>0</v>
      </c>
      <c r="AM452" s="14">
        <f t="shared" si="149"/>
        <v>150000</v>
      </c>
      <c r="AN452" s="14"/>
      <c r="AO452" s="14"/>
      <c r="AP452" s="14"/>
      <c r="AQ452" s="14"/>
      <c r="AR452" s="14"/>
      <c r="AS452" s="14"/>
      <c r="AT452" s="14"/>
      <c r="AU452" s="14"/>
      <c r="AV452" s="14"/>
    </row>
    <row r="453" spans="2:48" ht="13.75" hidden="1" customHeight="1" outlineLevel="2" x14ac:dyDescent="0.3">
      <c r="D453" s="19" t="s">
        <v>91</v>
      </c>
      <c r="E453" s="19"/>
      <c r="F453" s="19"/>
      <c r="G453" s="19"/>
      <c r="H453" s="19"/>
      <c r="J453" s="19" t="s">
        <v>15</v>
      </c>
      <c r="K453" s="3">
        <f t="shared" si="150"/>
        <v>180000</v>
      </c>
      <c r="L453" s="3">
        <f t="shared" si="148"/>
        <v>0</v>
      </c>
      <c r="M453" s="3">
        <f t="shared" si="148"/>
        <v>0</v>
      </c>
      <c r="N453" s="3">
        <f t="shared" si="148"/>
        <v>0</v>
      </c>
      <c r="O453" s="3">
        <f t="shared" si="148"/>
        <v>0</v>
      </c>
      <c r="P453" s="3">
        <f t="shared" si="148"/>
        <v>0</v>
      </c>
      <c r="Q453" s="3">
        <f t="shared" si="148"/>
        <v>0</v>
      </c>
      <c r="R453" s="3">
        <f t="shared" si="148"/>
        <v>0</v>
      </c>
      <c r="S453" s="3">
        <f t="shared" si="148"/>
        <v>0</v>
      </c>
      <c r="T453" s="3">
        <f t="shared" si="148"/>
        <v>0</v>
      </c>
      <c r="U453" s="3">
        <f t="shared" si="148"/>
        <v>0</v>
      </c>
      <c r="V453" s="3">
        <f t="shared" si="148"/>
        <v>0</v>
      </c>
      <c r="W453" s="3">
        <f t="shared" si="148"/>
        <v>0</v>
      </c>
      <c r="X453" s="3">
        <f t="shared" si="148"/>
        <v>0</v>
      </c>
      <c r="Y453" s="3">
        <f t="shared" si="148"/>
        <v>0</v>
      </c>
      <c r="Z453" s="3">
        <f t="shared" si="148"/>
        <v>0</v>
      </c>
      <c r="AA453" s="3">
        <f t="shared" si="148"/>
        <v>0</v>
      </c>
      <c r="AB453" s="3">
        <f t="shared" si="148"/>
        <v>0</v>
      </c>
      <c r="AC453" s="3">
        <f t="shared" si="148"/>
        <v>0</v>
      </c>
      <c r="AD453" s="3">
        <f t="shared" si="148"/>
        <v>0</v>
      </c>
      <c r="AE453" s="3">
        <f t="shared" si="148"/>
        <v>0</v>
      </c>
      <c r="AF453" s="3">
        <f t="shared" si="148"/>
        <v>0</v>
      </c>
      <c r="AG453" s="3">
        <f t="shared" si="148"/>
        <v>0</v>
      </c>
      <c r="AH453" s="3">
        <f t="shared" si="148"/>
        <v>0</v>
      </c>
      <c r="AI453" s="14">
        <f>SUM(K453:V453)</f>
        <v>180000</v>
      </c>
      <c r="AJ453" s="14">
        <f>SUM(W453:AH453)</f>
        <v>0</v>
      </c>
      <c r="AK453" s="14">
        <f t="shared" si="149"/>
        <v>0</v>
      </c>
      <c r="AL453" s="14">
        <f t="shared" si="149"/>
        <v>0</v>
      </c>
      <c r="AM453" s="14">
        <f t="shared" si="149"/>
        <v>180000</v>
      </c>
      <c r="AN453" s="14"/>
      <c r="AO453" s="14"/>
      <c r="AP453" s="14"/>
      <c r="AQ453" s="14"/>
      <c r="AR453" s="14"/>
      <c r="AS453" s="14"/>
      <c r="AT453" s="14"/>
      <c r="AU453" s="14"/>
      <c r="AV453" s="14"/>
    </row>
    <row r="454" spans="2:48" ht="13.75" hidden="1" customHeight="1" outlineLevel="2" x14ac:dyDescent="0.3">
      <c r="B454" t="s">
        <v>104</v>
      </c>
      <c r="L454" s="3"/>
      <c r="M454" s="3"/>
      <c r="N454" s="3"/>
      <c r="O454" s="3"/>
      <c r="P454" s="3"/>
      <c r="Q454" s="3"/>
      <c r="R454" s="13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</row>
    <row r="455" spans="2:48" hidden="1" outlineLevel="2" x14ac:dyDescent="0.3">
      <c r="D455" s="19" t="s">
        <v>93</v>
      </c>
      <c r="E455" s="19"/>
      <c r="F455" s="19"/>
      <c r="G455" s="19"/>
      <c r="H455" s="19"/>
      <c r="J455" s="19" t="s">
        <v>11</v>
      </c>
      <c r="K455" s="3">
        <v>10000</v>
      </c>
      <c r="L455" s="3">
        <v>10000</v>
      </c>
      <c r="M455" s="3">
        <v>10000</v>
      </c>
      <c r="N455" s="3">
        <v>10000</v>
      </c>
      <c r="O455" s="3">
        <v>10000</v>
      </c>
      <c r="P455" s="3">
        <v>10000</v>
      </c>
      <c r="Q455" s="3">
        <v>10000</v>
      </c>
      <c r="R455" s="3">
        <v>10000</v>
      </c>
      <c r="S455" s="3">
        <v>10000</v>
      </c>
      <c r="T455" s="3">
        <v>10000</v>
      </c>
      <c r="U455" s="3">
        <v>10000</v>
      </c>
      <c r="V455" s="3">
        <v>10000</v>
      </c>
      <c r="W455" s="3">
        <v>10000</v>
      </c>
      <c r="X455" s="3">
        <v>10000</v>
      </c>
      <c r="Y455" s="3">
        <v>10000</v>
      </c>
      <c r="Z455" s="3">
        <v>10000</v>
      </c>
      <c r="AA455" s="3">
        <v>10000</v>
      </c>
      <c r="AB455" s="3">
        <v>10000</v>
      </c>
      <c r="AC455" s="3">
        <v>10000</v>
      </c>
      <c r="AD455" s="3">
        <v>10000</v>
      </c>
      <c r="AE455" s="3">
        <v>10000</v>
      </c>
      <c r="AF455" s="3">
        <v>10000</v>
      </c>
      <c r="AG455" s="3">
        <v>10000</v>
      </c>
      <c r="AH455" s="3">
        <v>10000</v>
      </c>
      <c r="AI455" s="14">
        <f>V455</f>
        <v>10000</v>
      </c>
      <c r="AJ455" s="14">
        <f>AH455</f>
        <v>10000</v>
      </c>
      <c r="AK455" s="14">
        <f t="shared" ref="AK455:AM457" si="151">AJ455*(1+$AO455)</f>
        <v>10000</v>
      </c>
      <c r="AL455" s="14">
        <f t="shared" si="151"/>
        <v>10000</v>
      </c>
      <c r="AM455" s="14">
        <f t="shared" si="151"/>
        <v>10000</v>
      </c>
      <c r="AO455" s="42">
        <v>0</v>
      </c>
      <c r="AP455" s="14"/>
      <c r="AQ455" s="14"/>
      <c r="AR455" s="14"/>
      <c r="AS455" s="14"/>
      <c r="AT455" s="14"/>
      <c r="AU455" s="14"/>
      <c r="AV455" s="14"/>
    </row>
    <row r="456" spans="2:48" ht="13.75" hidden="1" customHeight="1" outlineLevel="2" x14ac:dyDescent="0.3">
      <c r="D456" s="19" t="s">
        <v>93</v>
      </c>
      <c r="E456" s="19"/>
      <c r="F456" s="19"/>
      <c r="G456" s="19"/>
      <c r="H456" s="19"/>
      <c r="J456" s="19" t="s">
        <v>10</v>
      </c>
      <c r="K456" s="3">
        <v>13000</v>
      </c>
      <c r="L456" s="3">
        <v>13000</v>
      </c>
      <c r="M456" s="3">
        <v>13000</v>
      </c>
      <c r="N456" s="3">
        <v>13000</v>
      </c>
      <c r="O456" s="3">
        <v>13000</v>
      </c>
      <c r="P456" s="3">
        <v>13000</v>
      </c>
      <c r="Q456" s="3">
        <v>13000</v>
      </c>
      <c r="R456" s="3">
        <v>13000</v>
      </c>
      <c r="S456" s="3">
        <v>13000</v>
      </c>
      <c r="T456" s="3">
        <v>13000</v>
      </c>
      <c r="U456" s="3">
        <v>13000</v>
      </c>
      <c r="V456" s="3">
        <v>13000</v>
      </c>
      <c r="W456" s="3">
        <v>13000</v>
      </c>
      <c r="X456" s="3">
        <v>13000</v>
      </c>
      <c r="Y456" s="3">
        <v>13000</v>
      </c>
      <c r="Z456" s="3">
        <v>13000</v>
      </c>
      <c r="AA456" s="3">
        <v>13000</v>
      </c>
      <c r="AB456" s="3">
        <v>13000</v>
      </c>
      <c r="AC456" s="3">
        <v>13000</v>
      </c>
      <c r="AD456" s="3">
        <v>13000</v>
      </c>
      <c r="AE456" s="3">
        <v>13000</v>
      </c>
      <c r="AF456" s="3">
        <v>13000</v>
      </c>
      <c r="AG456" s="3">
        <v>13000</v>
      </c>
      <c r="AH456" s="3">
        <v>13000</v>
      </c>
      <c r="AI456" s="14">
        <f>V456</f>
        <v>13000</v>
      </c>
      <c r="AJ456" s="14">
        <f>AH456</f>
        <v>13000</v>
      </c>
      <c r="AK456" s="14">
        <f t="shared" si="151"/>
        <v>13000</v>
      </c>
      <c r="AL456" s="14">
        <f t="shared" si="151"/>
        <v>13000</v>
      </c>
      <c r="AM456" s="14">
        <f t="shared" si="151"/>
        <v>13000</v>
      </c>
      <c r="AO456" s="42">
        <v>0</v>
      </c>
      <c r="AP456" s="14"/>
      <c r="AQ456" s="14"/>
      <c r="AR456" s="14"/>
      <c r="AS456" s="14"/>
      <c r="AT456" s="14"/>
      <c r="AU456" s="14"/>
      <c r="AV456" s="14"/>
    </row>
    <row r="457" spans="2:48" ht="13.75" hidden="1" customHeight="1" outlineLevel="2" x14ac:dyDescent="0.3">
      <c r="D457" s="19" t="s">
        <v>93</v>
      </c>
      <c r="E457" s="19"/>
      <c r="F457" s="19"/>
      <c r="G457" s="19"/>
      <c r="H457" s="19"/>
      <c r="J457" s="19" t="s">
        <v>15</v>
      </c>
      <c r="K457" s="3">
        <v>16000</v>
      </c>
      <c r="L457" s="3">
        <v>16000</v>
      </c>
      <c r="M457" s="3">
        <v>16000</v>
      </c>
      <c r="N457" s="3">
        <v>16000</v>
      </c>
      <c r="O457" s="3">
        <v>16000</v>
      </c>
      <c r="P457" s="3">
        <v>16000</v>
      </c>
      <c r="Q457" s="3">
        <v>16000</v>
      </c>
      <c r="R457" s="3">
        <v>16000</v>
      </c>
      <c r="S457" s="3">
        <v>16000</v>
      </c>
      <c r="T457" s="3">
        <v>16000</v>
      </c>
      <c r="U457" s="3">
        <v>16000</v>
      </c>
      <c r="V457" s="3">
        <v>16000</v>
      </c>
      <c r="W457" s="3">
        <v>16000</v>
      </c>
      <c r="X457" s="3">
        <v>16000</v>
      </c>
      <c r="Y457" s="3">
        <v>16000</v>
      </c>
      <c r="Z457" s="3">
        <v>16000</v>
      </c>
      <c r="AA457" s="3">
        <v>16000</v>
      </c>
      <c r="AB457" s="3">
        <v>16000</v>
      </c>
      <c r="AC457" s="3">
        <v>16000</v>
      </c>
      <c r="AD457" s="3">
        <v>16000</v>
      </c>
      <c r="AE457" s="3">
        <v>16000</v>
      </c>
      <c r="AF457" s="3">
        <v>16000</v>
      </c>
      <c r="AG457" s="3">
        <v>16000</v>
      </c>
      <c r="AH457" s="3">
        <v>16000</v>
      </c>
      <c r="AI457" s="14">
        <f>V457</f>
        <v>16000</v>
      </c>
      <c r="AJ457" s="14">
        <f>AH457</f>
        <v>16000</v>
      </c>
      <c r="AK457" s="14">
        <f t="shared" si="151"/>
        <v>16000</v>
      </c>
      <c r="AL457" s="14">
        <f t="shared" si="151"/>
        <v>16000</v>
      </c>
      <c r="AM457" s="14">
        <f t="shared" si="151"/>
        <v>16000</v>
      </c>
      <c r="AO457" s="42">
        <v>0</v>
      </c>
      <c r="AP457" s="14"/>
      <c r="AQ457" s="14"/>
      <c r="AR457" s="14"/>
      <c r="AS457" s="14"/>
      <c r="AT457" s="14"/>
      <c r="AU457" s="14"/>
      <c r="AV457" s="14"/>
    </row>
    <row r="458" spans="2:48" ht="13.75" hidden="1" customHeight="1" outlineLevel="2" x14ac:dyDescent="0.3">
      <c r="B458" t="s">
        <v>104</v>
      </c>
      <c r="L458" s="3"/>
      <c r="M458" s="3"/>
      <c r="N458" s="3"/>
      <c r="O458" s="3"/>
      <c r="P458" s="3"/>
      <c r="Q458" s="3"/>
      <c r="R458" s="13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</row>
    <row r="459" spans="2:48" hidden="1" outlineLevel="2" x14ac:dyDescent="0.3">
      <c r="D459" s="19" t="s">
        <v>97</v>
      </c>
      <c r="E459" s="19"/>
      <c r="F459" s="19"/>
      <c r="G459" s="19"/>
      <c r="H459" s="19"/>
      <c r="J459" s="19" t="s">
        <v>11</v>
      </c>
      <c r="K459" s="3">
        <v>6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14">
        <f>SUM(K459:V459)</f>
        <v>6</v>
      </c>
      <c r="AJ459" s="14">
        <f>SUM(W459:AH459)</f>
        <v>0</v>
      </c>
      <c r="AK459" s="14">
        <v>0</v>
      </c>
      <c r="AL459" s="14">
        <v>0</v>
      </c>
      <c r="AM459" s="14">
        <f>AI459</f>
        <v>6</v>
      </c>
      <c r="AN459" s="14"/>
      <c r="AO459" s="14"/>
      <c r="AP459" s="14"/>
      <c r="AQ459" s="14"/>
      <c r="AR459" s="14"/>
      <c r="AS459" s="14"/>
      <c r="AT459" s="14"/>
      <c r="AU459" s="14"/>
      <c r="AV459" s="14"/>
    </row>
    <row r="460" spans="2:48" ht="13.75" hidden="1" customHeight="1" outlineLevel="2" x14ac:dyDescent="0.3">
      <c r="D460" s="19" t="s">
        <v>97</v>
      </c>
      <c r="E460" s="19"/>
      <c r="F460" s="19"/>
      <c r="G460" s="19"/>
      <c r="H460" s="19"/>
      <c r="J460" s="19" t="s">
        <v>10</v>
      </c>
      <c r="K460" s="3">
        <v>6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14">
        <f>SUM(K460:V460)</f>
        <v>6</v>
      </c>
      <c r="AJ460" s="14">
        <f>SUM(W460:AH460)</f>
        <v>0</v>
      </c>
      <c r="AK460" s="14">
        <v>0</v>
      </c>
      <c r="AL460" s="14">
        <v>0</v>
      </c>
      <c r="AM460" s="14">
        <f>AI460</f>
        <v>6</v>
      </c>
      <c r="AN460" s="14"/>
      <c r="AO460" s="14"/>
      <c r="AP460" s="14"/>
      <c r="AQ460" s="14"/>
      <c r="AR460" s="14"/>
      <c r="AS460" s="14"/>
      <c r="AT460" s="14"/>
      <c r="AU460" s="14"/>
      <c r="AV460" s="14"/>
    </row>
    <row r="461" spans="2:48" ht="13.75" hidden="1" customHeight="1" outlineLevel="2" x14ac:dyDescent="0.3">
      <c r="D461" s="19" t="s">
        <v>97</v>
      </c>
      <c r="E461" s="19"/>
      <c r="F461" s="19"/>
      <c r="G461" s="19"/>
      <c r="H461" s="19"/>
      <c r="J461" s="19" t="s">
        <v>15</v>
      </c>
      <c r="K461" s="3">
        <v>6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14">
        <f>SUM(K461:V461)</f>
        <v>6</v>
      </c>
      <c r="AJ461" s="14">
        <f>SUM(W461:AH461)</f>
        <v>0</v>
      </c>
      <c r="AK461" s="14">
        <v>0</v>
      </c>
      <c r="AL461" s="14">
        <v>0</v>
      </c>
      <c r="AM461" s="14">
        <f>AI461</f>
        <v>6</v>
      </c>
      <c r="AN461" s="14"/>
      <c r="AO461" s="14"/>
      <c r="AP461" s="14"/>
      <c r="AQ461" s="14"/>
      <c r="AR461" s="14"/>
      <c r="AS461" s="14"/>
      <c r="AT461" s="14"/>
      <c r="AU461" s="14"/>
      <c r="AV461" s="14"/>
    </row>
    <row r="462" spans="2:48" ht="13.75" hidden="1" customHeight="1" outlineLevel="2" x14ac:dyDescent="0.3">
      <c r="B462" t="s">
        <v>104</v>
      </c>
      <c r="L462" s="3"/>
      <c r="M462" s="3"/>
      <c r="N462" s="3"/>
      <c r="O462" s="3"/>
      <c r="P462" s="3"/>
      <c r="Q462" s="3"/>
      <c r="R462" s="13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</row>
    <row r="463" spans="2:48" hidden="1" outlineLevel="2" x14ac:dyDescent="0.3">
      <c r="D463" s="19" t="s">
        <v>91</v>
      </c>
      <c r="E463" s="19"/>
      <c r="F463" s="19"/>
      <c r="G463" s="19"/>
      <c r="H463" s="19"/>
      <c r="J463" s="19" t="s">
        <v>11</v>
      </c>
      <c r="K463" s="3">
        <f>K455*K459</f>
        <v>60000</v>
      </c>
      <c r="L463" s="3">
        <f t="shared" ref="L463:AH463" si="152">L455*L459</f>
        <v>0</v>
      </c>
      <c r="M463" s="3">
        <f t="shared" si="152"/>
        <v>0</v>
      </c>
      <c r="N463" s="3">
        <f t="shared" si="152"/>
        <v>0</v>
      </c>
      <c r="O463" s="3">
        <f t="shared" si="152"/>
        <v>0</v>
      </c>
      <c r="P463" s="3">
        <f t="shared" si="152"/>
        <v>0</v>
      </c>
      <c r="Q463" s="3">
        <f t="shared" si="152"/>
        <v>0</v>
      </c>
      <c r="R463" s="3">
        <f t="shared" si="152"/>
        <v>0</v>
      </c>
      <c r="S463" s="3">
        <f t="shared" si="152"/>
        <v>0</v>
      </c>
      <c r="T463" s="3">
        <f t="shared" si="152"/>
        <v>0</v>
      </c>
      <c r="U463" s="3">
        <f t="shared" si="152"/>
        <v>0</v>
      </c>
      <c r="V463" s="3">
        <f t="shared" si="152"/>
        <v>0</v>
      </c>
      <c r="W463" s="3">
        <f t="shared" si="152"/>
        <v>0</v>
      </c>
      <c r="X463" s="3">
        <f t="shared" si="152"/>
        <v>0</v>
      </c>
      <c r="Y463" s="3">
        <f t="shared" si="152"/>
        <v>0</v>
      </c>
      <c r="Z463" s="3">
        <f t="shared" si="152"/>
        <v>0</v>
      </c>
      <c r="AA463" s="3">
        <f t="shared" si="152"/>
        <v>0</v>
      </c>
      <c r="AB463" s="3">
        <f t="shared" si="152"/>
        <v>0</v>
      </c>
      <c r="AC463" s="3">
        <f t="shared" si="152"/>
        <v>0</v>
      </c>
      <c r="AD463" s="3">
        <f t="shared" si="152"/>
        <v>0</v>
      </c>
      <c r="AE463" s="3">
        <f t="shared" si="152"/>
        <v>0</v>
      </c>
      <c r="AF463" s="3">
        <f t="shared" si="152"/>
        <v>0</v>
      </c>
      <c r="AG463" s="3">
        <f t="shared" si="152"/>
        <v>0</v>
      </c>
      <c r="AH463" s="3">
        <f t="shared" si="152"/>
        <v>0</v>
      </c>
      <c r="AI463" s="14">
        <f>SUM(K463:V463)</f>
        <v>60000</v>
      </c>
      <c r="AJ463" s="14">
        <f>SUM(W463:AH463)</f>
        <v>0</v>
      </c>
      <c r="AK463" s="14">
        <f t="shared" ref="AK463:AM465" si="153">AK455*AK459</f>
        <v>0</v>
      </c>
      <c r="AL463" s="14">
        <f t="shared" si="153"/>
        <v>0</v>
      </c>
      <c r="AM463" s="14">
        <f t="shared" si="153"/>
        <v>60000</v>
      </c>
      <c r="AN463" s="14"/>
      <c r="AO463" s="14"/>
      <c r="AP463" s="14"/>
      <c r="AQ463" s="14"/>
      <c r="AR463" s="14"/>
      <c r="AS463" s="14"/>
      <c r="AT463" s="14"/>
      <c r="AU463" s="14"/>
      <c r="AV463" s="14"/>
    </row>
    <row r="464" spans="2:48" ht="13.75" hidden="1" customHeight="1" outlineLevel="2" x14ac:dyDescent="0.3">
      <c r="D464" s="19" t="s">
        <v>91</v>
      </c>
      <c r="E464" s="19"/>
      <c r="F464" s="19"/>
      <c r="G464" s="19"/>
      <c r="H464" s="19"/>
      <c r="J464" s="19" t="s">
        <v>10</v>
      </c>
      <c r="K464" s="3">
        <f t="shared" ref="K464:AH464" si="154">K456*K460</f>
        <v>78000</v>
      </c>
      <c r="L464" s="3">
        <f t="shared" si="154"/>
        <v>0</v>
      </c>
      <c r="M464" s="3">
        <f t="shared" si="154"/>
        <v>0</v>
      </c>
      <c r="N464" s="3">
        <f t="shared" si="154"/>
        <v>0</v>
      </c>
      <c r="O464" s="3">
        <f t="shared" si="154"/>
        <v>0</v>
      </c>
      <c r="P464" s="3">
        <f t="shared" si="154"/>
        <v>0</v>
      </c>
      <c r="Q464" s="3">
        <f t="shared" si="154"/>
        <v>0</v>
      </c>
      <c r="R464" s="3">
        <f t="shared" si="154"/>
        <v>0</v>
      </c>
      <c r="S464" s="3">
        <f t="shared" si="154"/>
        <v>0</v>
      </c>
      <c r="T464" s="3">
        <f t="shared" si="154"/>
        <v>0</v>
      </c>
      <c r="U464" s="3">
        <f t="shared" si="154"/>
        <v>0</v>
      </c>
      <c r="V464" s="3">
        <f t="shared" si="154"/>
        <v>0</v>
      </c>
      <c r="W464" s="3">
        <f t="shared" si="154"/>
        <v>0</v>
      </c>
      <c r="X464" s="3">
        <f t="shared" si="154"/>
        <v>0</v>
      </c>
      <c r="Y464" s="3">
        <f t="shared" si="154"/>
        <v>0</v>
      </c>
      <c r="Z464" s="3">
        <f t="shared" si="154"/>
        <v>0</v>
      </c>
      <c r="AA464" s="3">
        <f t="shared" si="154"/>
        <v>0</v>
      </c>
      <c r="AB464" s="3">
        <f t="shared" si="154"/>
        <v>0</v>
      </c>
      <c r="AC464" s="3">
        <f t="shared" si="154"/>
        <v>0</v>
      </c>
      <c r="AD464" s="3">
        <f t="shared" si="154"/>
        <v>0</v>
      </c>
      <c r="AE464" s="3">
        <f t="shared" si="154"/>
        <v>0</v>
      </c>
      <c r="AF464" s="3">
        <f t="shared" si="154"/>
        <v>0</v>
      </c>
      <c r="AG464" s="3">
        <f t="shared" si="154"/>
        <v>0</v>
      </c>
      <c r="AH464" s="3">
        <f t="shared" si="154"/>
        <v>0</v>
      </c>
      <c r="AI464" s="14">
        <f>SUM(K464:V464)</f>
        <v>78000</v>
      </c>
      <c r="AJ464" s="14">
        <f>SUM(W464:AH464)</f>
        <v>0</v>
      </c>
      <c r="AK464" s="14">
        <f t="shared" si="153"/>
        <v>0</v>
      </c>
      <c r="AL464" s="14">
        <f t="shared" si="153"/>
        <v>0</v>
      </c>
      <c r="AM464" s="14">
        <f t="shared" si="153"/>
        <v>78000</v>
      </c>
      <c r="AN464" s="14"/>
      <c r="AO464" s="14"/>
      <c r="AP464" s="14"/>
      <c r="AQ464" s="14"/>
      <c r="AR464" s="14"/>
      <c r="AS464" s="14"/>
      <c r="AT464" s="14"/>
      <c r="AU464" s="14"/>
      <c r="AV464" s="14"/>
    </row>
    <row r="465" spans="2:48" ht="13.75" hidden="1" customHeight="1" outlineLevel="2" x14ac:dyDescent="0.3">
      <c r="D465" s="19" t="s">
        <v>91</v>
      </c>
      <c r="E465" s="19"/>
      <c r="F465" s="19"/>
      <c r="G465" s="19"/>
      <c r="H465" s="19"/>
      <c r="J465" s="19" t="s">
        <v>15</v>
      </c>
      <c r="K465" s="3">
        <f t="shared" ref="K465:AH465" si="155">K457*K461</f>
        <v>96000</v>
      </c>
      <c r="L465" s="3">
        <f t="shared" si="155"/>
        <v>0</v>
      </c>
      <c r="M465" s="3">
        <f t="shared" si="155"/>
        <v>0</v>
      </c>
      <c r="N465" s="3">
        <f t="shared" si="155"/>
        <v>0</v>
      </c>
      <c r="O465" s="3">
        <f t="shared" si="155"/>
        <v>0</v>
      </c>
      <c r="P465" s="3">
        <f t="shared" si="155"/>
        <v>0</v>
      </c>
      <c r="Q465" s="3">
        <f t="shared" si="155"/>
        <v>0</v>
      </c>
      <c r="R465" s="3">
        <f t="shared" si="155"/>
        <v>0</v>
      </c>
      <c r="S465" s="3">
        <f t="shared" si="155"/>
        <v>0</v>
      </c>
      <c r="T465" s="3">
        <f t="shared" si="155"/>
        <v>0</v>
      </c>
      <c r="U465" s="3">
        <f t="shared" si="155"/>
        <v>0</v>
      </c>
      <c r="V465" s="3">
        <f t="shared" si="155"/>
        <v>0</v>
      </c>
      <c r="W465" s="3">
        <f t="shared" si="155"/>
        <v>0</v>
      </c>
      <c r="X465" s="3">
        <f t="shared" si="155"/>
        <v>0</v>
      </c>
      <c r="Y465" s="3">
        <f t="shared" si="155"/>
        <v>0</v>
      </c>
      <c r="Z465" s="3">
        <f t="shared" si="155"/>
        <v>0</v>
      </c>
      <c r="AA465" s="3">
        <f t="shared" si="155"/>
        <v>0</v>
      </c>
      <c r="AB465" s="3">
        <f t="shared" si="155"/>
        <v>0</v>
      </c>
      <c r="AC465" s="3">
        <f t="shared" si="155"/>
        <v>0</v>
      </c>
      <c r="AD465" s="3">
        <f t="shared" si="155"/>
        <v>0</v>
      </c>
      <c r="AE465" s="3">
        <f t="shared" si="155"/>
        <v>0</v>
      </c>
      <c r="AF465" s="3">
        <f t="shared" si="155"/>
        <v>0</v>
      </c>
      <c r="AG465" s="3">
        <f t="shared" si="155"/>
        <v>0</v>
      </c>
      <c r="AH465" s="3">
        <f t="shared" si="155"/>
        <v>0</v>
      </c>
      <c r="AI465" s="14">
        <f>SUM(K465:V465)</f>
        <v>96000</v>
      </c>
      <c r="AJ465" s="14">
        <f>SUM(W465:AH465)</f>
        <v>0</v>
      </c>
      <c r="AK465" s="14">
        <f t="shared" si="153"/>
        <v>0</v>
      </c>
      <c r="AL465" s="14">
        <f t="shared" si="153"/>
        <v>0</v>
      </c>
      <c r="AM465" s="14">
        <f t="shared" si="153"/>
        <v>96000</v>
      </c>
      <c r="AN465" s="14"/>
      <c r="AO465" s="14"/>
      <c r="AP465" s="14"/>
      <c r="AQ465" s="14"/>
      <c r="AR465" s="14"/>
      <c r="AS465" s="14"/>
      <c r="AT465" s="14"/>
      <c r="AU465" s="14"/>
      <c r="AV465" s="14"/>
    </row>
    <row r="466" spans="2:48" ht="13.75" hidden="1" customHeight="1" outlineLevel="2" x14ac:dyDescent="0.3">
      <c r="B466" t="s">
        <v>90</v>
      </c>
      <c r="J466" s="19"/>
      <c r="K466" s="3"/>
      <c r="L466" s="3"/>
      <c r="M466" s="3"/>
      <c r="N466" s="3"/>
      <c r="O466" s="3"/>
      <c r="P466" s="3"/>
      <c r="Q466" s="3"/>
      <c r="R466" s="13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</row>
    <row r="467" spans="2:48" ht="13.75" hidden="1" customHeight="1" outlineLevel="2" x14ac:dyDescent="0.3">
      <c r="D467" s="19" t="s">
        <v>105</v>
      </c>
      <c r="E467" s="19"/>
      <c r="F467" s="19"/>
      <c r="G467" s="19"/>
      <c r="H467" s="19"/>
      <c r="J467" s="19" t="s">
        <v>11</v>
      </c>
      <c r="K467" s="3">
        <v>60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</row>
    <row r="468" spans="2:48" ht="13.75" hidden="1" customHeight="1" outlineLevel="2" x14ac:dyDescent="0.3">
      <c r="D468" s="19" t="s">
        <v>105</v>
      </c>
      <c r="E468" s="19"/>
      <c r="F468" s="19"/>
      <c r="G468" s="19"/>
      <c r="H468" s="19"/>
      <c r="J468" s="19" t="s">
        <v>10</v>
      </c>
      <c r="K468" s="3">
        <v>70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</row>
    <row r="469" spans="2:48" ht="13.75" hidden="1" customHeight="1" outlineLevel="2" x14ac:dyDescent="0.3">
      <c r="D469" s="19" t="s">
        <v>105</v>
      </c>
      <c r="E469" s="19"/>
      <c r="F469" s="19"/>
      <c r="G469" s="19"/>
      <c r="H469" s="19"/>
      <c r="J469" s="19" t="s">
        <v>15</v>
      </c>
      <c r="K469" s="3">
        <v>90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</row>
    <row r="470" spans="2:48" ht="13.75" hidden="1" customHeight="1" outlineLevel="2" x14ac:dyDescent="0.3">
      <c r="B470" t="s">
        <v>90</v>
      </c>
      <c r="J470" s="19"/>
      <c r="K470" s="3"/>
      <c r="L470" s="3"/>
      <c r="M470" s="3"/>
      <c r="N470" s="3"/>
      <c r="O470" s="3"/>
      <c r="P470" s="3"/>
      <c r="Q470" s="3"/>
      <c r="R470" s="13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</row>
    <row r="471" spans="2:48" ht="13.75" hidden="1" customHeight="1" outlineLevel="2" x14ac:dyDescent="0.3">
      <c r="D471" s="19" t="s">
        <v>91</v>
      </c>
      <c r="E471" s="19"/>
      <c r="F471" s="19"/>
      <c r="G471" s="19"/>
      <c r="H471" s="19"/>
      <c r="J471" s="19" t="s">
        <v>11</v>
      </c>
      <c r="K471" s="3">
        <f>K467*K$378</f>
        <v>1291200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14">
        <f>SUM(K471:V471)</f>
        <v>1291200</v>
      </c>
      <c r="AJ471" s="14">
        <f>SUM(W471:AH471)</f>
        <v>0</v>
      </c>
      <c r="AK471" s="14">
        <v>0</v>
      </c>
      <c r="AL471" s="14">
        <v>0</v>
      </c>
      <c r="AM471" s="14">
        <v>0</v>
      </c>
      <c r="AN471" s="14"/>
      <c r="AO471" s="14"/>
      <c r="AP471" s="14"/>
      <c r="AQ471" s="14"/>
      <c r="AR471" s="14"/>
      <c r="AS471" s="14"/>
      <c r="AT471" s="14"/>
      <c r="AU471" s="14"/>
      <c r="AV471" s="14"/>
    </row>
    <row r="472" spans="2:48" ht="13.75" hidden="1" customHeight="1" outlineLevel="2" x14ac:dyDescent="0.3">
      <c r="D472" s="19" t="s">
        <v>91</v>
      </c>
      <c r="E472" s="19"/>
      <c r="F472" s="19"/>
      <c r="G472" s="19"/>
      <c r="H472" s="19"/>
      <c r="J472" s="19" t="s">
        <v>10</v>
      </c>
      <c r="K472" s="3">
        <f>K468*K$378</f>
        <v>1506400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14">
        <f>SUM(K472:V472)</f>
        <v>1506400</v>
      </c>
      <c r="AJ472" s="14">
        <f>SUM(W472:AH472)</f>
        <v>0</v>
      </c>
      <c r="AK472" s="14">
        <v>0</v>
      </c>
      <c r="AL472" s="14">
        <v>0</v>
      </c>
      <c r="AM472" s="14">
        <v>0</v>
      </c>
      <c r="AN472" s="14"/>
      <c r="AO472" s="14"/>
      <c r="AP472" s="14"/>
      <c r="AQ472" s="14"/>
      <c r="AR472" s="14"/>
      <c r="AS472" s="14"/>
      <c r="AT472" s="14"/>
      <c r="AU472" s="14"/>
      <c r="AV472" s="14"/>
    </row>
    <row r="473" spans="2:48" ht="13.75" hidden="1" customHeight="1" outlineLevel="2" x14ac:dyDescent="0.3">
      <c r="D473" s="19" t="s">
        <v>91</v>
      </c>
      <c r="E473" s="19"/>
      <c r="F473" s="19"/>
      <c r="G473" s="19"/>
      <c r="H473" s="19"/>
      <c r="J473" s="19" t="s">
        <v>15</v>
      </c>
      <c r="K473" s="3">
        <f>K469*K$378</f>
        <v>1936800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14">
        <f>SUM(K473:V473)</f>
        <v>1936800</v>
      </c>
      <c r="AJ473" s="14">
        <f>SUM(W473:AH473)</f>
        <v>0</v>
      </c>
      <c r="AK473" s="14">
        <v>0</v>
      </c>
      <c r="AL473" s="14">
        <v>0</v>
      </c>
      <c r="AM473" s="14">
        <v>0</v>
      </c>
      <c r="AN473" s="14"/>
      <c r="AO473" s="14"/>
      <c r="AP473" s="14"/>
      <c r="AQ473" s="14"/>
      <c r="AR473" s="14"/>
      <c r="AS473" s="14"/>
      <c r="AT473" s="14"/>
      <c r="AU473" s="14"/>
      <c r="AV473" s="14"/>
    </row>
    <row r="474" spans="2:48" hidden="1" outlineLevel="2" x14ac:dyDescent="0.3">
      <c r="J474" s="19"/>
    </row>
    <row r="475" spans="2:48" hidden="1" outlineLevel="2" x14ac:dyDescent="0.3">
      <c r="B475" t="s">
        <v>96</v>
      </c>
      <c r="J475" s="19"/>
    </row>
    <row r="476" spans="2:48" hidden="1" outlineLevel="2" x14ac:dyDescent="0.3">
      <c r="D476" s="19" t="s">
        <v>93</v>
      </c>
      <c r="E476" s="19"/>
      <c r="F476" s="19"/>
      <c r="G476" s="19"/>
      <c r="H476" s="19"/>
      <c r="J476" s="19" t="s">
        <v>11</v>
      </c>
      <c r="K476" s="3">
        <v>8000</v>
      </c>
      <c r="L476" s="3">
        <v>8000</v>
      </c>
      <c r="M476" s="3">
        <v>8000</v>
      </c>
      <c r="N476" s="3">
        <v>8000</v>
      </c>
      <c r="O476" s="3">
        <v>8000</v>
      </c>
      <c r="P476" s="3">
        <v>8000</v>
      </c>
      <c r="Q476" s="3">
        <v>8000</v>
      </c>
      <c r="R476" s="3">
        <v>8000</v>
      </c>
      <c r="S476" s="3">
        <v>8000</v>
      </c>
      <c r="T476" s="3">
        <v>8000</v>
      </c>
      <c r="U476" s="3">
        <v>8000</v>
      </c>
      <c r="V476" s="3">
        <v>8000</v>
      </c>
      <c r="W476" s="3">
        <v>8000</v>
      </c>
      <c r="X476" s="3">
        <v>8000</v>
      </c>
      <c r="Y476" s="3">
        <v>8000</v>
      </c>
      <c r="Z476" s="3">
        <v>8000</v>
      </c>
      <c r="AA476" s="3">
        <v>8000</v>
      </c>
      <c r="AB476" s="3">
        <v>8000</v>
      </c>
      <c r="AC476" s="3">
        <v>8000</v>
      </c>
      <c r="AD476" s="3">
        <v>8000</v>
      </c>
      <c r="AE476" s="3">
        <v>8000</v>
      </c>
      <c r="AF476" s="3">
        <v>8000</v>
      </c>
      <c r="AG476" s="3">
        <v>8000</v>
      </c>
      <c r="AH476" s="3">
        <v>8000</v>
      </c>
      <c r="AI476" s="14">
        <f>V476</f>
        <v>8000</v>
      </c>
      <c r="AJ476" s="14">
        <f>AH476</f>
        <v>8000</v>
      </c>
      <c r="AK476" s="14">
        <f t="shared" ref="AK476:AM478" si="156">AJ476*(1+$AO476)</f>
        <v>8000</v>
      </c>
      <c r="AL476" s="14">
        <f t="shared" si="156"/>
        <v>8000</v>
      </c>
      <c r="AM476" s="14">
        <f t="shared" si="156"/>
        <v>8000</v>
      </c>
      <c r="AO476" s="42">
        <v>0</v>
      </c>
      <c r="AP476" s="14"/>
      <c r="AQ476" s="14"/>
      <c r="AR476" s="14"/>
      <c r="AS476" s="14"/>
      <c r="AT476" s="14"/>
      <c r="AU476" s="14"/>
      <c r="AV476" s="14"/>
    </row>
    <row r="477" spans="2:48" ht="13.75" hidden="1" customHeight="1" outlineLevel="2" x14ac:dyDescent="0.3">
      <c r="D477" s="19" t="s">
        <v>93</v>
      </c>
      <c r="E477" s="19"/>
      <c r="F477" s="19"/>
      <c r="G477" s="19"/>
      <c r="H477" s="19"/>
      <c r="J477" s="19" t="s">
        <v>10</v>
      </c>
      <c r="K477" s="3">
        <v>10000</v>
      </c>
      <c r="L477" s="3">
        <v>10000</v>
      </c>
      <c r="M477" s="3">
        <v>10000</v>
      </c>
      <c r="N477" s="3">
        <v>10000</v>
      </c>
      <c r="O477" s="3">
        <v>10000</v>
      </c>
      <c r="P477" s="3">
        <v>10000</v>
      </c>
      <c r="Q477" s="3">
        <v>10000</v>
      </c>
      <c r="R477" s="3">
        <v>10000</v>
      </c>
      <c r="S477" s="3">
        <v>10000</v>
      </c>
      <c r="T477" s="3">
        <v>10000</v>
      </c>
      <c r="U477" s="3">
        <v>10000</v>
      </c>
      <c r="V477" s="3">
        <v>10000</v>
      </c>
      <c r="W477" s="3">
        <v>10000</v>
      </c>
      <c r="X477" s="3">
        <v>10000</v>
      </c>
      <c r="Y477" s="3">
        <v>10000</v>
      </c>
      <c r="Z477" s="3">
        <v>10000</v>
      </c>
      <c r="AA477" s="3">
        <v>10000</v>
      </c>
      <c r="AB477" s="3">
        <v>10000</v>
      </c>
      <c r="AC477" s="3">
        <v>10000</v>
      </c>
      <c r="AD477" s="3">
        <v>10000</v>
      </c>
      <c r="AE477" s="3">
        <v>10000</v>
      </c>
      <c r="AF477" s="3">
        <v>10000</v>
      </c>
      <c r="AG477" s="3">
        <v>10000</v>
      </c>
      <c r="AH477" s="3">
        <v>10000</v>
      </c>
      <c r="AI477" s="14">
        <f>V477</f>
        <v>10000</v>
      </c>
      <c r="AJ477" s="14">
        <f>AH477</f>
        <v>10000</v>
      </c>
      <c r="AK477" s="14">
        <f t="shared" si="156"/>
        <v>10000</v>
      </c>
      <c r="AL477" s="14">
        <f t="shared" si="156"/>
        <v>10000</v>
      </c>
      <c r="AM477" s="14">
        <f t="shared" si="156"/>
        <v>10000</v>
      </c>
      <c r="AO477" s="42">
        <v>0</v>
      </c>
      <c r="AP477" s="14"/>
      <c r="AQ477" s="14"/>
      <c r="AR477" s="14"/>
      <c r="AS477" s="14"/>
      <c r="AT477" s="14"/>
      <c r="AU477" s="14"/>
      <c r="AV477" s="14"/>
    </row>
    <row r="478" spans="2:48" ht="13.75" hidden="1" customHeight="1" outlineLevel="2" x14ac:dyDescent="0.3">
      <c r="D478" s="19" t="s">
        <v>93</v>
      </c>
      <c r="E478" s="19"/>
      <c r="F478" s="19"/>
      <c r="G478" s="19"/>
      <c r="H478" s="19"/>
      <c r="J478" s="19" t="s">
        <v>15</v>
      </c>
      <c r="K478" s="3">
        <v>20000</v>
      </c>
      <c r="L478" s="3">
        <v>20000</v>
      </c>
      <c r="M478" s="3">
        <v>20000</v>
      </c>
      <c r="N478" s="3">
        <v>20000</v>
      </c>
      <c r="O478" s="3">
        <v>20000</v>
      </c>
      <c r="P478" s="3">
        <v>20000</v>
      </c>
      <c r="Q478" s="3">
        <v>20000</v>
      </c>
      <c r="R478" s="3">
        <v>20000</v>
      </c>
      <c r="S478" s="3">
        <v>20000</v>
      </c>
      <c r="T478" s="3">
        <v>20000</v>
      </c>
      <c r="U478" s="3">
        <v>20000</v>
      </c>
      <c r="V478" s="3">
        <v>20000</v>
      </c>
      <c r="W478" s="3">
        <v>20000</v>
      </c>
      <c r="X478" s="3">
        <v>20000</v>
      </c>
      <c r="Y478" s="3">
        <v>20000</v>
      </c>
      <c r="Z478" s="3">
        <v>20000</v>
      </c>
      <c r="AA478" s="3">
        <v>20000</v>
      </c>
      <c r="AB478" s="3">
        <v>20000</v>
      </c>
      <c r="AC478" s="3">
        <v>20000</v>
      </c>
      <c r="AD478" s="3">
        <v>20000</v>
      </c>
      <c r="AE478" s="3">
        <v>20000</v>
      </c>
      <c r="AF478" s="3">
        <v>20000</v>
      </c>
      <c r="AG478" s="3">
        <v>20000</v>
      </c>
      <c r="AH478" s="3">
        <v>20000</v>
      </c>
      <c r="AI478" s="14">
        <f>V478</f>
        <v>20000</v>
      </c>
      <c r="AJ478" s="14">
        <f>AH478</f>
        <v>20000</v>
      </c>
      <c r="AK478" s="14">
        <f t="shared" si="156"/>
        <v>20000</v>
      </c>
      <c r="AL478" s="14">
        <f t="shared" si="156"/>
        <v>20000</v>
      </c>
      <c r="AM478" s="14">
        <f t="shared" si="156"/>
        <v>20000</v>
      </c>
      <c r="AO478" s="42">
        <v>0</v>
      </c>
      <c r="AP478" s="14"/>
      <c r="AQ478" s="14"/>
      <c r="AR478" s="14"/>
      <c r="AS478" s="14"/>
      <c r="AT478" s="14"/>
      <c r="AU478" s="14"/>
      <c r="AV478" s="14"/>
    </row>
    <row r="479" spans="2:48" hidden="1" outlineLevel="2" x14ac:dyDescent="0.3">
      <c r="B479" t="s">
        <v>96</v>
      </c>
      <c r="J479" s="19"/>
    </row>
    <row r="480" spans="2:48" hidden="1" outlineLevel="2" x14ac:dyDescent="0.3">
      <c r="D480" s="19" t="s">
        <v>97</v>
      </c>
      <c r="E480" s="19"/>
      <c r="F480" s="19"/>
      <c r="G480" s="19"/>
      <c r="H480" s="19"/>
      <c r="J480" s="19" t="s">
        <v>11</v>
      </c>
      <c r="K480" s="3">
        <v>4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6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14">
        <f>SUM(K480:V480)</f>
        <v>4</v>
      </c>
      <c r="AJ480" s="14">
        <f>SUM(W480:AH480)</f>
        <v>6</v>
      </c>
      <c r="AK480" s="14">
        <f t="shared" ref="AK480:AM482" si="157">AJ480+$AO480</f>
        <v>7</v>
      </c>
      <c r="AL480" s="14">
        <f t="shared" si="157"/>
        <v>8</v>
      </c>
      <c r="AM480" s="14">
        <f t="shared" si="157"/>
        <v>9</v>
      </c>
      <c r="AN480" s="14"/>
      <c r="AO480" s="43">
        <v>1</v>
      </c>
      <c r="AP480" s="14"/>
      <c r="AQ480" s="14"/>
      <c r="AR480" s="14"/>
      <c r="AS480" s="14"/>
      <c r="AT480" s="14"/>
      <c r="AU480" s="14"/>
      <c r="AV480" s="14"/>
    </row>
    <row r="481" spans="2:48" ht="13.75" hidden="1" customHeight="1" outlineLevel="2" x14ac:dyDescent="0.3">
      <c r="D481" s="19" t="s">
        <v>97</v>
      </c>
      <c r="E481" s="19"/>
      <c r="F481" s="19"/>
      <c r="G481" s="19"/>
      <c r="H481" s="19"/>
      <c r="J481" s="19" t="s">
        <v>10</v>
      </c>
      <c r="K481" s="3">
        <v>4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6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14">
        <f>SUM(K481:V481)</f>
        <v>4</v>
      </c>
      <c r="AJ481" s="14">
        <f>SUM(W481:AH481)</f>
        <v>6</v>
      </c>
      <c r="AK481" s="14">
        <f t="shared" si="157"/>
        <v>8</v>
      </c>
      <c r="AL481" s="14">
        <f t="shared" si="157"/>
        <v>10</v>
      </c>
      <c r="AM481" s="14">
        <f t="shared" si="157"/>
        <v>12</v>
      </c>
      <c r="AN481" s="14"/>
      <c r="AO481" s="43">
        <v>2</v>
      </c>
      <c r="AP481" s="14"/>
      <c r="AQ481" s="14"/>
      <c r="AR481" s="14"/>
      <c r="AS481" s="14"/>
      <c r="AT481" s="14"/>
      <c r="AU481" s="14"/>
      <c r="AV481" s="14"/>
    </row>
    <row r="482" spans="2:48" ht="13.75" hidden="1" customHeight="1" outlineLevel="2" x14ac:dyDescent="0.3">
      <c r="D482" s="19" t="s">
        <v>97</v>
      </c>
      <c r="E482" s="19"/>
      <c r="F482" s="19"/>
      <c r="G482" s="19"/>
      <c r="H482" s="19"/>
      <c r="J482" s="19" t="s">
        <v>15</v>
      </c>
      <c r="K482" s="3">
        <v>4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6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14">
        <f>SUM(K482:V482)</f>
        <v>4</v>
      </c>
      <c r="AJ482" s="14">
        <f>SUM(W482:AH482)</f>
        <v>6</v>
      </c>
      <c r="AK482" s="14">
        <f t="shared" si="157"/>
        <v>9</v>
      </c>
      <c r="AL482" s="14">
        <f t="shared" si="157"/>
        <v>12</v>
      </c>
      <c r="AM482" s="14">
        <f t="shared" si="157"/>
        <v>15</v>
      </c>
      <c r="AN482" s="14"/>
      <c r="AO482" s="43">
        <v>3</v>
      </c>
      <c r="AP482" s="14"/>
      <c r="AQ482" s="14"/>
      <c r="AR482" s="14"/>
      <c r="AS482" s="14"/>
      <c r="AT482" s="14"/>
      <c r="AU482" s="14"/>
      <c r="AV482" s="14"/>
    </row>
    <row r="483" spans="2:48" ht="13.75" hidden="1" customHeight="1" outlineLevel="2" x14ac:dyDescent="0.3">
      <c r="B483" t="s">
        <v>96</v>
      </c>
      <c r="L483" s="3"/>
      <c r="M483" s="3"/>
      <c r="N483" s="3"/>
      <c r="O483" s="3"/>
      <c r="P483" s="3"/>
      <c r="Q483" s="3"/>
      <c r="R483" s="13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</row>
    <row r="484" spans="2:48" hidden="1" outlineLevel="2" x14ac:dyDescent="0.3">
      <c r="D484" s="19" t="s">
        <v>91</v>
      </c>
      <c r="E484" s="19"/>
      <c r="F484" s="19"/>
      <c r="G484" s="19"/>
      <c r="H484" s="19"/>
      <c r="J484" s="19" t="s">
        <v>11</v>
      </c>
      <c r="K484" s="3">
        <f>K476*K480</f>
        <v>32000</v>
      </c>
      <c r="L484" s="3">
        <f t="shared" ref="L484:AH484" si="158">L476*L480</f>
        <v>0</v>
      </c>
      <c r="M484" s="3">
        <f t="shared" si="158"/>
        <v>0</v>
      </c>
      <c r="N484" s="3">
        <f t="shared" si="158"/>
        <v>0</v>
      </c>
      <c r="O484" s="3">
        <f t="shared" si="158"/>
        <v>0</v>
      </c>
      <c r="P484" s="3">
        <f t="shared" si="158"/>
        <v>0</v>
      </c>
      <c r="Q484" s="3">
        <f t="shared" si="158"/>
        <v>0</v>
      </c>
      <c r="R484" s="3">
        <f t="shared" si="158"/>
        <v>0</v>
      </c>
      <c r="S484" s="3">
        <f t="shared" si="158"/>
        <v>0</v>
      </c>
      <c r="T484" s="3">
        <f t="shared" si="158"/>
        <v>0</v>
      </c>
      <c r="U484" s="3">
        <f t="shared" si="158"/>
        <v>0</v>
      </c>
      <c r="V484" s="3">
        <f t="shared" si="158"/>
        <v>0</v>
      </c>
      <c r="W484" s="3">
        <f t="shared" si="158"/>
        <v>48000</v>
      </c>
      <c r="X484" s="3">
        <f t="shared" si="158"/>
        <v>0</v>
      </c>
      <c r="Y484" s="3">
        <f t="shared" si="158"/>
        <v>0</v>
      </c>
      <c r="Z484" s="3">
        <f t="shared" si="158"/>
        <v>0</v>
      </c>
      <c r="AA484" s="3">
        <f t="shared" si="158"/>
        <v>0</v>
      </c>
      <c r="AB484" s="3">
        <f t="shared" si="158"/>
        <v>0</v>
      </c>
      <c r="AC484" s="3">
        <f t="shared" si="158"/>
        <v>0</v>
      </c>
      <c r="AD484" s="3">
        <f t="shared" si="158"/>
        <v>0</v>
      </c>
      <c r="AE484" s="3">
        <f t="shared" si="158"/>
        <v>0</v>
      </c>
      <c r="AF484" s="3">
        <f t="shared" si="158"/>
        <v>0</v>
      </c>
      <c r="AG484" s="3">
        <f t="shared" si="158"/>
        <v>0</v>
      </c>
      <c r="AH484" s="3">
        <f t="shared" si="158"/>
        <v>0</v>
      </c>
      <c r="AI484" s="14">
        <f>SUM(K484:V484)</f>
        <v>32000</v>
      </c>
      <c r="AJ484" s="14">
        <f>SUM(W484:AH484)</f>
        <v>48000</v>
      </c>
      <c r="AK484" s="14">
        <f t="shared" ref="AK484:AM486" si="159">AK476*AK480</f>
        <v>56000</v>
      </c>
      <c r="AL484" s="14">
        <f t="shared" si="159"/>
        <v>64000</v>
      </c>
      <c r="AM484" s="14">
        <f t="shared" si="159"/>
        <v>72000</v>
      </c>
      <c r="AN484" s="14"/>
      <c r="AO484" s="14"/>
      <c r="AP484" s="14"/>
      <c r="AQ484" s="14"/>
      <c r="AR484" s="14"/>
      <c r="AS484" s="14"/>
      <c r="AT484" s="14"/>
      <c r="AU484" s="14"/>
      <c r="AV484" s="14"/>
    </row>
    <row r="485" spans="2:48" ht="13.75" hidden="1" customHeight="1" outlineLevel="2" x14ac:dyDescent="0.3">
      <c r="D485" s="19" t="s">
        <v>91</v>
      </c>
      <c r="E485" s="19"/>
      <c r="F485" s="19"/>
      <c r="G485" s="19"/>
      <c r="H485" s="19"/>
      <c r="J485" s="19" t="s">
        <v>10</v>
      </c>
      <c r="K485" s="3">
        <f t="shared" ref="K485:AH485" si="160">K477*K481</f>
        <v>40000</v>
      </c>
      <c r="L485" s="3">
        <f t="shared" si="160"/>
        <v>0</v>
      </c>
      <c r="M485" s="3">
        <f t="shared" si="160"/>
        <v>0</v>
      </c>
      <c r="N485" s="3">
        <f t="shared" si="160"/>
        <v>0</v>
      </c>
      <c r="O485" s="3">
        <f t="shared" si="160"/>
        <v>0</v>
      </c>
      <c r="P485" s="3">
        <f t="shared" si="160"/>
        <v>0</v>
      </c>
      <c r="Q485" s="3">
        <f t="shared" si="160"/>
        <v>0</v>
      </c>
      <c r="R485" s="3">
        <f t="shared" si="160"/>
        <v>0</v>
      </c>
      <c r="S485" s="3">
        <f t="shared" si="160"/>
        <v>0</v>
      </c>
      <c r="T485" s="3">
        <f t="shared" si="160"/>
        <v>0</v>
      </c>
      <c r="U485" s="3">
        <f t="shared" si="160"/>
        <v>0</v>
      </c>
      <c r="V485" s="3">
        <f t="shared" si="160"/>
        <v>0</v>
      </c>
      <c r="W485" s="3">
        <f t="shared" si="160"/>
        <v>60000</v>
      </c>
      <c r="X485" s="3">
        <f t="shared" si="160"/>
        <v>0</v>
      </c>
      <c r="Y485" s="3">
        <f t="shared" si="160"/>
        <v>0</v>
      </c>
      <c r="Z485" s="3">
        <f t="shared" si="160"/>
        <v>0</v>
      </c>
      <c r="AA485" s="3">
        <f t="shared" si="160"/>
        <v>0</v>
      </c>
      <c r="AB485" s="3">
        <f t="shared" si="160"/>
        <v>0</v>
      </c>
      <c r="AC485" s="3">
        <f t="shared" si="160"/>
        <v>0</v>
      </c>
      <c r="AD485" s="3">
        <f t="shared" si="160"/>
        <v>0</v>
      </c>
      <c r="AE485" s="3">
        <f t="shared" si="160"/>
        <v>0</v>
      </c>
      <c r="AF485" s="3">
        <f t="shared" si="160"/>
        <v>0</v>
      </c>
      <c r="AG485" s="3">
        <f t="shared" si="160"/>
        <v>0</v>
      </c>
      <c r="AH485" s="3">
        <f t="shared" si="160"/>
        <v>0</v>
      </c>
      <c r="AI485" s="14">
        <f>SUM(K485:V485)</f>
        <v>40000</v>
      </c>
      <c r="AJ485" s="14">
        <f>SUM(W485:AH485)</f>
        <v>60000</v>
      </c>
      <c r="AK485" s="14">
        <f t="shared" si="159"/>
        <v>80000</v>
      </c>
      <c r="AL485" s="14">
        <f t="shared" si="159"/>
        <v>100000</v>
      </c>
      <c r="AM485" s="14">
        <f t="shared" si="159"/>
        <v>120000</v>
      </c>
      <c r="AN485" s="14"/>
      <c r="AO485" s="14"/>
      <c r="AP485" s="14"/>
      <c r="AQ485" s="14"/>
      <c r="AR485" s="14"/>
      <c r="AS485" s="14"/>
      <c r="AT485" s="14"/>
      <c r="AU485" s="14"/>
      <c r="AV485" s="14"/>
    </row>
    <row r="486" spans="2:48" ht="13.75" hidden="1" customHeight="1" outlineLevel="2" x14ac:dyDescent="0.3">
      <c r="D486" s="19" t="s">
        <v>91</v>
      </c>
      <c r="E486" s="19"/>
      <c r="F486" s="19"/>
      <c r="G486" s="19"/>
      <c r="H486" s="19"/>
      <c r="J486" s="19" t="s">
        <v>15</v>
      </c>
      <c r="K486" s="3">
        <f t="shared" ref="K486:AH486" si="161">K478*K482</f>
        <v>80000</v>
      </c>
      <c r="L486" s="3">
        <f t="shared" si="161"/>
        <v>0</v>
      </c>
      <c r="M486" s="3">
        <f t="shared" si="161"/>
        <v>0</v>
      </c>
      <c r="N486" s="3">
        <f t="shared" si="161"/>
        <v>0</v>
      </c>
      <c r="O486" s="3">
        <f t="shared" si="161"/>
        <v>0</v>
      </c>
      <c r="P486" s="3">
        <f t="shared" si="161"/>
        <v>0</v>
      </c>
      <c r="Q486" s="3">
        <f t="shared" si="161"/>
        <v>0</v>
      </c>
      <c r="R486" s="3">
        <f t="shared" si="161"/>
        <v>0</v>
      </c>
      <c r="S486" s="3">
        <f t="shared" si="161"/>
        <v>0</v>
      </c>
      <c r="T486" s="3">
        <f t="shared" si="161"/>
        <v>0</v>
      </c>
      <c r="U486" s="3">
        <f t="shared" si="161"/>
        <v>0</v>
      </c>
      <c r="V486" s="3">
        <f t="shared" si="161"/>
        <v>0</v>
      </c>
      <c r="W486" s="3">
        <f t="shared" si="161"/>
        <v>120000</v>
      </c>
      <c r="X486" s="3">
        <f t="shared" si="161"/>
        <v>0</v>
      </c>
      <c r="Y486" s="3">
        <f t="shared" si="161"/>
        <v>0</v>
      </c>
      <c r="Z486" s="3">
        <f t="shared" si="161"/>
        <v>0</v>
      </c>
      <c r="AA486" s="3">
        <f t="shared" si="161"/>
        <v>0</v>
      </c>
      <c r="AB486" s="3">
        <f t="shared" si="161"/>
        <v>0</v>
      </c>
      <c r="AC486" s="3">
        <f t="shared" si="161"/>
        <v>0</v>
      </c>
      <c r="AD486" s="3">
        <f t="shared" si="161"/>
        <v>0</v>
      </c>
      <c r="AE486" s="3">
        <f t="shared" si="161"/>
        <v>0</v>
      </c>
      <c r="AF486" s="3">
        <f t="shared" si="161"/>
        <v>0</v>
      </c>
      <c r="AG486" s="3">
        <f t="shared" si="161"/>
        <v>0</v>
      </c>
      <c r="AH486" s="3">
        <f t="shared" si="161"/>
        <v>0</v>
      </c>
      <c r="AI486" s="14">
        <f>SUM(K486:V486)</f>
        <v>80000</v>
      </c>
      <c r="AJ486" s="14">
        <f>SUM(W486:AH486)</f>
        <v>120000</v>
      </c>
      <c r="AK486" s="14">
        <f t="shared" si="159"/>
        <v>180000</v>
      </c>
      <c r="AL486" s="14">
        <f t="shared" si="159"/>
        <v>240000</v>
      </c>
      <c r="AM486" s="14">
        <f t="shared" si="159"/>
        <v>300000</v>
      </c>
      <c r="AN486" s="14"/>
      <c r="AO486" s="14"/>
      <c r="AP486" s="14"/>
      <c r="AQ486" s="14"/>
      <c r="AR486" s="14"/>
      <c r="AS486" s="14"/>
      <c r="AT486" s="14"/>
      <c r="AU486" s="14"/>
      <c r="AV486" s="14"/>
    </row>
    <row r="487" spans="2:48" ht="13.75" hidden="1" customHeight="1" outlineLevel="2" x14ac:dyDescent="0.3">
      <c r="B487" t="s">
        <v>98</v>
      </c>
      <c r="L487" s="3"/>
      <c r="M487" s="3"/>
      <c r="N487" s="3"/>
      <c r="O487" s="3"/>
      <c r="P487" s="3"/>
      <c r="Q487" s="3"/>
      <c r="R487" s="13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</row>
    <row r="488" spans="2:48" ht="13.75" hidden="1" customHeight="1" outlineLevel="2" x14ac:dyDescent="0.3">
      <c r="D488" s="19" t="s">
        <v>93</v>
      </c>
      <c r="E488" s="19"/>
      <c r="F488" s="19"/>
      <c r="G488" s="19"/>
      <c r="H488" s="19"/>
      <c r="J488" s="19" t="s">
        <v>11</v>
      </c>
      <c r="K488" s="3">
        <v>30</v>
      </c>
      <c r="L488" s="3">
        <v>30</v>
      </c>
      <c r="M488" s="3">
        <v>30</v>
      </c>
      <c r="N488" s="3">
        <v>30</v>
      </c>
      <c r="O488" s="3">
        <v>30</v>
      </c>
      <c r="P488" s="3">
        <v>30</v>
      </c>
      <c r="Q488" s="3">
        <v>30</v>
      </c>
      <c r="R488" s="3">
        <v>30</v>
      </c>
      <c r="S488" s="3">
        <v>30</v>
      </c>
      <c r="T488" s="3">
        <v>30</v>
      </c>
      <c r="U488" s="3">
        <v>30</v>
      </c>
      <c r="V488" s="3">
        <v>30</v>
      </c>
      <c r="W488" s="3">
        <v>30</v>
      </c>
      <c r="X488" s="3">
        <v>30</v>
      </c>
      <c r="Y488" s="3">
        <v>30</v>
      </c>
      <c r="Z488" s="3">
        <v>30</v>
      </c>
      <c r="AA488" s="3">
        <v>30</v>
      </c>
      <c r="AB488" s="3">
        <v>30</v>
      </c>
      <c r="AC488" s="3">
        <v>30</v>
      </c>
      <c r="AD488" s="3">
        <v>30</v>
      </c>
      <c r="AE488" s="3">
        <v>30</v>
      </c>
      <c r="AF488" s="3">
        <v>30</v>
      </c>
      <c r="AG488" s="3">
        <v>30</v>
      </c>
      <c r="AH488" s="3">
        <v>30</v>
      </c>
      <c r="AI488" s="14">
        <f>V488</f>
        <v>30</v>
      </c>
      <c r="AJ488" s="14">
        <f>AH488</f>
        <v>30</v>
      </c>
      <c r="AK488" s="14">
        <f t="shared" ref="AK488:AM490" si="162">AJ488*(1+$AO488)</f>
        <v>30</v>
      </c>
      <c r="AL488" s="14">
        <f t="shared" si="162"/>
        <v>30</v>
      </c>
      <c r="AM488" s="14">
        <f t="shared" si="162"/>
        <v>30</v>
      </c>
      <c r="AO488" s="42">
        <v>0</v>
      </c>
      <c r="AP488" s="14"/>
      <c r="AQ488" s="14"/>
      <c r="AR488" s="14"/>
      <c r="AS488" s="14"/>
      <c r="AT488" s="14"/>
      <c r="AU488" s="14"/>
      <c r="AV488" s="14"/>
    </row>
    <row r="489" spans="2:48" ht="13.75" hidden="1" customHeight="1" outlineLevel="2" x14ac:dyDescent="0.3">
      <c r="D489" s="19" t="s">
        <v>93</v>
      </c>
      <c r="E489" s="19"/>
      <c r="F489" s="19"/>
      <c r="G489" s="19"/>
      <c r="H489" s="19"/>
      <c r="J489" s="19" t="s">
        <v>10</v>
      </c>
      <c r="K489" s="3">
        <v>40</v>
      </c>
      <c r="L489" s="3">
        <v>40</v>
      </c>
      <c r="M489" s="3">
        <v>40</v>
      </c>
      <c r="N489" s="3">
        <v>40</v>
      </c>
      <c r="O489" s="3">
        <v>40</v>
      </c>
      <c r="P489" s="3">
        <v>40</v>
      </c>
      <c r="Q489" s="3">
        <v>40</v>
      </c>
      <c r="R489" s="3">
        <v>40</v>
      </c>
      <c r="S489" s="3">
        <v>40</v>
      </c>
      <c r="T489" s="3">
        <v>40</v>
      </c>
      <c r="U489" s="3">
        <v>40</v>
      </c>
      <c r="V489" s="3">
        <v>40</v>
      </c>
      <c r="W489" s="3">
        <v>40</v>
      </c>
      <c r="X489" s="3">
        <v>40</v>
      </c>
      <c r="Y489" s="3">
        <v>40</v>
      </c>
      <c r="Z489" s="3">
        <v>40</v>
      </c>
      <c r="AA489" s="3">
        <v>40</v>
      </c>
      <c r="AB489" s="3">
        <v>40</v>
      </c>
      <c r="AC489" s="3">
        <v>40</v>
      </c>
      <c r="AD489" s="3">
        <v>40</v>
      </c>
      <c r="AE489" s="3">
        <v>40</v>
      </c>
      <c r="AF489" s="3">
        <v>40</v>
      </c>
      <c r="AG489" s="3">
        <v>40</v>
      </c>
      <c r="AH489" s="3">
        <v>40</v>
      </c>
      <c r="AI489" s="14">
        <f>V489</f>
        <v>40</v>
      </c>
      <c r="AJ489" s="14">
        <f>AH489</f>
        <v>40</v>
      </c>
      <c r="AK489" s="14">
        <f t="shared" si="162"/>
        <v>40</v>
      </c>
      <c r="AL489" s="14">
        <f t="shared" si="162"/>
        <v>40</v>
      </c>
      <c r="AM489" s="14">
        <f t="shared" si="162"/>
        <v>40</v>
      </c>
      <c r="AO489" s="42">
        <v>0</v>
      </c>
      <c r="AP489" s="14"/>
      <c r="AQ489" s="14"/>
      <c r="AR489" s="14"/>
      <c r="AS489" s="14"/>
      <c r="AT489" s="14"/>
      <c r="AU489" s="14"/>
      <c r="AV489" s="14"/>
    </row>
    <row r="490" spans="2:48" ht="13.75" hidden="1" customHeight="1" outlineLevel="2" x14ac:dyDescent="0.3">
      <c r="D490" s="19" t="s">
        <v>93</v>
      </c>
      <c r="E490" s="19"/>
      <c r="F490" s="19"/>
      <c r="G490" s="19"/>
      <c r="H490" s="19"/>
      <c r="J490" s="19" t="s">
        <v>15</v>
      </c>
      <c r="K490" s="3">
        <v>50</v>
      </c>
      <c r="L490" s="3">
        <v>50</v>
      </c>
      <c r="M490" s="3">
        <v>50</v>
      </c>
      <c r="N490" s="3">
        <v>50</v>
      </c>
      <c r="O490" s="3">
        <v>50</v>
      </c>
      <c r="P490" s="3">
        <v>50</v>
      </c>
      <c r="Q490" s="3">
        <v>50</v>
      </c>
      <c r="R490" s="3">
        <v>50</v>
      </c>
      <c r="S490" s="3">
        <v>50</v>
      </c>
      <c r="T490" s="3">
        <v>50</v>
      </c>
      <c r="U490" s="3">
        <v>50</v>
      </c>
      <c r="V490" s="3">
        <v>50</v>
      </c>
      <c r="W490" s="3">
        <v>50</v>
      </c>
      <c r="X490" s="3">
        <v>50</v>
      </c>
      <c r="Y490" s="3">
        <v>50</v>
      </c>
      <c r="Z490" s="3">
        <v>50</v>
      </c>
      <c r="AA490" s="3">
        <v>50</v>
      </c>
      <c r="AB490" s="3">
        <v>50</v>
      </c>
      <c r="AC490" s="3">
        <v>50</v>
      </c>
      <c r="AD490" s="3">
        <v>50</v>
      </c>
      <c r="AE490" s="3">
        <v>50</v>
      </c>
      <c r="AF490" s="3">
        <v>50</v>
      </c>
      <c r="AG490" s="3">
        <v>50</v>
      </c>
      <c r="AH490" s="3">
        <v>50</v>
      </c>
      <c r="AI490" s="14">
        <f>V490</f>
        <v>50</v>
      </c>
      <c r="AJ490" s="14">
        <f>AH490</f>
        <v>50</v>
      </c>
      <c r="AK490" s="14">
        <f t="shared" si="162"/>
        <v>50</v>
      </c>
      <c r="AL490" s="14">
        <f t="shared" si="162"/>
        <v>50</v>
      </c>
      <c r="AM490" s="14">
        <f t="shared" si="162"/>
        <v>50</v>
      </c>
      <c r="AO490" s="42">
        <v>0</v>
      </c>
      <c r="AP490" s="14"/>
      <c r="AQ490" s="14"/>
      <c r="AR490" s="14"/>
      <c r="AS490" s="14"/>
      <c r="AT490" s="14"/>
      <c r="AU490" s="14"/>
      <c r="AV490" s="14"/>
    </row>
    <row r="491" spans="2:48" ht="13.75" hidden="1" customHeight="1" outlineLevel="2" x14ac:dyDescent="0.3">
      <c r="B491" t="s">
        <v>99</v>
      </c>
      <c r="L491" s="3"/>
      <c r="M491" s="3"/>
      <c r="N491" s="3"/>
      <c r="O491" s="3"/>
      <c r="P491" s="3"/>
      <c r="Q491" s="3"/>
      <c r="R491" s="13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</row>
    <row r="492" spans="2:48" ht="13.75" hidden="1" customHeight="1" outlineLevel="2" x14ac:dyDescent="0.3">
      <c r="D492" s="19" t="s">
        <v>93</v>
      </c>
      <c r="E492" s="19"/>
      <c r="F492" s="19"/>
      <c r="G492" s="19"/>
      <c r="H492" s="19"/>
      <c r="J492" s="19" t="s">
        <v>11</v>
      </c>
      <c r="K492" s="3">
        <v>500</v>
      </c>
      <c r="L492" s="3">
        <v>500</v>
      </c>
      <c r="M492" s="3">
        <v>500</v>
      </c>
      <c r="N492" s="3">
        <v>500</v>
      </c>
      <c r="O492" s="3">
        <v>500</v>
      </c>
      <c r="P492" s="3">
        <v>500</v>
      </c>
      <c r="Q492" s="3">
        <v>500</v>
      </c>
      <c r="R492" s="3">
        <v>500</v>
      </c>
      <c r="S492" s="3">
        <v>500</v>
      </c>
      <c r="T492" s="3">
        <v>500</v>
      </c>
      <c r="U492" s="3">
        <v>500</v>
      </c>
      <c r="V492" s="3">
        <v>500</v>
      </c>
      <c r="W492" s="3">
        <v>500</v>
      </c>
      <c r="X492" s="3">
        <v>500</v>
      </c>
      <c r="Y492" s="3">
        <v>500</v>
      </c>
      <c r="Z492" s="3">
        <v>500</v>
      </c>
      <c r="AA492" s="3">
        <v>500</v>
      </c>
      <c r="AB492" s="3">
        <v>500</v>
      </c>
      <c r="AC492" s="3">
        <v>500</v>
      </c>
      <c r="AD492" s="3">
        <v>500</v>
      </c>
      <c r="AE492" s="3">
        <v>500</v>
      </c>
      <c r="AF492" s="3">
        <v>500</v>
      </c>
      <c r="AG492" s="3">
        <v>500</v>
      </c>
      <c r="AH492" s="3">
        <v>500</v>
      </c>
      <c r="AI492" s="14">
        <f>V492</f>
        <v>500</v>
      </c>
      <c r="AJ492" s="14">
        <f>AH492</f>
        <v>500</v>
      </c>
      <c r="AK492" s="14">
        <f t="shared" ref="AK492:AM494" si="163">AJ492*(1+$AO492)</f>
        <v>500</v>
      </c>
      <c r="AL492" s="14">
        <f t="shared" si="163"/>
        <v>500</v>
      </c>
      <c r="AM492" s="14">
        <f t="shared" si="163"/>
        <v>500</v>
      </c>
      <c r="AO492" s="42">
        <v>0</v>
      </c>
      <c r="AP492" s="14"/>
      <c r="AQ492" s="14"/>
      <c r="AR492" s="14"/>
      <c r="AS492" s="14"/>
      <c r="AT492" s="14"/>
      <c r="AU492" s="14"/>
      <c r="AV492" s="14"/>
    </row>
    <row r="493" spans="2:48" ht="13.75" hidden="1" customHeight="1" outlineLevel="2" x14ac:dyDescent="0.3">
      <c r="D493" s="19" t="s">
        <v>93</v>
      </c>
      <c r="E493" s="19"/>
      <c r="F493" s="19"/>
      <c r="G493" s="19"/>
      <c r="H493" s="19"/>
      <c r="J493" s="19" t="s">
        <v>10</v>
      </c>
      <c r="K493" s="3">
        <v>600</v>
      </c>
      <c r="L493" s="3">
        <v>600</v>
      </c>
      <c r="M493" s="3">
        <v>600</v>
      </c>
      <c r="N493" s="3">
        <v>600</v>
      </c>
      <c r="O493" s="3">
        <v>600</v>
      </c>
      <c r="P493" s="3">
        <v>600</v>
      </c>
      <c r="Q493" s="3">
        <v>600</v>
      </c>
      <c r="R493" s="3">
        <v>600</v>
      </c>
      <c r="S493" s="3">
        <v>600</v>
      </c>
      <c r="T493" s="3">
        <v>600</v>
      </c>
      <c r="U493" s="3">
        <v>600</v>
      </c>
      <c r="V493" s="3">
        <v>600</v>
      </c>
      <c r="W493" s="3">
        <v>600</v>
      </c>
      <c r="X493" s="3">
        <v>600</v>
      </c>
      <c r="Y493" s="3">
        <v>600</v>
      </c>
      <c r="Z493" s="3">
        <v>600</v>
      </c>
      <c r="AA493" s="3">
        <v>600</v>
      </c>
      <c r="AB493" s="3">
        <v>600</v>
      </c>
      <c r="AC493" s="3">
        <v>600</v>
      </c>
      <c r="AD493" s="3">
        <v>600</v>
      </c>
      <c r="AE493" s="3">
        <v>600</v>
      </c>
      <c r="AF493" s="3">
        <v>600</v>
      </c>
      <c r="AG493" s="3">
        <v>600</v>
      </c>
      <c r="AH493" s="3">
        <v>600</v>
      </c>
      <c r="AI493" s="14">
        <f>V493</f>
        <v>600</v>
      </c>
      <c r="AJ493" s="14">
        <f>AH493</f>
        <v>600</v>
      </c>
      <c r="AK493" s="14">
        <f t="shared" si="163"/>
        <v>600</v>
      </c>
      <c r="AL493" s="14">
        <f t="shared" si="163"/>
        <v>600</v>
      </c>
      <c r="AM493" s="14">
        <f t="shared" si="163"/>
        <v>600</v>
      </c>
      <c r="AO493" s="42">
        <v>0</v>
      </c>
      <c r="AP493" s="14"/>
      <c r="AQ493" s="14"/>
      <c r="AR493" s="14"/>
      <c r="AS493" s="14"/>
      <c r="AT493" s="14"/>
      <c r="AU493" s="14"/>
      <c r="AV493" s="14"/>
    </row>
    <row r="494" spans="2:48" ht="13.75" hidden="1" customHeight="1" outlineLevel="2" x14ac:dyDescent="0.3">
      <c r="D494" s="19" t="s">
        <v>93</v>
      </c>
      <c r="E494" s="19"/>
      <c r="F494" s="19"/>
      <c r="G494" s="19"/>
      <c r="H494" s="19"/>
      <c r="J494" s="19" t="s">
        <v>15</v>
      </c>
      <c r="K494" s="3">
        <v>700</v>
      </c>
      <c r="L494" s="3">
        <v>700</v>
      </c>
      <c r="M494" s="3">
        <v>700</v>
      </c>
      <c r="N494" s="3">
        <v>700</v>
      </c>
      <c r="O494" s="3">
        <v>700</v>
      </c>
      <c r="P494" s="3">
        <v>700</v>
      </c>
      <c r="Q494" s="3">
        <v>700</v>
      </c>
      <c r="R494" s="3">
        <v>700</v>
      </c>
      <c r="S494" s="3">
        <v>700</v>
      </c>
      <c r="T494" s="3">
        <v>700</v>
      </c>
      <c r="U494" s="3">
        <v>700</v>
      </c>
      <c r="V494" s="3">
        <v>700</v>
      </c>
      <c r="W494" s="3">
        <v>700</v>
      </c>
      <c r="X494" s="3">
        <v>700</v>
      </c>
      <c r="Y494" s="3">
        <v>700</v>
      </c>
      <c r="Z494" s="3">
        <v>700</v>
      </c>
      <c r="AA494" s="3">
        <v>700</v>
      </c>
      <c r="AB494" s="3">
        <v>700</v>
      </c>
      <c r="AC494" s="3">
        <v>700</v>
      </c>
      <c r="AD494" s="3">
        <v>700</v>
      </c>
      <c r="AE494" s="3">
        <v>700</v>
      </c>
      <c r="AF494" s="3">
        <v>700</v>
      </c>
      <c r="AG494" s="3">
        <v>700</v>
      </c>
      <c r="AH494" s="3">
        <v>700</v>
      </c>
      <c r="AI494" s="14">
        <f>V494</f>
        <v>700</v>
      </c>
      <c r="AJ494" s="14">
        <f>AH494</f>
        <v>700</v>
      </c>
      <c r="AK494" s="14">
        <f t="shared" si="163"/>
        <v>700</v>
      </c>
      <c r="AL494" s="14">
        <f t="shared" si="163"/>
        <v>700</v>
      </c>
      <c r="AM494" s="14">
        <f t="shared" si="163"/>
        <v>700</v>
      </c>
      <c r="AO494" s="42">
        <v>0</v>
      </c>
      <c r="AP494" s="14"/>
      <c r="AQ494" s="14"/>
      <c r="AR494" s="14"/>
      <c r="AS494" s="14"/>
      <c r="AT494" s="14"/>
      <c r="AU494" s="14"/>
      <c r="AV494" s="14"/>
    </row>
    <row r="495" spans="2:48" ht="13.75" hidden="1" customHeight="1" outlineLevel="2" x14ac:dyDescent="0.3">
      <c r="B495" t="s">
        <v>100</v>
      </c>
      <c r="J495" s="19"/>
      <c r="K495" s="3"/>
      <c r="L495" s="3"/>
      <c r="M495" s="3"/>
      <c r="N495" s="3"/>
      <c r="O495" s="3"/>
      <c r="P495" s="3"/>
      <c r="Q495" s="3"/>
      <c r="R495" s="13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</row>
    <row r="496" spans="2:48" ht="13.75" hidden="1" customHeight="1" outlineLevel="2" x14ac:dyDescent="0.3">
      <c r="D496" s="19" t="s">
        <v>91</v>
      </c>
      <c r="E496" s="19"/>
      <c r="F496" s="19"/>
      <c r="G496" s="19"/>
      <c r="H496" s="19"/>
      <c r="J496" s="19" t="s">
        <v>11</v>
      </c>
      <c r="K496" s="3">
        <f>K421*(K488+K492)</f>
        <v>12190</v>
      </c>
      <c r="L496" s="3">
        <f>IF(L$421&gt;K$421,(L$421-K$421)*(L488+L492),0)</f>
        <v>0</v>
      </c>
      <c r="M496" s="3">
        <f t="shared" ref="M496:AH496" si="164">IF(M$421&gt;L$421,(M$421-L$421)*(M488+M492),0)</f>
        <v>0</v>
      </c>
      <c r="N496" s="3">
        <f t="shared" si="164"/>
        <v>1060</v>
      </c>
      <c r="O496" s="3">
        <f t="shared" si="164"/>
        <v>530</v>
      </c>
      <c r="P496" s="3">
        <f t="shared" si="164"/>
        <v>1590</v>
      </c>
      <c r="Q496" s="3">
        <f t="shared" si="164"/>
        <v>3180</v>
      </c>
      <c r="R496" s="3">
        <f t="shared" si="164"/>
        <v>1060</v>
      </c>
      <c r="S496" s="3">
        <f t="shared" si="164"/>
        <v>1590</v>
      </c>
      <c r="T496" s="3">
        <f t="shared" si="164"/>
        <v>1060</v>
      </c>
      <c r="U496" s="3">
        <f t="shared" si="164"/>
        <v>0</v>
      </c>
      <c r="V496" s="3">
        <f t="shared" si="164"/>
        <v>0</v>
      </c>
      <c r="W496" s="3">
        <f t="shared" si="164"/>
        <v>2120</v>
      </c>
      <c r="X496" s="3">
        <f>IF(X$421&gt;W$421,(X$421-W$421)*(X488+X492),0)</f>
        <v>0</v>
      </c>
      <c r="Y496" s="3">
        <f t="shared" si="164"/>
        <v>0</v>
      </c>
      <c r="Z496" s="3">
        <f t="shared" si="164"/>
        <v>0</v>
      </c>
      <c r="AA496" s="3">
        <f t="shared" si="164"/>
        <v>0</v>
      </c>
      <c r="AB496" s="3">
        <f t="shared" si="164"/>
        <v>0</v>
      </c>
      <c r="AC496" s="3">
        <f t="shared" si="164"/>
        <v>0</v>
      </c>
      <c r="AD496" s="3">
        <f t="shared" si="164"/>
        <v>0</v>
      </c>
      <c r="AE496" s="3">
        <f t="shared" si="164"/>
        <v>0</v>
      </c>
      <c r="AF496" s="3">
        <f t="shared" si="164"/>
        <v>0</v>
      </c>
      <c r="AG496" s="3">
        <f t="shared" si="164"/>
        <v>0</v>
      </c>
      <c r="AH496" s="3">
        <f t="shared" si="164"/>
        <v>0</v>
      </c>
      <c r="AI496" s="3">
        <f>SUM(K496:V496)</f>
        <v>22260</v>
      </c>
      <c r="AJ496" s="3">
        <f>SUM(W496:AH496)</f>
        <v>2120</v>
      </c>
      <c r="AK496" s="3">
        <f t="shared" ref="AK496:AM498" si="165">AVERAGE(AI496:AJ496)</f>
        <v>12190</v>
      </c>
      <c r="AL496" s="3">
        <f t="shared" si="165"/>
        <v>7155</v>
      </c>
      <c r="AM496" s="3">
        <f t="shared" si="165"/>
        <v>9672.5</v>
      </c>
    </row>
    <row r="497" spans="1:41" ht="13.75" hidden="1" customHeight="1" outlineLevel="2" x14ac:dyDescent="0.3">
      <c r="D497" s="19" t="s">
        <v>91</v>
      </c>
      <c r="E497" s="19"/>
      <c r="F497" s="19"/>
      <c r="G497" s="19"/>
      <c r="H497" s="19"/>
      <c r="J497" s="19" t="s">
        <v>10</v>
      </c>
      <c r="K497" s="3">
        <f>K422*(K489+K493)</f>
        <v>11520</v>
      </c>
      <c r="L497" s="3">
        <f>IF(L$422&gt;K$422,(L$422-K$422)*(L489+L493),0)</f>
        <v>0</v>
      </c>
      <c r="M497" s="3">
        <f t="shared" ref="M497:AH497" si="166">IF(M$422&gt;L$422,(M$422-L$422)*(M489+M493),0)</f>
        <v>1280</v>
      </c>
      <c r="N497" s="3">
        <f t="shared" si="166"/>
        <v>1280</v>
      </c>
      <c r="O497" s="3">
        <f t="shared" si="166"/>
        <v>640</v>
      </c>
      <c r="P497" s="3">
        <f t="shared" si="166"/>
        <v>1280</v>
      </c>
      <c r="Q497" s="3">
        <f t="shared" si="166"/>
        <v>2560</v>
      </c>
      <c r="R497" s="3">
        <f t="shared" si="166"/>
        <v>1280</v>
      </c>
      <c r="S497" s="3">
        <f t="shared" si="166"/>
        <v>1920</v>
      </c>
      <c r="T497" s="3">
        <f t="shared" si="166"/>
        <v>1280</v>
      </c>
      <c r="U497" s="3">
        <f t="shared" si="166"/>
        <v>0</v>
      </c>
      <c r="V497" s="3">
        <f t="shared" si="166"/>
        <v>0</v>
      </c>
      <c r="W497" s="3">
        <f t="shared" si="166"/>
        <v>1920</v>
      </c>
      <c r="X497" s="3">
        <f>IF(X$422&gt;W$422,(X$422-W$422)*(X489+X493),0)</f>
        <v>0</v>
      </c>
      <c r="Y497" s="3">
        <f t="shared" si="166"/>
        <v>0</v>
      </c>
      <c r="Z497" s="3">
        <f t="shared" si="166"/>
        <v>0</v>
      </c>
      <c r="AA497" s="3">
        <f t="shared" si="166"/>
        <v>0</v>
      </c>
      <c r="AB497" s="3">
        <f t="shared" si="166"/>
        <v>0</v>
      </c>
      <c r="AC497" s="3">
        <f t="shared" si="166"/>
        <v>0</v>
      </c>
      <c r="AD497" s="3">
        <f t="shared" si="166"/>
        <v>0</v>
      </c>
      <c r="AE497" s="3">
        <f t="shared" si="166"/>
        <v>0</v>
      </c>
      <c r="AF497" s="3">
        <f t="shared" si="166"/>
        <v>0</v>
      </c>
      <c r="AG497" s="3">
        <f t="shared" si="166"/>
        <v>0</v>
      </c>
      <c r="AH497" s="3">
        <f t="shared" si="166"/>
        <v>0</v>
      </c>
      <c r="AI497" s="3">
        <f>SUM(K497:V497)</f>
        <v>23040</v>
      </c>
      <c r="AJ497" s="3">
        <f>SUM(W497:AH497)</f>
        <v>1920</v>
      </c>
      <c r="AK497" s="3">
        <f t="shared" si="165"/>
        <v>12480</v>
      </c>
      <c r="AL497" s="3">
        <f t="shared" si="165"/>
        <v>7200</v>
      </c>
      <c r="AM497" s="3">
        <f t="shared" si="165"/>
        <v>9840</v>
      </c>
    </row>
    <row r="498" spans="1:41" ht="13.75" hidden="1" customHeight="1" outlineLevel="2" x14ac:dyDescent="0.3">
      <c r="D498" s="19" t="s">
        <v>91</v>
      </c>
      <c r="E498" s="19"/>
      <c r="F498" s="19"/>
      <c r="G498" s="19"/>
      <c r="H498" s="19"/>
      <c r="J498" s="19" t="s">
        <v>15</v>
      </c>
      <c r="K498" s="3">
        <f>K423*(K490+K494)</f>
        <v>10500</v>
      </c>
      <c r="L498" s="3">
        <f>IF(L$423&gt;K$423,(L$423-K$423)*(L490+L494),0)</f>
        <v>0</v>
      </c>
      <c r="M498" s="3">
        <f t="shared" ref="M498:AH498" si="167">IF(M$423&gt;L$423,(M$423-L$423)*(M490+M494),0)</f>
        <v>0</v>
      </c>
      <c r="N498" s="3">
        <f t="shared" si="167"/>
        <v>750</v>
      </c>
      <c r="O498" s="3">
        <f t="shared" si="167"/>
        <v>1500</v>
      </c>
      <c r="P498" s="3">
        <f t="shared" si="167"/>
        <v>1500</v>
      </c>
      <c r="Q498" s="3">
        <f t="shared" si="167"/>
        <v>4500</v>
      </c>
      <c r="R498" s="3">
        <f t="shared" si="167"/>
        <v>1500</v>
      </c>
      <c r="S498" s="3">
        <f t="shared" si="167"/>
        <v>2250</v>
      </c>
      <c r="T498" s="3">
        <f t="shared" si="167"/>
        <v>750</v>
      </c>
      <c r="U498" s="3">
        <f t="shared" si="167"/>
        <v>0</v>
      </c>
      <c r="V498" s="3">
        <f t="shared" si="167"/>
        <v>0</v>
      </c>
      <c r="W498" s="3">
        <f t="shared" si="167"/>
        <v>2250</v>
      </c>
      <c r="X498" s="3">
        <f>IF(X$423&gt;W$423,(X$423-W$423)*(X490+X494),0)</f>
        <v>0</v>
      </c>
      <c r="Y498" s="3">
        <f t="shared" si="167"/>
        <v>0</v>
      </c>
      <c r="Z498" s="3">
        <f t="shared" si="167"/>
        <v>0</v>
      </c>
      <c r="AA498" s="3">
        <f t="shared" si="167"/>
        <v>0</v>
      </c>
      <c r="AB498" s="3">
        <f t="shared" si="167"/>
        <v>0</v>
      </c>
      <c r="AC498" s="3">
        <f t="shared" si="167"/>
        <v>0</v>
      </c>
      <c r="AD498" s="3">
        <f t="shared" si="167"/>
        <v>0</v>
      </c>
      <c r="AE498" s="3">
        <f t="shared" si="167"/>
        <v>0</v>
      </c>
      <c r="AF498" s="3">
        <f t="shared" si="167"/>
        <v>0</v>
      </c>
      <c r="AG498" s="3">
        <f t="shared" si="167"/>
        <v>0</v>
      </c>
      <c r="AH498" s="3">
        <f t="shared" si="167"/>
        <v>0</v>
      </c>
      <c r="AI498" s="3">
        <f>SUM(K498:V498)</f>
        <v>23250</v>
      </c>
      <c r="AJ498" s="3">
        <f>SUM(W498:AH498)</f>
        <v>2250</v>
      </c>
      <c r="AK498" s="3">
        <f t="shared" si="165"/>
        <v>12750</v>
      </c>
      <c r="AL498" s="3">
        <f t="shared" si="165"/>
        <v>7500</v>
      </c>
      <c r="AM498" s="3">
        <f t="shared" si="165"/>
        <v>10125</v>
      </c>
    </row>
    <row r="499" spans="1:41" ht="13.75" hidden="1" customHeight="1" outlineLevel="2" x14ac:dyDescent="0.3">
      <c r="D499" s="19"/>
      <c r="E499" s="19"/>
      <c r="F499" s="19"/>
      <c r="G499" s="19"/>
      <c r="H499" s="19"/>
      <c r="J499" s="19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41" s="46" customFormat="1" hidden="1" outlineLevel="1" x14ac:dyDescent="0.25">
      <c r="A500" s="45"/>
      <c r="B500" s="105" t="s">
        <v>95</v>
      </c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7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8"/>
    </row>
    <row r="501" spans="1:41" ht="13.75" hidden="1" customHeight="1" outlineLevel="1" x14ac:dyDescent="0.3">
      <c r="D501" s="19"/>
      <c r="E501" s="19"/>
      <c r="F501" s="19"/>
      <c r="G501" s="19"/>
      <c r="H501" s="19"/>
      <c r="J501" s="19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41" ht="13.75" hidden="1" customHeight="1" outlineLevel="1" collapsed="1" x14ac:dyDescent="0.3">
      <c r="B502" t="s">
        <v>153</v>
      </c>
      <c r="J502" s="19"/>
    </row>
    <row r="503" spans="1:41" ht="13.75" hidden="1" customHeight="1" outlineLevel="2" x14ac:dyDescent="0.3">
      <c r="J503" s="19" t="s">
        <v>11</v>
      </c>
      <c r="K503" s="3">
        <v>10000</v>
      </c>
      <c r="L503" s="3">
        <v>10000</v>
      </c>
      <c r="M503" s="3">
        <v>10000</v>
      </c>
      <c r="N503" s="3">
        <v>10000</v>
      </c>
      <c r="O503" s="3">
        <v>10000</v>
      </c>
      <c r="P503" s="3">
        <v>10000</v>
      </c>
      <c r="Q503" s="3">
        <v>10000</v>
      </c>
      <c r="R503" s="3">
        <v>10000</v>
      </c>
      <c r="S503" s="3">
        <v>10000</v>
      </c>
      <c r="T503" s="3">
        <v>10000</v>
      </c>
      <c r="U503" s="3">
        <v>10000</v>
      </c>
      <c r="V503" s="3">
        <v>10000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f>SUM(K503:V503)</f>
        <v>120000</v>
      </c>
      <c r="AJ503" s="3">
        <f>SUM(W503:AH503)</f>
        <v>0</v>
      </c>
      <c r="AK503" s="3">
        <f t="shared" ref="AK503:AM505" si="168">AJ503</f>
        <v>0</v>
      </c>
      <c r="AL503" s="3">
        <f t="shared" si="168"/>
        <v>0</v>
      </c>
      <c r="AM503" s="3">
        <f t="shared" si="168"/>
        <v>0</v>
      </c>
      <c r="AO503" s="42">
        <v>0</v>
      </c>
    </row>
    <row r="504" spans="1:41" ht="13.75" hidden="1" customHeight="1" outlineLevel="2" x14ac:dyDescent="0.3">
      <c r="J504" s="19" t="s">
        <v>10</v>
      </c>
      <c r="K504" s="3">
        <v>15000</v>
      </c>
      <c r="L504" s="3">
        <v>15000</v>
      </c>
      <c r="M504" s="3">
        <v>15000</v>
      </c>
      <c r="N504" s="3">
        <v>15000</v>
      </c>
      <c r="O504" s="3">
        <v>15000</v>
      </c>
      <c r="P504" s="3">
        <v>15000</v>
      </c>
      <c r="Q504" s="3">
        <v>15000</v>
      </c>
      <c r="R504" s="3">
        <v>15000</v>
      </c>
      <c r="S504" s="3">
        <v>15000</v>
      </c>
      <c r="T504" s="3">
        <v>15000</v>
      </c>
      <c r="U504" s="3">
        <v>15000</v>
      </c>
      <c r="V504" s="3">
        <v>15000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f>SUM(K504:V504)</f>
        <v>180000</v>
      </c>
      <c r="AJ504" s="3">
        <f>SUM(W504:AH504)</f>
        <v>0</v>
      </c>
      <c r="AK504" s="3">
        <f t="shared" si="168"/>
        <v>0</v>
      </c>
      <c r="AL504" s="3">
        <f t="shared" si="168"/>
        <v>0</v>
      </c>
      <c r="AM504" s="3">
        <f t="shared" si="168"/>
        <v>0</v>
      </c>
      <c r="AO504" s="42">
        <v>0</v>
      </c>
    </row>
    <row r="505" spans="1:41" ht="13.75" hidden="1" customHeight="1" outlineLevel="2" x14ac:dyDescent="0.3">
      <c r="J505" s="19" t="s">
        <v>15</v>
      </c>
      <c r="K505" s="3">
        <v>20000</v>
      </c>
      <c r="L505" s="3">
        <v>20000</v>
      </c>
      <c r="M505" s="3">
        <v>20000</v>
      </c>
      <c r="N505" s="3">
        <v>20000</v>
      </c>
      <c r="O505" s="3">
        <v>20000</v>
      </c>
      <c r="P505" s="3">
        <v>20000</v>
      </c>
      <c r="Q505" s="3">
        <v>20000</v>
      </c>
      <c r="R505" s="3">
        <v>20000</v>
      </c>
      <c r="S505" s="3">
        <v>20000</v>
      </c>
      <c r="T505" s="3">
        <v>20000</v>
      </c>
      <c r="U505" s="3">
        <v>20000</v>
      </c>
      <c r="V505" s="3">
        <v>20000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f>SUM(K505:V505)</f>
        <v>240000</v>
      </c>
      <c r="AJ505" s="3">
        <f>SUM(W505:AH505)</f>
        <v>0</v>
      </c>
      <c r="AK505" s="3">
        <f t="shared" si="168"/>
        <v>0</v>
      </c>
      <c r="AL505" s="3">
        <f t="shared" si="168"/>
        <v>0</v>
      </c>
      <c r="AM505" s="3">
        <f t="shared" si="168"/>
        <v>0</v>
      </c>
      <c r="AO505" s="42">
        <v>0</v>
      </c>
    </row>
    <row r="506" spans="1:41" ht="13.75" hidden="1" customHeight="1" outlineLevel="1" collapsed="1" x14ac:dyDescent="0.3">
      <c r="B506" t="s">
        <v>428</v>
      </c>
      <c r="J506" s="19"/>
    </row>
    <row r="507" spans="1:41" ht="13.75" hidden="1" customHeight="1" outlineLevel="2" x14ac:dyDescent="0.3">
      <c r="J507" s="19" t="s">
        <v>11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f>SUM(K507:V507)</f>
        <v>0</v>
      </c>
      <c r="AJ507" s="3">
        <f>SUM(W507:AH507)</f>
        <v>0</v>
      </c>
      <c r="AK507" s="3">
        <f t="shared" ref="AK507:AK509" si="169">AJ507</f>
        <v>0</v>
      </c>
      <c r="AL507" s="3">
        <f t="shared" ref="AL507:AL509" si="170">AK507</f>
        <v>0</v>
      </c>
      <c r="AM507" s="3">
        <f t="shared" ref="AM507:AM509" si="171">AL507</f>
        <v>0</v>
      </c>
      <c r="AO507" s="42">
        <v>0</v>
      </c>
    </row>
    <row r="508" spans="1:41" ht="13.75" hidden="1" customHeight="1" outlineLevel="2" x14ac:dyDescent="0.3">
      <c r="H508" s="254">
        <v>5000000</v>
      </c>
      <c r="J508" s="19" t="s">
        <v>10</v>
      </c>
      <c r="K508" s="3">
        <f>IF(K874&gt;=Consolidated!$I$5,'Front-End @ LA'!$H$508,0)</f>
        <v>0</v>
      </c>
      <c r="L508" s="3">
        <f>IF(L874&gt;=Consolidated!$I$5,'Front-End @ LA'!$H$508,0)</f>
        <v>0</v>
      </c>
      <c r="M508" s="3">
        <f>IF(M874&gt;=Consolidated!$I$5,'Front-End @ LA'!$H$508,0)</f>
        <v>5000000</v>
      </c>
      <c r="N508" s="3">
        <f>IF(N874&gt;=Consolidated!$I$5,'Front-End @ LA'!$H$508,0)</f>
        <v>0</v>
      </c>
      <c r="O508" s="3">
        <f>IF(O874&gt;=Consolidated!$I$5,'Front-End @ LA'!$H$508,0)</f>
        <v>0</v>
      </c>
      <c r="P508" s="3">
        <f>IF(P874&gt;=Consolidated!$I$5,'Front-End @ LA'!$H$508,0)</f>
        <v>0</v>
      </c>
      <c r="Q508" s="3">
        <f>IF(Q874&gt;=Consolidated!$I$5,'Front-End @ LA'!$H$508,0)</f>
        <v>0</v>
      </c>
      <c r="R508" s="3">
        <f>IF(R874&gt;=Consolidated!$I$5,'Front-End @ LA'!$H$508,0)</f>
        <v>0</v>
      </c>
      <c r="S508" s="3">
        <f>IF(S874&gt;=Consolidated!$I$5,'Front-End @ LA'!$H$508,0)</f>
        <v>0</v>
      </c>
      <c r="T508" s="3">
        <f>IF(T874&gt;=Consolidated!$I$5,'Front-End @ LA'!$H$508,0)</f>
        <v>0</v>
      </c>
      <c r="U508" s="3">
        <f>IF(U874&gt;=Consolidated!$I$5,'Front-End @ LA'!$H$508,0)</f>
        <v>0</v>
      </c>
      <c r="V508" s="3">
        <f>IF(V874&gt;=Consolidated!$I$5,'Front-End @ LA'!$H$508,0)</f>
        <v>0</v>
      </c>
      <c r="W508" s="3">
        <f>IF(W874&gt;=Consolidated!$I$5,'Front-End @ LA'!$H$508,0)</f>
        <v>0</v>
      </c>
      <c r="X508" s="3">
        <f>IF(X874&gt;=Consolidated!$I$5,'Front-End @ LA'!$H$508,0)</f>
        <v>0</v>
      </c>
      <c r="Y508" s="3">
        <f>IF(Y874&gt;=Consolidated!$I$5,'Front-End @ LA'!$H$508,0)</f>
        <v>0</v>
      </c>
      <c r="Z508" s="3">
        <f>IF(Z874&gt;=Consolidated!$I$5,'Front-End @ LA'!$H$508,0)</f>
        <v>0</v>
      </c>
      <c r="AA508" s="3">
        <f>IF(AA874&gt;=Consolidated!$I$5,'Front-End @ LA'!$H$508,0)</f>
        <v>0</v>
      </c>
      <c r="AB508" s="3">
        <f>IF(AB874&gt;=Consolidated!$I$5,'Front-End @ LA'!$H$508,0)</f>
        <v>0</v>
      </c>
      <c r="AC508" s="3">
        <f>IF(AC874&gt;=Consolidated!$I$5,'Front-End @ LA'!$H$508,0)</f>
        <v>0</v>
      </c>
      <c r="AD508" s="3">
        <f>IF(AD874&gt;=Consolidated!$I$5,'Front-End @ LA'!$H$508,0)</f>
        <v>0</v>
      </c>
      <c r="AE508" s="3">
        <f>IF(AE874&gt;=Consolidated!$I$5,'Front-End @ LA'!$H$508,0)</f>
        <v>0</v>
      </c>
      <c r="AF508" s="3">
        <f>IF(AF874&gt;=Consolidated!$I$5,'Front-End @ LA'!$H$508,0)</f>
        <v>0</v>
      </c>
      <c r="AG508" s="3">
        <f>IF(AG874&gt;=Consolidated!$I$5,'Front-End @ LA'!$H$508,0)</f>
        <v>0</v>
      </c>
      <c r="AH508" s="3">
        <f>IF(AH874&gt;=Consolidated!$I$5,'Front-End @ LA'!$H$508,0)</f>
        <v>0</v>
      </c>
      <c r="AI508" s="3">
        <f>SUM(K508:V508)</f>
        <v>5000000</v>
      </c>
      <c r="AJ508" s="3">
        <f>SUM(W508:AH508)</f>
        <v>0</v>
      </c>
      <c r="AK508" s="3">
        <f t="shared" si="169"/>
        <v>0</v>
      </c>
      <c r="AL508" s="3">
        <f t="shared" si="170"/>
        <v>0</v>
      </c>
      <c r="AM508" s="3">
        <f t="shared" si="171"/>
        <v>0</v>
      </c>
      <c r="AO508" s="42">
        <v>0</v>
      </c>
    </row>
    <row r="509" spans="1:41" ht="13.75" hidden="1" customHeight="1" outlineLevel="2" x14ac:dyDescent="0.3">
      <c r="J509" s="19" t="s">
        <v>15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f>SUM(K509:V509)</f>
        <v>0</v>
      </c>
      <c r="AJ509" s="3">
        <f>SUM(W509:AH509)</f>
        <v>0</v>
      </c>
      <c r="AK509" s="3">
        <f t="shared" si="169"/>
        <v>0</v>
      </c>
      <c r="AL509" s="3">
        <f t="shared" si="170"/>
        <v>0</v>
      </c>
      <c r="AM509" s="3">
        <f t="shared" si="171"/>
        <v>0</v>
      </c>
      <c r="AO509" s="42">
        <v>0</v>
      </c>
    </row>
    <row r="510" spans="1:41" ht="13.5" hidden="1" outlineLevel="1" thickBot="1" x14ac:dyDescent="0.35">
      <c r="D510" s="19"/>
      <c r="E510" s="19"/>
      <c r="F510" s="19"/>
      <c r="G510" s="19"/>
      <c r="H510" s="19"/>
      <c r="J510" s="19"/>
      <c r="AI510" s="14"/>
    </row>
    <row r="511" spans="1:41" ht="13.5" collapsed="1" thickBot="1" x14ac:dyDescent="0.35">
      <c r="A511" s="36" t="s">
        <v>151</v>
      </c>
      <c r="B511" s="96" t="s">
        <v>126</v>
      </c>
      <c r="C511" s="97"/>
      <c r="D511" s="97"/>
      <c r="E511" s="97"/>
      <c r="F511" s="97"/>
      <c r="G511" s="97"/>
      <c r="H511" s="97"/>
      <c r="I511" s="97"/>
      <c r="J511" s="97"/>
      <c r="K511" s="98"/>
      <c r="L511" s="98"/>
      <c r="M511" s="98"/>
      <c r="N511" s="98"/>
      <c r="O511" s="98"/>
      <c r="P511" s="98"/>
      <c r="Q511" s="98"/>
      <c r="R511" s="99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</row>
    <row r="512" spans="1:41" ht="13.5" hidden="1" outlineLevel="1" thickBot="1" x14ac:dyDescent="0.35">
      <c r="B512" s="104" t="s">
        <v>210</v>
      </c>
      <c r="C512" s="101"/>
      <c r="D512" s="101"/>
      <c r="E512" s="101"/>
      <c r="F512" s="101"/>
      <c r="G512" s="101"/>
      <c r="H512" s="101"/>
      <c r="I512" s="101"/>
      <c r="J512" s="101"/>
      <c r="K512" s="102"/>
      <c r="L512" s="102"/>
      <c r="M512" s="102"/>
      <c r="N512" s="102"/>
      <c r="O512" s="102"/>
      <c r="P512" s="102"/>
      <c r="Q512" s="102"/>
      <c r="R512" s="103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 spans="1:39" hidden="1" outlineLevel="1" x14ac:dyDescent="0.3">
      <c r="I513" s="36"/>
      <c r="J513" s="36"/>
    </row>
    <row r="514" spans="1:39" s="46" customFormat="1" hidden="1" outlineLevel="1" collapsed="1" x14ac:dyDescent="0.25">
      <c r="A514" s="45"/>
      <c r="B514" s="105" t="s">
        <v>94</v>
      </c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7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8"/>
    </row>
    <row r="515" spans="1:39" hidden="1" outlineLevel="2" x14ac:dyDescent="0.3">
      <c r="I515" s="19"/>
      <c r="J515" s="32" t="s">
        <v>108</v>
      </c>
    </row>
    <row r="516" spans="1:39" hidden="1" outlineLevel="2" x14ac:dyDescent="0.3">
      <c r="B516" s="18" t="s">
        <v>106</v>
      </c>
      <c r="I516" s="242" t="s">
        <v>146</v>
      </c>
      <c r="J516" s="242" t="s">
        <v>107</v>
      </c>
    </row>
    <row r="517" spans="1:39" hidden="1" outlineLevel="2" x14ac:dyDescent="0.3">
      <c r="B517" t="s">
        <v>89</v>
      </c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14"/>
      <c r="AJ517" s="14"/>
    </row>
    <row r="518" spans="1:39" hidden="1" outlineLevel="2" x14ac:dyDescent="0.3">
      <c r="C518" t="s">
        <v>78</v>
      </c>
      <c r="I518" s="14">
        <f t="array" aca="1" ref="I518:I522" ca="1">TRANSPOSE(AI663:AM663)</f>
        <v>90000</v>
      </c>
      <c r="J518" s="26">
        <v>5</v>
      </c>
      <c r="K518" s="3">
        <f ca="1">K663/($J518*12)</f>
        <v>750</v>
      </c>
      <c r="L518" s="3">
        <f t="shared" ref="L518:V518" ca="1" si="172">L663/($J518*12)+K518</f>
        <v>750</v>
      </c>
      <c r="M518" s="3">
        <f t="shared" ca="1" si="172"/>
        <v>833.33333333333337</v>
      </c>
      <c r="N518" s="3">
        <f t="shared" ca="1" si="172"/>
        <v>916.66666666666674</v>
      </c>
      <c r="O518" s="3">
        <f t="shared" ca="1" si="172"/>
        <v>958.33333333333337</v>
      </c>
      <c r="P518" s="3">
        <f t="shared" ca="1" si="172"/>
        <v>1041.6666666666667</v>
      </c>
      <c r="Q518" s="3">
        <f t="shared" ca="1" si="172"/>
        <v>1208.3333333333335</v>
      </c>
      <c r="R518" s="3">
        <f t="shared" ca="1" si="172"/>
        <v>1291.6666666666667</v>
      </c>
      <c r="S518" s="3">
        <f t="shared" ca="1" si="172"/>
        <v>1416.6666666666667</v>
      </c>
      <c r="T518" s="3">
        <f t="shared" ca="1" si="172"/>
        <v>1500</v>
      </c>
      <c r="U518" s="3">
        <f t="shared" ca="1" si="172"/>
        <v>1500</v>
      </c>
      <c r="V518" s="3">
        <f t="shared" ca="1" si="172"/>
        <v>1500</v>
      </c>
      <c r="W518" s="3">
        <f t="shared" ref="W518:AH518" ca="1" si="173">V518</f>
        <v>1500</v>
      </c>
      <c r="X518" s="3">
        <f ca="1">W518</f>
        <v>1500</v>
      </c>
      <c r="Y518" s="3">
        <f t="shared" ca="1" si="173"/>
        <v>1500</v>
      </c>
      <c r="Z518" s="3">
        <f t="shared" ca="1" si="173"/>
        <v>1500</v>
      </c>
      <c r="AA518" s="3">
        <f t="shared" ca="1" si="173"/>
        <v>1500</v>
      </c>
      <c r="AB518" s="3">
        <f t="shared" ca="1" si="173"/>
        <v>1500</v>
      </c>
      <c r="AC518" s="3">
        <f t="shared" ca="1" si="173"/>
        <v>1500</v>
      </c>
      <c r="AD518" s="3">
        <f t="shared" ca="1" si="173"/>
        <v>1500</v>
      </c>
      <c r="AE518" s="3">
        <f t="shared" ca="1" si="173"/>
        <v>1500</v>
      </c>
      <c r="AF518" s="3">
        <f t="shared" ca="1" si="173"/>
        <v>1500</v>
      </c>
      <c r="AG518" s="3">
        <f t="shared" ca="1" si="173"/>
        <v>1500</v>
      </c>
      <c r="AH518" s="3">
        <f t="shared" ca="1" si="173"/>
        <v>1500</v>
      </c>
      <c r="AI518" s="14">
        <f ca="1">IF(SUM(COUNT($AI$5:AI$5))&lt;=$J518,$I518/$J518,0)</f>
        <v>18000</v>
      </c>
      <c r="AJ518" s="14">
        <f ca="1">IF(SUM(COUNT($AI$5:AJ$5))&lt;=$J518,$I518/$J518,0)</f>
        <v>18000</v>
      </c>
      <c r="AK518" s="14">
        <f ca="1">IF(SUM(COUNT($AI$5:AK$5))&lt;=$J518,$I518/$J518,0)</f>
        <v>18000</v>
      </c>
      <c r="AL518" s="14">
        <f ca="1">IF(SUM(COUNT($AI$5:AL$5))&lt;=$J518,$I518/$J518,0)</f>
        <v>18000</v>
      </c>
      <c r="AM518" s="14">
        <f ca="1">IF(SUM(COUNT($AI$5:AM$5))&lt;=$J518,$I518/$J518,0)</f>
        <v>18000</v>
      </c>
    </row>
    <row r="519" spans="1:39" hidden="1" outlineLevel="2" x14ac:dyDescent="0.3">
      <c r="C519" t="s">
        <v>79</v>
      </c>
      <c r="I519" s="14">
        <f ca="1"/>
        <v>7500</v>
      </c>
      <c r="J519" s="26">
        <v>5</v>
      </c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>
        <f t="shared" ref="W519:AH519" ca="1" si="174">W664/($J519*12)+V519</f>
        <v>150</v>
      </c>
      <c r="X519" s="3">
        <f t="shared" ca="1" si="174"/>
        <v>150</v>
      </c>
      <c r="Y519" s="3">
        <f t="shared" ca="1" si="174"/>
        <v>150</v>
      </c>
      <c r="Z519" s="3">
        <f t="shared" ca="1" si="174"/>
        <v>150</v>
      </c>
      <c r="AA519" s="3">
        <f t="shared" ca="1" si="174"/>
        <v>150</v>
      </c>
      <c r="AB519" s="3">
        <f t="shared" ca="1" si="174"/>
        <v>150</v>
      </c>
      <c r="AC519" s="3">
        <f t="shared" ca="1" si="174"/>
        <v>150</v>
      </c>
      <c r="AD519" s="3">
        <f t="shared" ca="1" si="174"/>
        <v>150</v>
      </c>
      <c r="AE519" s="3">
        <f t="shared" ca="1" si="174"/>
        <v>150</v>
      </c>
      <c r="AF519" s="3">
        <f t="shared" ca="1" si="174"/>
        <v>150</v>
      </c>
      <c r="AG519" s="3">
        <f t="shared" ca="1" si="174"/>
        <v>150</v>
      </c>
      <c r="AH519" s="3">
        <f t="shared" ca="1" si="174"/>
        <v>150</v>
      </c>
      <c r="AI519" s="14"/>
      <c r="AJ519" s="14">
        <f ca="1">IF(SUM(COUNT($AJ$5:AJ$5))&lt;=$J519,$I519/$J519,0)</f>
        <v>1500</v>
      </c>
      <c r="AK519" s="14">
        <f ca="1">IF(SUM(COUNT($AJ$5:AK$5))&lt;=$J519,$I519/$J519,0)</f>
        <v>1500</v>
      </c>
      <c r="AL519" s="14">
        <f ca="1">IF(SUM(COUNT($AJ$5:AL$5))&lt;=$J519,$I519/$J519,0)</f>
        <v>1500</v>
      </c>
      <c r="AM519" s="14">
        <f ca="1">IF(SUM(COUNT($AJ$5:AM$5))&lt;=$J519,$I519/$J519,0)</f>
        <v>1500</v>
      </c>
    </row>
    <row r="520" spans="1:39" hidden="1" outlineLevel="2" x14ac:dyDescent="0.3">
      <c r="C520" t="s">
        <v>80</v>
      </c>
      <c r="I520" s="14">
        <f ca="1"/>
        <v>0</v>
      </c>
      <c r="J520" s="26">
        <v>5</v>
      </c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14"/>
      <c r="AJ520" s="14"/>
      <c r="AK520" s="14">
        <f ca="1">IF(SUM(COUNT($AK$5:AK$5))&lt;=$J520,$I520/$J520,0)</f>
        <v>0</v>
      </c>
      <c r="AL520" s="14">
        <f ca="1">IF(SUM(COUNT($AK$5:AL$5))&lt;=$J520,$I520/$J520,0)</f>
        <v>0</v>
      </c>
      <c r="AM520" s="14">
        <f ca="1">IF(SUM(COUNT($AK$5:AM$5))&lt;=$J520,$I520/$J520,0)</f>
        <v>0</v>
      </c>
    </row>
    <row r="521" spans="1:39" hidden="1" outlineLevel="2" x14ac:dyDescent="0.3">
      <c r="C521" t="s">
        <v>81</v>
      </c>
      <c r="I521" s="14">
        <f ca="1"/>
        <v>0</v>
      </c>
      <c r="J521" s="26">
        <v>5</v>
      </c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14"/>
      <c r="AJ521" s="14"/>
      <c r="AK521" s="14"/>
      <c r="AL521" s="14">
        <f ca="1">IF(SUM(COUNT($AL$5:AL$5))&lt;=$J521,$I521/$J521,0)</f>
        <v>0</v>
      </c>
      <c r="AM521" s="14">
        <f ca="1">IF(SUM(COUNT($AL$5:AM$5))&lt;=$J521,$I521/$J521,0)</f>
        <v>0</v>
      </c>
    </row>
    <row r="522" spans="1:39" hidden="1" outlineLevel="2" x14ac:dyDescent="0.3">
      <c r="C522" t="s">
        <v>82</v>
      </c>
      <c r="I522" s="14">
        <f ca="1"/>
        <v>0</v>
      </c>
      <c r="J522" s="26">
        <v>5</v>
      </c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14"/>
      <c r="AJ522" s="14"/>
      <c r="AK522" s="14"/>
      <c r="AL522" s="14"/>
      <c r="AM522" s="14">
        <f ca="1">IF(SUM(COUNT($AM$5:AM$5))&lt;=$J522,$I522/$J522,0)</f>
        <v>0</v>
      </c>
    </row>
    <row r="523" spans="1:39" hidden="1" outlineLevel="2" x14ac:dyDescent="0.3">
      <c r="B523" t="s">
        <v>88</v>
      </c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14"/>
      <c r="AJ523" s="14"/>
    </row>
    <row r="524" spans="1:39" hidden="1" outlineLevel="2" x14ac:dyDescent="0.3">
      <c r="C524" t="s">
        <v>78</v>
      </c>
      <c r="I524" s="14">
        <f t="array" aca="1" ref="I524:I528" ca="1">TRANSPOSE(AI664:AM664)</f>
        <v>108000</v>
      </c>
      <c r="J524" s="26">
        <v>3</v>
      </c>
      <c r="K524" s="3">
        <f ca="1">K664/($J524*12)</f>
        <v>1500</v>
      </c>
      <c r="L524" s="3">
        <f t="shared" ref="L524:V524" ca="1" si="175">L664/($J524*12)+K524</f>
        <v>1500</v>
      </c>
      <c r="M524" s="3">
        <f t="shared" ca="1" si="175"/>
        <v>1666.6666666666667</v>
      </c>
      <c r="N524" s="3">
        <f t="shared" ca="1" si="175"/>
        <v>1833.3333333333335</v>
      </c>
      <c r="O524" s="3">
        <f t="shared" ca="1" si="175"/>
        <v>1916.6666666666667</v>
      </c>
      <c r="P524" s="3">
        <f t="shared" ca="1" si="175"/>
        <v>2083.3333333333335</v>
      </c>
      <c r="Q524" s="3">
        <f t="shared" ca="1" si="175"/>
        <v>2416.666666666667</v>
      </c>
      <c r="R524" s="3">
        <f t="shared" ca="1" si="175"/>
        <v>2583.3333333333335</v>
      </c>
      <c r="S524" s="3">
        <f t="shared" ca="1" si="175"/>
        <v>2833.3333333333335</v>
      </c>
      <c r="T524" s="3">
        <f t="shared" ca="1" si="175"/>
        <v>3000</v>
      </c>
      <c r="U524" s="3">
        <f t="shared" ca="1" si="175"/>
        <v>3000</v>
      </c>
      <c r="V524" s="3">
        <f t="shared" ca="1" si="175"/>
        <v>3000</v>
      </c>
      <c r="W524" s="3">
        <f t="shared" ref="W524:AH524" ca="1" si="176">V524</f>
        <v>3000</v>
      </c>
      <c r="X524" s="3">
        <f ca="1">W524</f>
        <v>3000</v>
      </c>
      <c r="Y524" s="3">
        <f t="shared" ca="1" si="176"/>
        <v>3000</v>
      </c>
      <c r="Z524" s="3">
        <f t="shared" ca="1" si="176"/>
        <v>3000</v>
      </c>
      <c r="AA524" s="3">
        <f t="shared" ca="1" si="176"/>
        <v>3000</v>
      </c>
      <c r="AB524" s="3">
        <f t="shared" ca="1" si="176"/>
        <v>3000</v>
      </c>
      <c r="AC524" s="3">
        <f t="shared" ca="1" si="176"/>
        <v>3000</v>
      </c>
      <c r="AD524" s="3">
        <f t="shared" ca="1" si="176"/>
        <v>3000</v>
      </c>
      <c r="AE524" s="3">
        <f t="shared" ca="1" si="176"/>
        <v>3000</v>
      </c>
      <c r="AF524" s="3">
        <f t="shared" ca="1" si="176"/>
        <v>3000</v>
      </c>
      <c r="AG524" s="3">
        <f t="shared" ca="1" si="176"/>
        <v>3000</v>
      </c>
      <c r="AH524" s="3">
        <f t="shared" ca="1" si="176"/>
        <v>3000</v>
      </c>
      <c r="AI524" s="14">
        <f ca="1">IF(SUM(COUNT($AI$5:AI$5))&lt;=$J524,$I524/$J524,0)</f>
        <v>36000</v>
      </c>
      <c r="AJ524" s="14">
        <f ca="1">IF(SUM(COUNT($AI$5:AJ$5))&lt;=$J524,$I524/$J524,0)</f>
        <v>36000</v>
      </c>
      <c r="AK524" s="14">
        <f ca="1">IF(SUM(COUNT($AI$5:AK$5))&lt;=$J524,$I524/$J524,0)</f>
        <v>36000</v>
      </c>
      <c r="AL524" s="14">
        <f>IF(SUM(COUNT($AI$5:AL$5))&lt;=$J524,$I524/$J524,0)</f>
        <v>0</v>
      </c>
      <c r="AM524" s="14">
        <f>IF(SUM(COUNT($AI$5:AM$5))&lt;=$J524,$I524/$J524,0)</f>
        <v>0</v>
      </c>
    </row>
    <row r="525" spans="1:39" hidden="1" outlineLevel="2" x14ac:dyDescent="0.3">
      <c r="C525" t="s">
        <v>79</v>
      </c>
      <c r="I525" s="14">
        <f ca="1"/>
        <v>9000</v>
      </c>
      <c r="J525" s="26">
        <v>3</v>
      </c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>
        <f t="shared" ref="W525:AH525" ca="1" si="177">W664/($J525*12)+V525</f>
        <v>250</v>
      </c>
      <c r="X525" s="3">
        <f t="shared" ca="1" si="177"/>
        <v>250</v>
      </c>
      <c r="Y525" s="3">
        <f t="shared" ca="1" si="177"/>
        <v>250</v>
      </c>
      <c r="Z525" s="3">
        <f t="shared" ca="1" si="177"/>
        <v>250</v>
      </c>
      <c r="AA525" s="3">
        <f t="shared" ca="1" si="177"/>
        <v>250</v>
      </c>
      <c r="AB525" s="3">
        <f t="shared" ca="1" si="177"/>
        <v>250</v>
      </c>
      <c r="AC525" s="3">
        <f t="shared" ca="1" si="177"/>
        <v>250</v>
      </c>
      <c r="AD525" s="3">
        <f t="shared" ca="1" si="177"/>
        <v>250</v>
      </c>
      <c r="AE525" s="3">
        <f t="shared" ca="1" si="177"/>
        <v>250</v>
      </c>
      <c r="AF525" s="3">
        <f t="shared" ca="1" si="177"/>
        <v>250</v>
      </c>
      <c r="AG525" s="3">
        <f t="shared" ca="1" si="177"/>
        <v>250</v>
      </c>
      <c r="AH525" s="3">
        <f t="shared" ca="1" si="177"/>
        <v>250</v>
      </c>
      <c r="AI525" s="14"/>
      <c r="AJ525" s="14">
        <f ca="1">IF(SUM(COUNT($AJ$5:AJ$5))&lt;=$J525,$I525/$J525,0)</f>
        <v>3000</v>
      </c>
      <c r="AK525" s="14">
        <f ca="1">IF(SUM(COUNT($AJ$5:AK$5))&lt;=$J525,$I525/$J525,0)</f>
        <v>3000</v>
      </c>
      <c r="AL525" s="14">
        <f ca="1">IF(SUM(COUNT($AJ$5:AL$5))&lt;=$J525,$I525/$J525,0)</f>
        <v>3000</v>
      </c>
      <c r="AM525" s="14">
        <f>IF(SUM(COUNT($AJ$5:AM$5))&lt;=$J525,$I525/$J525,0)</f>
        <v>0</v>
      </c>
    </row>
    <row r="526" spans="1:39" hidden="1" outlineLevel="2" x14ac:dyDescent="0.3">
      <c r="C526" t="s">
        <v>80</v>
      </c>
      <c r="I526" s="14">
        <f ca="1"/>
        <v>0</v>
      </c>
      <c r="J526" s="26">
        <v>3</v>
      </c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14"/>
      <c r="AJ526" s="14"/>
      <c r="AK526" s="14">
        <f ca="1">IF(SUM(COUNT($AK$5:AK$5))&lt;=$J526,$I526/$J526,0)</f>
        <v>0</v>
      </c>
      <c r="AL526" s="14">
        <f ca="1">IF(SUM(COUNT($AK$5:AL$5))&lt;=$J526,$I526/$J526,0)</f>
        <v>0</v>
      </c>
      <c r="AM526" s="14">
        <f ca="1">IF(SUM(COUNT($AK$5:AM$5))&lt;=$J526,$I526/$J526,0)</f>
        <v>0</v>
      </c>
    </row>
    <row r="527" spans="1:39" hidden="1" outlineLevel="2" x14ac:dyDescent="0.3">
      <c r="C527" t="s">
        <v>81</v>
      </c>
      <c r="I527" s="14">
        <f ca="1"/>
        <v>108000</v>
      </c>
      <c r="J527" s="26">
        <v>3</v>
      </c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14"/>
      <c r="AJ527" s="14"/>
      <c r="AK527" s="14"/>
      <c r="AL527" s="14">
        <f ca="1">IF(SUM(COUNT($AL$5:AL$5))&lt;=$J527,$I527/$J527,0)</f>
        <v>36000</v>
      </c>
      <c r="AM527" s="14">
        <f ca="1">IF(SUM(COUNT($AL$5:AM$5))&lt;=$J527,$I527/$J527,0)</f>
        <v>36000</v>
      </c>
    </row>
    <row r="528" spans="1:39" hidden="1" outlineLevel="2" x14ac:dyDescent="0.3">
      <c r="C528" t="s">
        <v>82</v>
      </c>
      <c r="I528" s="14">
        <f ca="1"/>
        <v>9000</v>
      </c>
      <c r="J528" s="26">
        <v>3</v>
      </c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14"/>
      <c r="AJ528" s="14"/>
      <c r="AK528" s="14"/>
      <c r="AL528" s="14"/>
      <c r="AM528" s="14">
        <f ca="1">IF(SUM(COUNT($AM$5:AM$5))&lt;=$J528,$I528/$J528,0)</f>
        <v>3000</v>
      </c>
    </row>
    <row r="529" spans="2:39" hidden="1" outlineLevel="2" x14ac:dyDescent="0.3">
      <c r="B529" t="s">
        <v>103</v>
      </c>
      <c r="I529" s="14"/>
      <c r="J529" s="2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14"/>
      <c r="AJ529" s="14"/>
    </row>
    <row r="530" spans="2:39" hidden="1" outlineLevel="2" x14ac:dyDescent="0.3">
      <c r="C530" t="s">
        <v>78</v>
      </c>
      <c r="I530" s="14">
        <f t="array" aca="1" ref="I530:I534" ca="1">TRANSPOSE(AI665:AM665)</f>
        <v>180000</v>
      </c>
      <c r="J530" s="26">
        <v>4</v>
      </c>
      <c r="K530" s="3">
        <f ca="1">K665/($J530*12)</f>
        <v>3750</v>
      </c>
      <c r="L530" s="3">
        <f t="shared" ref="L530:V530" ca="1" si="178">L665/($J530*12)+K530</f>
        <v>3750</v>
      </c>
      <c r="M530" s="3">
        <f t="shared" ca="1" si="178"/>
        <v>3750</v>
      </c>
      <c r="N530" s="3">
        <f t="shared" ca="1" si="178"/>
        <v>3750</v>
      </c>
      <c r="O530" s="3">
        <f t="shared" ca="1" si="178"/>
        <v>3750</v>
      </c>
      <c r="P530" s="3">
        <f t="shared" ca="1" si="178"/>
        <v>3750</v>
      </c>
      <c r="Q530" s="3">
        <f t="shared" ca="1" si="178"/>
        <v>3750</v>
      </c>
      <c r="R530" s="3">
        <f t="shared" ca="1" si="178"/>
        <v>3750</v>
      </c>
      <c r="S530" s="3">
        <f t="shared" ca="1" si="178"/>
        <v>3750</v>
      </c>
      <c r="T530" s="3">
        <f t="shared" ca="1" si="178"/>
        <v>3750</v>
      </c>
      <c r="U530" s="3">
        <f t="shared" ca="1" si="178"/>
        <v>3750</v>
      </c>
      <c r="V530" s="3">
        <f t="shared" ca="1" si="178"/>
        <v>3750</v>
      </c>
      <c r="W530" s="3">
        <f t="shared" ref="W530:AH530" ca="1" si="179">V530</f>
        <v>3750</v>
      </c>
      <c r="X530" s="3">
        <f ca="1">W530</f>
        <v>3750</v>
      </c>
      <c r="Y530" s="3">
        <f t="shared" ca="1" si="179"/>
        <v>3750</v>
      </c>
      <c r="Z530" s="3">
        <f t="shared" ca="1" si="179"/>
        <v>3750</v>
      </c>
      <c r="AA530" s="3">
        <f t="shared" ca="1" si="179"/>
        <v>3750</v>
      </c>
      <c r="AB530" s="3">
        <f t="shared" ca="1" si="179"/>
        <v>3750</v>
      </c>
      <c r="AC530" s="3">
        <f t="shared" ca="1" si="179"/>
        <v>3750</v>
      </c>
      <c r="AD530" s="3">
        <f t="shared" ca="1" si="179"/>
        <v>3750</v>
      </c>
      <c r="AE530" s="3">
        <f t="shared" ca="1" si="179"/>
        <v>3750</v>
      </c>
      <c r="AF530" s="3">
        <f t="shared" ca="1" si="179"/>
        <v>3750</v>
      </c>
      <c r="AG530" s="3">
        <f t="shared" ca="1" si="179"/>
        <v>3750</v>
      </c>
      <c r="AH530" s="3">
        <f t="shared" ca="1" si="179"/>
        <v>3750</v>
      </c>
      <c r="AI530" s="14">
        <f ca="1">IF(SUM(COUNT($AI$5:AI$5))&lt;=$J530,$I530/$J530,0)</f>
        <v>45000</v>
      </c>
      <c r="AJ530" s="14">
        <f ca="1">IF(SUM(COUNT($AI$5:AJ$5))&lt;=$J530,$I530/$J530,0)</f>
        <v>45000</v>
      </c>
      <c r="AK530" s="14">
        <f ca="1">IF(SUM(COUNT($AI$5:AK$5))&lt;=$J530,$I530/$J530,0)</f>
        <v>45000</v>
      </c>
      <c r="AL530" s="14">
        <f ca="1">IF(SUM(COUNT($AI$5:AL$5))&lt;=$J530,$I530/$J530,0)</f>
        <v>45000</v>
      </c>
      <c r="AM530" s="14">
        <f>IF(SUM(COUNT($AI$5:AM$5))&lt;=$J530,$I530/$J530,0)</f>
        <v>0</v>
      </c>
    </row>
    <row r="531" spans="2:39" hidden="1" outlineLevel="2" x14ac:dyDescent="0.3">
      <c r="C531" t="s">
        <v>79</v>
      </c>
      <c r="I531" s="14">
        <f ca="1"/>
        <v>0</v>
      </c>
      <c r="J531" s="26">
        <v>4</v>
      </c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>
        <f t="shared" ref="W531:AH531" ca="1" si="180">W665/($J531*12)+V531</f>
        <v>0</v>
      </c>
      <c r="X531" s="3">
        <f t="shared" ca="1" si="180"/>
        <v>0</v>
      </c>
      <c r="Y531" s="3">
        <f t="shared" ca="1" si="180"/>
        <v>0</v>
      </c>
      <c r="Z531" s="3">
        <f t="shared" ca="1" si="180"/>
        <v>0</v>
      </c>
      <c r="AA531" s="3">
        <f t="shared" ca="1" si="180"/>
        <v>0</v>
      </c>
      <c r="AB531" s="3">
        <f t="shared" ca="1" si="180"/>
        <v>0</v>
      </c>
      <c r="AC531" s="3">
        <f t="shared" ca="1" si="180"/>
        <v>0</v>
      </c>
      <c r="AD531" s="3">
        <f t="shared" ca="1" si="180"/>
        <v>0</v>
      </c>
      <c r="AE531" s="3">
        <f t="shared" ca="1" si="180"/>
        <v>0</v>
      </c>
      <c r="AF531" s="3">
        <f t="shared" ca="1" si="180"/>
        <v>0</v>
      </c>
      <c r="AG531" s="3">
        <f t="shared" ca="1" si="180"/>
        <v>0</v>
      </c>
      <c r="AH531" s="3">
        <f t="shared" ca="1" si="180"/>
        <v>0</v>
      </c>
      <c r="AI531" s="14"/>
      <c r="AJ531" s="14">
        <f ca="1">IF(SUM(COUNT($AJ$5:AJ$5))&lt;=$J531,$I531/$J531,0)</f>
        <v>0</v>
      </c>
      <c r="AK531" s="14">
        <f ca="1">IF(SUM(COUNT($AJ$5:AK$5))&lt;=$J531,$I531/$J531,0)</f>
        <v>0</v>
      </c>
      <c r="AL531" s="14">
        <f ca="1">IF(SUM(COUNT($AJ$5:AL$5))&lt;=$J531,$I531/$J531,0)</f>
        <v>0</v>
      </c>
      <c r="AM531" s="14">
        <f ca="1">IF(SUM(COUNT($AJ$5:AM$5))&lt;=$J531,$I531/$J531,0)</f>
        <v>0</v>
      </c>
    </row>
    <row r="532" spans="2:39" hidden="1" outlineLevel="2" x14ac:dyDescent="0.3">
      <c r="C532" t="s">
        <v>80</v>
      </c>
      <c r="I532" s="14">
        <f ca="1"/>
        <v>0</v>
      </c>
      <c r="J532" s="26">
        <v>4</v>
      </c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14"/>
      <c r="AJ532" s="14"/>
      <c r="AK532" s="14">
        <f ca="1">IF(SUM(COUNT($AK$5:AK$5))&lt;=$J532,$I532/$J532,0)</f>
        <v>0</v>
      </c>
      <c r="AL532" s="14">
        <f ca="1">IF(SUM(COUNT($AK$5:AL$5))&lt;=$J532,$I532/$J532,0)</f>
        <v>0</v>
      </c>
      <c r="AM532" s="14">
        <f ca="1">IF(SUM(COUNT($AK$5:AM$5))&lt;=$J532,$I532/$J532,0)</f>
        <v>0</v>
      </c>
    </row>
    <row r="533" spans="2:39" hidden="1" outlineLevel="2" x14ac:dyDescent="0.3">
      <c r="C533" t="s">
        <v>81</v>
      </c>
      <c r="I533" s="14">
        <f ca="1"/>
        <v>0</v>
      </c>
      <c r="J533" s="26">
        <v>4</v>
      </c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14"/>
      <c r="AJ533" s="14"/>
      <c r="AK533" s="14"/>
      <c r="AL533" s="14">
        <f ca="1">IF(SUM(COUNT($AL$5:AL$5))&lt;=$J533,$I533/$J533,0)</f>
        <v>0</v>
      </c>
      <c r="AM533" s="14">
        <f ca="1">IF(SUM(COUNT($AL$5:AM$5))&lt;=$J533,$I533/$J533,0)</f>
        <v>0</v>
      </c>
    </row>
    <row r="534" spans="2:39" hidden="1" outlineLevel="2" x14ac:dyDescent="0.3">
      <c r="C534" t="s">
        <v>82</v>
      </c>
      <c r="I534" s="14">
        <f ca="1"/>
        <v>180000</v>
      </c>
      <c r="J534" s="26">
        <v>4</v>
      </c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14"/>
      <c r="AJ534" s="14"/>
      <c r="AK534" s="14"/>
      <c r="AL534" s="14"/>
      <c r="AM534" s="14">
        <f ca="1">IF(SUM(COUNT($AM$5:AM$5))&lt;=$J534,$I534/$J534,0)</f>
        <v>45000</v>
      </c>
    </row>
    <row r="535" spans="2:39" hidden="1" outlineLevel="2" x14ac:dyDescent="0.3">
      <c r="B535" t="s">
        <v>104</v>
      </c>
      <c r="I535" s="14"/>
      <c r="J535" s="2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14"/>
      <c r="AJ535" s="14"/>
    </row>
    <row r="536" spans="2:39" hidden="1" outlineLevel="2" x14ac:dyDescent="0.3">
      <c r="C536" t="s">
        <v>78</v>
      </c>
      <c r="I536" s="14">
        <f t="array" aca="1" ref="I536:I540" ca="1">TRANSPOSE(AI666:AM666)</f>
        <v>78000</v>
      </c>
      <c r="J536" s="26">
        <v>4</v>
      </c>
      <c r="K536" s="3">
        <f ca="1">K666/($J536*12)</f>
        <v>1625</v>
      </c>
      <c r="L536" s="3">
        <f t="shared" ref="L536:V536" ca="1" si="181">L666/($J536*12)+K536</f>
        <v>1625</v>
      </c>
      <c r="M536" s="3">
        <f t="shared" ca="1" si="181"/>
        <v>1625</v>
      </c>
      <c r="N536" s="3">
        <f t="shared" ca="1" si="181"/>
        <v>1625</v>
      </c>
      <c r="O536" s="3">
        <f t="shared" ca="1" si="181"/>
        <v>1625</v>
      </c>
      <c r="P536" s="3">
        <f t="shared" ca="1" si="181"/>
        <v>1625</v>
      </c>
      <c r="Q536" s="3">
        <f t="shared" ca="1" si="181"/>
        <v>1625</v>
      </c>
      <c r="R536" s="3">
        <f t="shared" ca="1" si="181"/>
        <v>1625</v>
      </c>
      <c r="S536" s="3">
        <f t="shared" ca="1" si="181"/>
        <v>1625</v>
      </c>
      <c r="T536" s="3">
        <f t="shared" ca="1" si="181"/>
        <v>1625</v>
      </c>
      <c r="U536" s="3">
        <f t="shared" ca="1" si="181"/>
        <v>1625</v>
      </c>
      <c r="V536" s="3">
        <f t="shared" ca="1" si="181"/>
        <v>1625</v>
      </c>
      <c r="W536" s="3">
        <f t="shared" ref="W536:AH536" ca="1" si="182">V536</f>
        <v>1625</v>
      </c>
      <c r="X536" s="3">
        <f ca="1">W536</f>
        <v>1625</v>
      </c>
      <c r="Y536" s="3">
        <f t="shared" ca="1" si="182"/>
        <v>1625</v>
      </c>
      <c r="Z536" s="3">
        <f t="shared" ca="1" si="182"/>
        <v>1625</v>
      </c>
      <c r="AA536" s="3">
        <f t="shared" ca="1" si="182"/>
        <v>1625</v>
      </c>
      <c r="AB536" s="3">
        <f t="shared" ca="1" si="182"/>
        <v>1625</v>
      </c>
      <c r="AC536" s="3">
        <f t="shared" ca="1" si="182"/>
        <v>1625</v>
      </c>
      <c r="AD536" s="3">
        <f t="shared" ca="1" si="182"/>
        <v>1625</v>
      </c>
      <c r="AE536" s="3">
        <f t="shared" ca="1" si="182"/>
        <v>1625</v>
      </c>
      <c r="AF536" s="3">
        <f t="shared" ca="1" si="182"/>
        <v>1625</v>
      </c>
      <c r="AG536" s="3">
        <f t="shared" ca="1" si="182"/>
        <v>1625</v>
      </c>
      <c r="AH536" s="3">
        <f t="shared" ca="1" si="182"/>
        <v>1625</v>
      </c>
      <c r="AI536" s="14">
        <f ca="1">IF(SUM(COUNT($AI$5:AI$5))&lt;=$J536,$I536/$J536,0)</f>
        <v>19500</v>
      </c>
      <c r="AJ536" s="14">
        <f ca="1">IF(SUM(COUNT($AI$5:AJ$5))&lt;=$J536,$I536/$J536,0)</f>
        <v>19500</v>
      </c>
      <c r="AK536" s="14">
        <f ca="1">IF(SUM(COUNT($AI$5:AK$5))&lt;=$J536,$I536/$J536,0)</f>
        <v>19500</v>
      </c>
      <c r="AL536" s="14">
        <f ca="1">IF(SUM(COUNT($AI$5:AL$5))&lt;=$J536,$I536/$J536,0)</f>
        <v>19500</v>
      </c>
      <c r="AM536" s="14">
        <f>IF(SUM(COUNT($AI$5:AM$5))&lt;=$J536,$I536/$J536,0)</f>
        <v>0</v>
      </c>
    </row>
    <row r="537" spans="2:39" hidden="1" outlineLevel="2" x14ac:dyDescent="0.3">
      <c r="C537" t="s">
        <v>79</v>
      </c>
      <c r="I537" s="14">
        <f ca="1"/>
        <v>0</v>
      </c>
      <c r="J537" s="26">
        <v>4</v>
      </c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>
        <f t="shared" ref="W537:AH537" ca="1" si="183">W666/($J537*12)+V537</f>
        <v>0</v>
      </c>
      <c r="X537" s="3">
        <f t="shared" ca="1" si="183"/>
        <v>0</v>
      </c>
      <c r="Y537" s="3">
        <f t="shared" ca="1" si="183"/>
        <v>0</v>
      </c>
      <c r="Z537" s="3">
        <f t="shared" ca="1" si="183"/>
        <v>0</v>
      </c>
      <c r="AA537" s="3">
        <f t="shared" ca="1" si="183"/>
        <v>0</v>
      </c>
      <c r="AB537" s="3">
        <f t="shared" ca="1" si="183"/>
        <v>0</v>
      </c>
      <c r="AC537" s="3">
        <f t="shared" ca="1" si="183"/>
        <v>0</v>
      </c>
      <c r="AD537" s="3">
        <f t="shared" ca="1" si="183"/>
        <v>0</v>
      </c>
      <c r="AE537" s="3">
        <f t="shared" ca="1" si="183"/>
        <v>0</v>
      </c>
      <c r="AF537" s="3">
        <f t="shared" ca="1" si="183"/>
        <v>0</v>
      </c>
      <c r="AG537" s="3">
        <f t="shared" ca="1" si="183"/>
        <v>0</v>
      </c>
      <c r="AH537" s="3">
        <f t="shared" ca="1" si="183"/>
        <v>0</v>
      </c>
      <c r="AI537" s="14"/>
      <c r="AJ537" s="14">
        <f ca="1">IF(SUM(COUNT($AJ$5:AJ$5))&lt;=$J537,$I537/$J537,0)</f>
        <v>0</v>
      </c>
      <c r="AK537" s="14">
        <f ca="1">IF(SUM(COUNT($AJ$5:AK$5))&lt;=$J537,$I537/$J537,0)</f>
        <v>0</v>
      </c>
      <c r="AL537" s="14">
        <f ca="1">IF(SUM(COUNT($AJ$5:AL$5))&lt;=$J537,$I537/$J537,0)</f>
        <v>0</v>
      </c>
      <c r="AM537" s="14">
        <f ca="1">IF(SUM(COUNT($AJ$5:AM$5))&lt;=$J537,$I537/$J537,0)</f>
        <v>0</v>
      </c>
    </row>
    <row r="538" spans="2:39" hidden="1" outlineLevel="2" x14ac:dyDescent="0.3">
      <c r="C538" t="s">
        <v>80</v>
      </c>
      <c r="I538" s="14">
        <f ca="1"/>
        <v>0</v>
      </c>
      <c r="J538" s="26">
        <v>4</v>
      </c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14"/>
      <c r="AJ538" s="14"/>
      <c r="AK538" s="14">
        <f ca="1">IF(SUM(COUNT($AK$5:AK$5))&lt;=$J538,$I538/$J538,0)</f>
        <v>0</v>
      </c>
      <c r="AL538" s="14">
        <f ca="1">IF(SUM(COUNT($AK$5:AL$5))&lt;=$J538,$I538/$J538,0)</f>
        <v>0</v>
      </c>
      <c r="AM538" s="14">
        <f ca="1">IF(SUM(COUNT($AK$5:AM$5))&lt;=$J538,$I538/$J538,0)</f>
        <v>0</v>
      </c>
    </row>
    <row r="539" spans="2:39" hidden="1" outlineLevel="2" x14ac:dyDescent="0.3">
      <c r="C539" t="s">
        <v>81</v>
      </c>
      <c r="I539" s="14">
        <f ca="1"/>
        <v>0</v>
      </c>
      <c r="J539" s="26">
        <v>4</v>
      </c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14"/>
      <c r="AJ539" s="14"/>
      <c r="AK539" s="14"/>
      <c r="AL539" s="14">
        <f ca="1">IF(SUM(COUNT($AL$5:AL$5))&lt;=$J539,$I539/$J539,0)</f>
        <v>0</v>
      </c>
      <c r="AM539" s="14">
        <f ca="1">IF(SUM(COUNT($AL$5:AM$5))&lt;=$J539,$I539/$J539,0)</f>
        <v>0</v>
      </c>
    </row>
    <row r="540" spans="2:39" hidden="1" outlineLevel="2" x14ac:dyDescent="0.3">
      <c r="C540" t="s">
        <v>82</v>
      </c>
      <c r="I540" s="14">
        <f ca="1"/>
        <v>78000</v>
      </c>
      <c r="J540" s="26">
        <v>4</v>
      </c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14"/>
      <c r="AJ540" s="14"/>
      <c r="AK540" s="14"/>
      <c r="AL540" s="14"/>
      <c r="AM540" s="14">
        <f ca="1">IF(SUM(COUNT($AM$5:AM$5))&lt;=$J540,$I540/$J540,0)</f>
        <v>19500</v>
      </c>
    </row>
    <row r="541" spans="2:39" hidden="1" outlineLevel="2" x14ac:dyDescent="0.3">
      <c r="B541" t="s">
        <v>90</v>
      </c>
      <c r="I541" s="14"/>
      <c r="J541" s="2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14"/>
      <c r="AJ541" s="14"/>
    </row>
    <row r="542" spans="2:39" hidden="1" outlineLevel="2" x14ac:dyDescent="0.3">
      <c r="C542" t="s">
        <v>78</v>
      </c>
      <c r="I542" s="14">
        <f t="array" aca="1" ref="I542:I546" ca="1">TRANSPOSE(AI667:AM667)</f>
        <v>1506400</v>
      </c>
      <c r="J542" s="26">
        <v>15</v>
      </c>
      <c r="K542" s="3">
        <f ca="1">K667/($J542*12)</f>
        <v>8368.8888888888887</v>
      </c>
      <c r="L542" s="3">
        <f t="shared" ref="L542:V542" ca="1" si="184">L667/($J542*12)+K542</f>
        <v>8368.8888888888887</v>
      </c>
      <c r="M542" s="3">
        <f t="shared" ca="1" si="184"/>
        <v>8368.8888888888887</v>
      </c>
      <c r="N542" s="3">
        <f t="shared" ca="1" si="184"/>
        <v>8368.8888888888887</v>
      </c>
      <c r="O542" s="3">
        <f t="shared" ca="1" si="184"/>
        <v>8368.8888888888887</v>
      </c>
      <c r="P542" s="3">
        <f t="shared" ca="1" si="184"/>
        <v>8368.8888888888887</v>
      </c>
      <c r="Q542" s="3">
        <f t="shared" ca="1" si="184"/>
        <v>8368.8888888888887</v>
      </c>
      <c r="R542" s="3">
        <f t="shared" ca="1" si="184"/>
        <v>8368.8888888888887</v>
      </c>
      <c r="S542" s="3">
        <f t="shared" ca="1" si="184"/>
        <v>8368.8888888888887</v>
      </c>
      <c r="T542" s="3">
        <f t="shared" ca="1" si="184"/>
        <v>8368.8888888888887</v>
      </c>
      <c r="U542" s="3">
        <f t="shared" ca="1" si="184"/>
        <v>8368.8888888888887</v>
      </c>
      <c r="V542" s="3">
        <f t="shared" ca="1" si="184"/>
        <v>8368.8888888888887</v>
      </c>
      <c r="W542" s="3">
        <f t="shared" ref="W542:AH542" ca="1" si="185">V542</f>
        <v>8368.8888888888887</v>
      </c>
      <c r="X542" s="3">
        <f ca="1">W542</f>
        <v>8368.8888888888887</v>
      </c>
      <c r="Y542" s="3">
        <f t="shared" ca="1" si="185"/>
        <v>8368.8888888888887</v>
      </c>
      <c r="Z542" s="3">
        <f t="shared" ca="1" si="185"/>
        <v>8368.8888888888887</v>
      </c>
      <c r="AA542" s="3">
        <f t="shared" ca="1" si="185"/>
        <v>8368.8888888888887</v>
      </c>
      <c r="AB542" s="3">
        <f t="shared" ca="1" si="185"/>
        <v>8368.8888888888887</v>
      </c>
      <c r="AC542" s="3">
        <f t="shared" ca="1" si="185"/>
        <v>8368.8888888888887</v>
      </c>
      <c r="AD542" s="3">
        <f t="shared" ca="1" si="185"/>
        <v>8368.8888888888887</v>
      </c>
      <c r="AE542" s="3">
        <f t="shared" ca="1" si="185"/>
        <v>8368.8888888888887</v>
      </c>
      <c r="AF542" s="3">
        <f t="shared" ca="1" si="185"/>
        <v>8368.8888888888887</v>
      </c>
      <c r="AG542" s="3">
        <f t="shared" ca="1" si="185"/>
        <v>8368.8888888888887</v>
      </c>
      <c r="AH542" s="3">
        <f t="shared" ca="1" si="185"/>
        <v>8368.8888888888887</v>
      </c>
      <c r="AI542" s="14">
        <f ca="1">IF(SUM(COUNT($AI$5:AI$5))&lt;=$J542,$I542/$J542,0)</f>
        <v>100426.66666666667</v>
      </c>
      <c r="AJ542" s="14">
        <f ca="1">IF(SUM(COUNT($AI$5:AJ$5))&lt;=$J542,$I542/$J542,0)</f>
        <v>100426.66666666667</v>
      </c>
      <c r="AK542" s="14">
        <f ca="1">IF(SUM(COUNT($AI$5:AK$5))&lt;=$J542,$I542/$J542,0)</f>
        <v>100426.66666666667</v>
      </c>
      <c r="AL542" s="14">
        <f ca="1">IF(SUM(COUNT($AI$5:AL$5))&lt;=$J542,$I542/$J542,0)</f>
        <v>100426.66666666667</v>
      </c>
      <c r="AM542" s="14">
        <f ca="1">IF(SUM(COUNT($AI$5:AM$5))&lt;=$J542,$I542/$J542,0)</f>
        <v>100426.66666666667</v>
      </c>
    </row>
    <row r="543" spans="2:39" hidden="1" outlineLevel="2" x14ac:dyDescent="0.3">
      <c r="C543" t="s">
        <v>79</v>
      </c>
      <c r="I543" s="14">
        <f ca="1"/>
        <v>0</v>
      </c>
      <c r="J543" s="26">
        <v>15</v>
      </c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>
        <f t="shared" ref="W543:AH543" ca="1" si="186">W667/($J543*12)+V543</f>
        <v>0</v>
      </c>
      <c r="X543" s="3">
        <f t="shared" ca="1" si="186"/>
        <v>0</v>
      </c>
      <c r="Y543" s="3">
        <f t="shared" ca="1" si="186"/>
        <v>0</v>
      </c>
      <c r="Z543" s="3">
        <f t="shared" ca="1" si="186"/>
        <v>0</v>
      </c>
      <c r="AA543" s="3">
        <f t="shared" ca="1" si="186"/>
        <v>0</v>
      </c>
      <c r="AB543" s="3">
        <f t="shared" ca="1" si="186"/>
        <v>0</v>
      </c>
      <c r="AC543" s="3">
        <f t="shared" ca="1" si="186"/>
        <v>0</v>
      </c>
      <c r="AD543" s="3">
        <f t="shared" ca="1" si="186"/>
        <v>0</v>
      </c>
      <c r="AE543" s="3">
        <f t="shared" ca="1" si="186"/>
        <v>0</v>
      </c>
      <c r="AF543" s="3">
        <f t="shared" ca="1" si="186"/>
        <v>0</v>
      </c>
      <c r="AG543" s="3">
        <f t="shared" ca="1" si="186"/>
        <v>0</v>
      </c>
      <c r="AH543" s="3">
        <f t="shared" ca="1" si="186"/>
        <v>0</v>
      </c>
      <c r="AI543" s="14"/>
      <c r="AJ543" s="14">
        <f ca="1">IF(SUM(COUNT($AJ$5:AJ$5))&lt;=$J543,$I543/$J543,0)</f>
        <v>0</v>
      </c>
      <c r="AK543" s="14">
        <f ca="1">IF(SUM(COUNT($AJ$5:AK$5))&lt;=$J543,$I543/$J543,0)</f>
        <v>0</v>
      </c>
      <c r="AL543" s="14">
        <f ca="1">IF(SUM(COUNT($AJ$5:AL$5))&lt;=$J543,$I543/$J543,0)</f>
        <v>0</v>
      </c>
      <c r="AM543" s="14">
        <f ca="1">IF(SUM(COUNT($AJ$5:AM$5))&lt;=$J543,$I543/$J543,0)</f>
        <v>0</v>
      </c>
    </row>
    <row r="544" spans="2:39" hidden="1" outlineLevel="2" x14ac:dyDescent="0.3">
      <c r="C544" t="s">
        <v>80</v>
      </c>
      <c r="I544" s="14">
        <f ca="1"/>
        <v>0</v>
      </c>
      <c r="J544" s="26">
        <v>15</v>
      </c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14"/>
      <c r="AJ544" s="14"/>
      <c r="AK544" s="14">
        <f ca="1">IF(SUM(COUNT($AK$5:AK$5))&lt;=$J544,$I544/$J544,0)</f>
        <v>0</v>
      </c>
      <c r="AL544" s="14">
        <f ca="1">IF(SUM(COUNT($AK$5:AL$5))&lt;=$J544,$I544/$J544,0)</f>
        <v>0</v>
      </c>
      <c r="AM544" s="14">
        <f ca="1">IF(SUM(COUNT($AK$5:AM$5))&lt;=$J544,$I544/$J544,0)</f>
        <v>0</v>
      </c>
    </row>
    <row r="545" spans="1:39" hidden="1" outlineLevel="2" x14ac:dyDescent="0.3">
      <c r="C545" t="s">
        <v>81</v>
      </c>
      <c r="I545" s="14">
        <f ca="1"/>
        <v>0</v>
      </c>
      <c r="J545" s="26">
        <v>15</v>
      </c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14"/>
      <c r="AJ545" s="14"/>
      <c r="AK545" s="14"/>
      <c r="AL545" s="14">
        <f ca="1">IF(SUM(COUNT($AL$5:AL$5))&lt;=$J545,$I545/$J545,0)</f>
        <v>0</v>
      </c>
      <c r="AM545" s="14">
        <f ca="1">IF(SUM(COUNT($AL$5:AM$5))&lt;=$J545,$I545/$J545,0)</f>
        <v>0</v>
      </c>
    </row>
    <row r="546" spans="1:39" hidden="1" outlineLevel="2" x14ac:dyDescent="0.3">
      <c r="C546" t="s">
        <v>82</v>
      </c>
      <c r="I546" s="14">
        <f ca="1"/>
        <v>0</v>
      </c>
      <c r="J546" s="26">
        <v>15</v>
      </c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14"/>
      <c r="AJ546" s="14"/>
      <c r="AK546" s="14"/>
      <c r="AL546" s="14"/>
      <c r="AM546" s="14">
        <f ca="1">IF(SUM(COUNT($AM$5:AM$5))&lt;=$J546,$I546/$J546,0)</f>
        <v>0</v>
      </c>
    </row>
    <row r="547" spans="1:39" hidden="1" outlineLevel="2" x14ac:dyDescent="0.3">
      <c r="B547" t="s">
        <v>96</v>
      </c>
      <c r="I547" s="14"/>
      <c r="J547" s="26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14"/>
      <c r="AJ547" s="14"/>
    </row>
    <row r="548" spans="1:39" hidden="1" outlineLevel="2" x14ac:dyDescent="0.3">
      <c r="C548" t="s">
        <v>78</v>
      </c>
      <c r="I548" s="14">
        <f t="array" aca="1" ref="I548:I552" ca="1">TRANSPOSE(AI668:AM668)</f>
        <v>40000</v>
      </c>
      <c r="J548" s="26">
        <v>1</v>
      </c>
      <c r="K548" s="3">
        <f ca="1">K668/($J548*12)</f>
        <v>3333.3333333333335</v>
      </c>
      <c r="L548" s="3">
        <f t="shared" ref="L548:V548" ca="1" si="187">L668/($J548*12)+K548</f>
        <v>3333.3333333333335</v>
      </c>
      <c r="M548" s="3">
        <f t="shared" ca="1" si="187"/>
        <v>3333.3333333333335</v>
      </c>
      <c r="N548" s="3">
        <f t="shared" ca="1" si="187"/>
        <v>3333.3333333333335</v>
      </c>
      <c r="O548" s="3">
        <f t="shared" ca="1" si="187"/>
        <v>3333.3333333333335</v>
      </c>
      <c r="P548" s="3">
        <f t="shared" ca="1" si="187"/>
        <v>3333.3333333333335</v>
      </c>
      <c r="Q548" s="3">
        <f t="shared" ca="1" si="187"/>
        <v>3333.3333333333335</v>
      </c>
      <c r="R548" s="3">
        <f t="shared" ca="1" si="187"/>
        <v>3333.3333333333335</v>
      </c>
      <c r="S548" s="3">
        <f t="shared" ca="1" si="187"/>
        <v>3333.3333333333335</v>
      </c>
      <c r="T548" s="3">
        <f t="shared" ca="1" si="187"/>
        <v>3333.3333333333335</v>
      </c>
      <c r="U548" s="3">
        <f t="shared" ca="1" si="187"/>
        <v>3333.3333333333335</v>
      </c>
      <c r="V548" s="3">
        <f t="shared" ca="1" si="187"/>
        <v>3333.3333333333335</v>
      </c>
      <c r="W548" s="3">
        <f t="shared" ref="W548:AH548" ca="1" si="188">V548</f>
        <v>3333.3333333333335</v>
      </c>
      <c r="X548" s="3">
        <f ca="1">W548</f>
        <v>3333.3333333333335</v>
      </c>
      <c r="Y548" s="3">
        <f t="shared" ca="1" si="188"/>
        <v>3333.3333333333335</v>
      </c>
      <c r="Z548" s="3">
        <f t="shared" ca="1" si="188"/>
        <v>3333.3333333333335</v>
      </c>
      <c r="AA548" s="3">
        <f t="shared" ca="1" si="188"/>
        <v>3333.3333333333335</v>
      </c>
      <c r="AB548" s="3">
        <f t="shared" ca="1" si="188"/>
        <v>3333.3333333333335</v>
      </c>
      <c r="AC548" s="3">
        <f t="shared" ca="1" si="188"/>
        <v>3333.3333333333335</v>
      </c>
      <c r="AD548" s="3">
        <f t="shared" ca="1" si="188"/>
        <v>3333.3333333333335</v>
      </c>
      <c r="AE548" s="3">
        <f t="shared" ca="1" si="188"/>
        <v>3333.3333333333335</v>
      </c>
      <c r="AF548" s="3">
        <f t="shared" ca="1" si="188"/>
        <v>3333.3333333333335</v>
      </c>
      <c r="AG548" s="3">
        <f t="shared" ca="1" si="188"/>
        <v>3333.3333333333335</v>
      </c>
      <c r="AH548" s="3">
        <f t="shared" ca="1" si="188"/>
        <v>3333.3333333333335</v>
      </c>
      <c r="AI548" s="14">
        <f ca="1">IF(SUM(COUNT($AI$5:AI$5))&lt;=$J548,$I548/$J548,0)</f>
        <v>40000</v>
      </c>
      <c r="AJ548" s="14">
        <f>IF(SUM(COUNT($AI$5:AJ$5))&lt;=$J548,$I548/$J548,0)</f>
        <v>0</v>
      </c>
      <c r="AK548" s="14">
        <f>IF(SUM(COUNT($AI$5:AK$5))&lt;=$J548,$I548/$J548,0)</f>
        <v>0</v>
      </c>
      <c r="AL548" s="14">
        <f>IF(SUM(COUNT($AI$5:AL$5))&lt;=$J548,$I548/$J548,0)</f>
        <v>0</v>
      </c>
      <c r="AM548" s="14">
        <f>IF(SUM(COUNT($AI$5:AM$5))&lt;=$J548,$I548/$J548,0)</f>
        <v>0</v>
      </c>
    </row>
    <row r="549" spans="1:39" hidden="1" outlineLevel="2" x14ac:dyDescent="0.3">
      <c r="C549" t="s">
        <v>79</v>
      </c>
      <c r="I549" s="14">
        <f ca="1"/>
        <v>60000</v>
      </c>
      <c r="J549" s="26">
        <v>1</v>
      </c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>
        <f t="shared" ref="W549:AH549" ca="1" si="189">W668/($J549*12)+V549</f>
        <v>5000</v>
      </c>
      <c r="X549" s="3">
        <f t="shared" ca="1" si="189"/>
        <v>5000</v>
      </c>
      <c r="Y549" s="3">
        <f t="shared" ca="1" si="189"/>
        <v>5000</v>
      </c>
      <c r="Z549" s="3">
        <f t="shared" ca="1" si="189"/>
        <v>5000</v>
      </c>
      <c r="AA549" s="3">
        <f t="shared" ca="1" si="189"/>
        <v>5000</v>
      </c>
      <c r="AB549" s="3">
        <f t="shared" ca="1" si="189"/>
        <v>5000</v>
      </c>
      <c r="AC549" s="3">
        <f t="shared" ca="1" si="189"/>
        <v>5000</v>
      </c>
      <c r="AD549" s="3">
        <f t="shared" ca="1" si="189"/>
        <v>5000</v>
      </c>
      <c r="AE549" s="3">
        <f t="shared" ca="1" si="189"/>
        <v>5000</v>
      </c>
      <c r="AF549" s="3">
        <f t="shared" ca="1" si="189"/>
        <v>5000</v>
      </c>
      <c r="AG549" s="3">
        <f t="shared" ca="1" si="189"/>
        <v>5000</v>
      </c>
      <c r="AH549" s="3">
        <f t="shared" ca="1" si="189"/>
        <v>5000</v>
      </c>
      <c r="AI549" s="14"/>
      <c r="AJ549" s="14">
        <f ca="1">IF(SUM(COUNT($AJ$5:AJ$5))&lt;=$J549,$I549/$J549,0)</f>
        <v>60000</v>
      </c>
      <c r="AK549" s="14">
        <f>IF(SUM(COUNT($AJ$5:AK$5))&lt;=$J549,$I549/$J549,0)</f>
        <v>0</v>
      </c>
      <c r="AL549" s="14">
        <f>IF(SUM(COUNT($AJ$5:AL$5))&lt;=$J549,$I549/$J549,0)</f>
        <v>0</v>
      </c>
      <c r="AM549" s="14">
        <f>IF(SUM(COUNT($AJ$5:AM$5))&lt;=$J549,$I549/$J549,0)</f>
        <v>0</v>
      </c>
    </row>
    <row r="550" spans="1:39" hidden="1" outlineLevel="2" x14ac:dyDescent="0.3">
      <c r="C550" t="s">
        <v>80</v>
      </c>
      <c r="I550" s="14">
        <f ca="1"/>
        <v>80000</v>
      </c>
      <c r="J550" s="26">
        <v>1</v>
      </c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14"/>
      <c r="AJ550" s="14"/>
      <c r="AK550" s="14">
        <f ca="1">IF(SUM(COUNT($AK$5:AK$5))&lt;=$J550,$I550/$J550,0)</f>
        <v>80000</v>
      </c>
      <c r="AL550" s="14">
        <f>IF(SUM(COUNT($AK$5:AL$5))&lt;=$J550,$I550/$J550,0)</f>
        <v>0</v>
      </c>
      <c r="AM550" s="14">
        <f>IF(SUM(COUNT($AK$5:AM$5))&lt;=$J550,$I550/$J550,0)</f>
        <v>0</v>
      </c>
    </row>
    <row r="551" spans="1:39" hidden="1" outlineLevel="2" x14ac:dyDescent="0.3">
      <c r="C551" t="s">
        <v>81</v>
      </c>
      <c r="I551" s="14">
        <f ca="1"/>
        <v>100000</v>
      </c>
      <c r="J551" s="26">
        <v>1</v>
      </c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14"/>
      <c r="AJ551" s="14"/>
      <c r="AK551" s="14"/>
      <c r="AL551" s="14">
        <f ca="1">IF(SUM(COUNT($AL$5:AL$5))&lt;=$J551,$I551/$J551,0)</f>
        <v>100000</v>
      </c>
      <c r="AM551" s="14">
        <f>IF(SUM(COUNT($AL$5:AM$5))&lt;=$J551,$I551/$J551,0)</f>
        <v>0</v>
      </c>
    </row>
    <row r="552" spans="1:39" hidden="1" outlineLevel="2" x14ac:dyDescent="0.3">
      <c r="C552" t="s">
        <v>82</v>
      </c>
      <c r="I552" s="14">
        <f ca="1"/>
        <v>120000</v>
      </c>
      <c r="J552" s="26">
        <v>1</v>
      </c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14"/>
      <c r="AJ552" s="14"/>
      <c r="AK552" s="14"/>
      <c r="AL552" s="14"/>
      <c r="AM552" s="14">
        <f ca="1">IF(SUM(COUNT($AM$5:AM$5))&lt;=$J552,$I552/$J552,0)</f>
        <v>120000</v>
      </c>
    </row>
    <row r="553" spans="1:39" hidden="1" outlineLevel="2" x14ac:dyDescent="0.3">
      <c r="B553" t="s">
        <v>100</v>
      </c>
      <c r="I553" s="14"/>
      <c r="J553" s="26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14"/>
      <c r="AJ553" s="14"/>
    </row>
    <row r="554" spans="1:39" hidden="1" outlineLevel="2" x14ac:dyDescent="0.3">
      <c r="C554" t="s">
        <v>78</v>
      </c>
      <c r="I554" s="14">
        <f t="array" aca="1" ref="I554:I558" ca="1">TRANSPOSE(AI669:AM669)</f>
        <v>23040</v>
      </c>
      <c r="J554" s="26">
        <v>2</v>
      </c>
      <c r="K554" s="3">
        <f ca="1">K669/($J554*12)</f>
        <v>480</v>
      </c>
      <c r="L554" s="3">
        <f t="shared" ref="L554:V554" ca="1" si="190">L669/($J554*12)+K554</f>
        <v>480</v>
      </c>
      <c r="M554" s="3">
        <f t="shared" ca="1" si="190"/>
        <v>533.33333333333337</v>
      </c>
      <c r="N554" s="3">
        <f t="shared" ca="1" si="190"/>
        <v>586.66666666666674</v>
      </c>
      <c r="O554" s="3">
        <f t="shared" ca="1" si="190"/>
        <v>613.33333333333337</v>
      </c>
      <c r="P554" s="3">
        <f t="shared" ca="1" si="190"/>
        <v>666.66666666666674</v>
      </c>
      <c r="Q554" s="3">
        <f t="shared" ca="1" si="190"/>
        <v>773.33333333333337</v>
      </c>
      <c r="R554" s="3">
        <f t="shared" ca="1" si="190"/>
        <v>826.66666666666674</v>
      </c>
      <c r="S554" s="3">
        <f t="shared" ca="1" si="190"/>
        <v>906.66666666666674</v>
      </c>
      <c r="T554" s="3">
        <f t="shared" ca="1" si="190"/>
        <v>960.00000000000011</v>
      </c>
      <c r="U554" s="3">
        <f t="shared" ca="1" si="190"/>
        <v>960.00000000000011</v>
      </c>
      <c r="V554" s="3">
        <f t="shared" ca="1" si="190"/>
        <v>960.00000000000011</v>
      </c>
      <c r="W554" s="3">
        <f t="shared" ref="W554:AH554" ca="1" si="191">V554</f>
        <v>960.00000000000011</v>
      </c>
      <c r="X554" s="3">
        <f ca="1">W554</f>
        <v>960.00000000000011</v>
      </c>
      <c r="Y554" s="3">
        <f t="shared" ca="1" si="191"/>
        <v>960.00000000000011</v>
      </c>
      <c r="Z554" s="3">
        <f t="shared" ca="1" si="191"/>
        <v>960.00000000000011</v>
      </c>
      <c r="AA554" s="3">
        <f t="shared" ca="1" si="191"/>
        <v>960.00000000000011</v>
      </c>
      <c r="AB554" s="3">
        <f t="shared" ca="1" si="191"/>
        <v>960.00000000000011</v>
      </c>
      <c r="AC554" s="3">
        <f t="shared" ca="1" si="191"/>
        <v>960.00000000000011</v>
      </c>
      <c r="AD554" s="3">
        <f t="shared" ca="1" si="191"/>
        <v>960.00000000000011</v>
      </c>
      <c r="AE554" s="3">
        <f t="shared" ca="1" si="191"/>
        <v>960.00000000000011</v>
      </c>
      <c r="AF554" s="3">
        <f t="shared" ca="1" si="191"/>
        <v>960.00000000000011</v>
      </c>
      <c r="AG554" s="3">
        <f t="shared" ca="1" si="191"/>
        <v>960.00000000000011</v>
      </c>
      <c r="AH554" s="3">
        <f t="shared" ca="1" si="191"/>
        <v>960.00000000000011</v>
      </c>
      <c r="AI554" s="14">
        <f ca="1">IF(SUM(COUNT($AI$5:AI$5))&lt;=$J554,$I554/$J554,0)</f>
        <v>11520</v>
      </c>
      <c r="AJ554" s="14">
        <f ca="1">IF(SUM(COUNT($AI$5:AJ$5))&lt;=$J554,$I554/$J554,0)</f>
        <v>11520</v>
      </c>
      <c r="AK554" s="14">
        <f>IF(SUM(COUNT($AI$5:AK$5))&lt;=$J554,$I554/$J554,0)</f>
        <v>0</v>
      </c>
      <c r="AL554" s="14">
        <f>IF(SUM(COUNT($AI$5:AL$5))&lt;=$J554,$I554/$J554,0)</f>
        <v>0</v>
      </c>
      <c r="AM554" s="14">
        <f>IF(SUM(COUNT($AI$5:AM$5))&lt;=$J554,$I554/$J554,0)</f>
        <v>0</v>
      </c>
    </row>
    <row r="555" spans="1:39" hidden="1" outlineLevel="2" x14ac:dyDescent="0.3">
      <c r="C555" t="s">
        <v>79</v>
      </c>
      <c r="I555" s="14">
        <f ca="1"/>
        <v>1920</v>
      </c>
      <c r="J555" s="26">
        <v>2</v>
      </c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>
        <f t="shared" ref="W555:AH555" ca="1" si="192">W669/($J555*12)+V555</f>
        <v>80</v>
      </c>
      <c r="X555" s="3">
        <f t="shared" ca="1" si="192"/>
        <v>80</v>
      </c>
      <c r="Y555" s="3">
        <f t="shared" ca="1" si="192"/>
        <v>80</v>
      </c>
      <c r="Z555" s="3">
        <f t="shared" ca="1" si="192"/>
        <v>80</v>
      </c>
      <c r="AA555" s="3">
        <f t="shared" ca="1" si="192"/>
        <v>80</v>
      </c>
      <c r="AB555" s="3">
        <f t="shared" ca="1" si="192"/>
        <v>80</v>
      </c>
      <c r="AC555" s="3">
        <f t="shared" ca="1" si="192"/>
        <v>80</v>
      </c>
      <c r="AD555" s="3">
        <f t="shared" ca="1" si="192"/>
        <v>80</v>
      </c>
      <c r="AE555" s="3">
        <f t="shared" ca="1" si="192"/>
        <v>80</v>
      </c>
      <c r="AF555" s="3">
        <f t="shared" ca="1" si="192"/>
        <v>80</v>
      </c>
      <c r="AG555" s="3">
        <f t="shared" ca="1" si="192"/>
        <v>80</v>
      </c>
      <c r="AH555" s="3">
        <f t="shared" ca="1" si="192"/>
        <v>80</v>
      </c>
      <c r="AI555" s="14"/>
      <c r="AJ555" s="14">
        <f ca="1">IF(SUM(COUNT($AJ$5:AJ$5))&lt;=$J555,$I555/$J555,0)</f>
        <v>960</v>
      </c>
      <c r="AK555" s="14">
        <f ca="1">IF(SUM(COUNT($AJ$5:AK$5))&lt;=$J555,$I555/$J555,0)</f>
        <v>960</v>
      </c>
      <c r="AL555" s="14">
        <f>IF(SUM(COUNT($AJ$5:AL$5))&lt;=$J555,$I555/$J555,0)</f>
        <v>0</v>
      </c>
      <c r="AM555" s="14">
        <f>IF(SUM(COUNT($AJ$5:AM$5))&lt;=$J555,$I555/$J555,0)</f>
        <v>0</v>
      </c>
    </row>
    <row r="556" spans="1:39" hidden="1" outlineLevel="2" x14ac:dyDescent="0.3">
      <c r="C556" t="s">
        <v>80</v>
      </c>
      <c r="I556" s="14">
        <f ca="1"/>
        <v>12480</v>
      </c>
      <c r="J556" s="26">
        <v>2</v>
      </c>
      <c r="AI556" s="14"/>
      <c r="AJ556" s="14"/>
      <c r="AK556" s="14">
        <f ca="1">IF(SUM(COUNT($AK$5:AK$5))&lt;=$J556,$I556/$J556,0)</f>
        <v>6240</v>
      </c>
      <c r="AL556" s="14">
        <f ca="1">IF(SUM(COUNT($AK$5:AL$5))&lt;=$J556,$I556/$J556,0)</f>
        <v>6240</v>
      </c>
      <c r="AM556" s="14">
        <f>IF(SUM(COUNT($AK$5:AM$5))&lt;=$J556,$I556/$J556,0)</f>
        <v>0</v>
      </c>
    </row>
    <row r="557" spans="1:39" hidden="1" outlineLevel="2" x14ac:dyDescent="0.3">
      <c r="C557" t="s">
        <v>81</v>
      </c>
      <c r="I557" s="14">
        <f ca="1"/>
        <v>7200</v>
      </c>
      <c r="J557" s="26">
        <v>2</v>
      </c>
      <c r="AI557" s="14"/>
      <c r="AJ557" s="14"/>
      <c r="AK557" s="14"/>
      <c r="AL557" s="14">
        <f ca="1">IF(SUM(COUNT($AL$5:AL$5))&lt;=$J557,$I557/$J557,0)</f>
        <v>3600</v>
      </c>
      <c r="AM557" s="14">
        <f ca="1">IF(SUM(COUNT($AL$5:AM$5))&lt;=$J557,$I557/$J557,0)</f>
        <v>3600</v>
      </c>
    </row>
    <row r="558" spans="1:39" hidden="1" outlineLevel="2" x14ac:dyDescent="0.3">
      <c r="C558" t="s">
        <v>82</v>
      </c>
      <c r="I558" s="14">
        <f ca="1"/>
        <v>9840</v>
      </c>
      <c r="J558" s="26">
        <v>2</v>
      </c>
      <c r="AI558" s="14"/>
      <c r="AJ558" s="14"/>
      <c r="AK558" s="14"/>
      <c r="AL558" s="14"/>
      <c r="AM558" s="14">
        <f ca="1">IF(SUM(COUNT($AM$5:AM$5))&lt;=$J558,$I558/$J558,0)</f>
        <v>4920</v>
      </c>
    </row>
    <row r="559" spans="1:39" hidden="1" outlineLevel="2" x14ac:dyDescent="0.3">
      <c r="I559" s="14"/>
    </row>
    <row r="560" spans="1:39" s="46" customFormat="1" hidden="1" outlineLevel="1" collapsed="1" x14ac:dyDescent="0.25">
      <c r="A560" s="45"/>
      <c r="B560" s="105" t="s">
        <v>95</v>
      </c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7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8"/>
    </row>
    <row r="561" spans="1:39" hidden="1" outlineLevel="2" x14ac:dyDescent="0.3">
      <c r="I561" s="19"/>
      <c r="J561" s="32" t="s">
        <v>108</v>
      </c>
    </row>
    <row r="562" spans="1:39" hidden="1" outlineLevel="2" x14ac:dyDescent="0.3">
      <c r="B562" s="18" t="s">
        <v>106</v>
      </c>
      <c r="I562" s="242" t="s">
        <v>146</v>
      </c>
      <c r="J562" s="242" t="s">
        <v>107</v>
      </c>
    </row>
    <row r="563" spans="1:39" hidden="1" outlineLevel="2" x14ac:dyDescent="0.3">
      <c r="B563" t="str">
        <f>B502</f>
        <v>Software Development</v>
      </c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14"/>
      <c r="AJ563" s="14"/>
    </row>
    <row r="564" spans="1:39" hidden="1" outlineLevel="2" x14ac:dyDescent="0.3">
      <c r="C564" t="s">
        <v>78</v>
      </c>
      <c r="I564" s="14">
        <f t="array" aca="1" ref="I564:I568" ca="1">TRANSPOSE(AI673:AM673)</f>
        <v>180000</v>
      </c>
      <c r="J564" s="26">
        <v>15</v>
      </c>
      <c r="K564" s="3">
        <f ca="1">K673/($J564*12)</f>
        <v>83.333333333333329</v>
      </c>
      <c r="L564" s="3">
        <f t="shared" ref="L564:AH564" ca="1" si="193">L673/($J564*12)+K564</f>
        <v>166.66666666666666</v>
      </c>
      <c r="M564" s="3">
        <f t="shared" ca="1" si="193"/>
        <v>250</v>
      </c>
      <c r="N564" s="3">
        <f t="shared" ca="1" si="193"/>
        <v>333.33333333333331</v>
      </c>
      <c r="O564" s="3">
        <f t="shared" ca="1" si="193"/>
        <v>416.66666666666663</v>
      </c>
      <c r="P564" s="3">
        <f t="shared" ca="1" si="193"/>
        <v>499.99999999999994</v>
      </c>
      <c r="Q564" s="3">
        <f t="shared" ca="1" si="193"/>
        <v>583.33333333333326</v>
      </c>
      <c r="R564" s="3">
        <f t="shared" ca="1" si="193"/>
        <v>666.66666666666663</v>
      </c>
      <c r="S564" s="3">
        <f t="shared" ca="1" si="193"/>
        <v>750</v>
      </c>
      <c r="T564" s="3">
        <f t="shared" ca="1" si="193"/>
        <v>833.33333333333337</v>
      </c>
      <c r="U564" s="3">
        <f t="shared" ca="1" si="193"/>
        <v>916.66666666666674</v>
      </c>
      <c r="V564" s="3">
        <f t="shared" ca="1" si="193"/>
        <v>1000.0000000000001</v>
      </c>
      <c r="W564" s="3">
        <f t="shared" ca="1" si="193"/>
        <v>1000.0000000000001</v>
      </c>
      <c r="X564" s="3">
        <f t="shared" ca="1" si="193"/>
        <v>1000.0000000000001</v>
      </c>
      <c r="Y564" s="3">
        <f t="shared" ca="1" si="193"/>
        <v>1000.0000000000001</v>
      </c>
      <c r="Z564" s="3">
        <f t="shared" ca="1" si="193"/>
        <v>1000.0000000000001</v>
      </c>
      <c r="AA564" s="3">
        <f t="shared" ca="1" si="193"/>
        <v>1000.0000000000001</v>
      </c>
      <c r="AB564" s="3">
        <f t="shared" ca="1" si="193"/>
        <v>1000.0000000000001</v>
      </c>
      <c r="AC564" s="3">
        <f t="shared" ca="1" si="193"/>
        <v>1000.0000000000001</v>
      </c>
      <c r="AD564" s="3">
        <f t="shared" ca="1" si="193"/>
        <v>1000.0000000000001</v>
      </c>
      <c r="AE564" s="3">
        <f t="shared" ca="1" si="193"/>
        <v>1000.0000000000001</v>
      </c>
      <c r="AF564" s="3">
        <f t="shared" ca="1" si="193"/>
        <v>1000.0000000000001</v>
      </c>
      <c r="AG564" s="3">
        <f t="shared" ca="1" si="193"/>
        <v>1000.0000000000001</v>
      </c>
      <c r="AH564" s="3">
        <f t="shared" ca="1" si="193"/>
        <v>1000.0000000000001</v>
      </c>
      <c r="AI564" s="14">
        <f ca="1">IF(SUM(COUNT($AI$5:AI$5))&lt;=$J564,$I564/$J564,0)</f>
        <v>12000</v>
      </c>
      <c r="AJ564" s="14">
        <f ca="1">IF(SUM(COUNT($AI$5:AJ$5))&lt;=$J564,$I564/$J564,0)</f>
        <v>12000</v>
      </c>
      <c r="AK564" s="14">
        <f ca="1">IF(SUM(COUNT($AI$5:AK$5))&lt;=$J564,$I564/$J564,0)</f>
        <v>12000</v>
      </c>
      <c r="AL564" s="14">
        <f ca="1">IF(SUM(COUNT($AI$5:AL$5))&lt;=$J564,$I564/$J564,0)</f>
        <v>12000</v>
      </c>
      <c r="AM564" s="14">
        <f ca="1">IF(SUM(COUNT($AI$5:AM$5))&lt;=$J564,$I564/$J564,0)</f>
        <v>12000</v>
      </c>
    </row>
    <row r="565" spans="1:39" hidden="1" outlineLevel="2" x14ac:dyDescent="0.3">
      <c r="C565" t="s">
        <v>79</v>
      </c>
      <c r="I565" s="14">
        <f ca="1"/>
        <v>0</v>
      </c>
      <c r="J565" s="26">
        <v>15</v>
      </c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>
        <f t="shared" ref="W565:AH565" ca="1" si="194">W673/($J565*12)+V565</f>
        <v>0</v>
      </c>
      <c r="X565" s="3">
        <f t="shared" ca="1" si="194"/>
        <v>0</v>
      </c>
      <c r="Y565" s="3">
        <f t="shared" ca="1" si="194"/>
        <v>0</v>
      </c>
      <c r="Z565" s="3">
        <f t="shared" ca="1" si="194"/>
        <v>0</v>
      </c>
      <c r="AA565" s="3">
        <f t="shared" ca="1" si="194"/>
        <v>0</v>
      </c>
      <c r="AB565" s="3">
        <f t="shared" ca="1" si="194"/>
        <v>0</v>
      </c>
      <c r="AC565" s="3">
        <f t="shared" ca="1" si="194"/>
        <v>0</v>
      </c>
      <c r="AD565" s="3">
        <f t="shared" ca="1" si="194"/>
        <v>0</v>
      </c>
      <c r="AE565" s="3">
        <f t="shared" ca="1" si="194"/>
        <v>0</v>
      </c>
      <c r="AF565" s="3">
        <f t="shared" ca="1" si="194"/>
        <v>0</v>
      </c>
      <c r="AG565" s="3">
        <f t="shared" ca="1" si="194"/>
        <v>0</v>
      </c>
      <c r="AH565" s="3">
        <f t="shared" ca="1" si="194"/>
        <v>0</v>
      </c>
      <c r="AI565" s="14"/>
      <c r="AJ565" s="14">
        <f ca="1">IF(SUM(COUNT($AJ$5:AJ$5))&lt;=$J565,$I565/$J565,0)</f>
        <v>0</v>
      </c>
      <c r="AK565" s="14">
        <f ca="1">IF(SUM(COUNT($AJ$5:AK$5))&lt;=$J565,$I565/$J565,0)</f>
        <v>0</v>
      </c>
      <c r="AL565" s="14">
        <f ca="1">IF(SUM(COUNT($AJ$5:AL$5))&lt;=$J565,$I565/$J565,0)</f>
        <v>0</v>
      </c>
      <c r="AM565" s="14">
        <f ca="1">IF(SUM(COUNT($AJ$5:AM$5))&lt;=$J565,$I565/$J565,0)</f>
        <v>0</v>
      </c>
    </row>
    <row r="566" spans="1:39" hidden="1" outlineLevel="2" x14ac:dyDescent="0.3">
      <c r="C566" t="s">
        <v>80</v>
      </c>
      <c r="I566" s="14">
        <f ca="1"/>
        <v>0</v>
      </c>
      <c r="J566" s="26">
        <v>15</v>
      </c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14"/>
      <c r="AJ566" s="14"/>
      <c r="AK566" s="14">
        <f ca="1">IF(SUM(COUNT($AK$5:AK$5))&lt;=$J566,$I566/$J566,0)</f>
        <v>0</v>
      </c>
      <c r="AL566" s="14">
        <f ca="1">IF(SUM(COUNT($AK$5:AL$5))&lt;=$J566,$I566/$J566,0)</f>
        <v>0</v>
      </c>
      <c r="AM566" s="14">
        <f ca="1">IF(SUM(COUNT($AK$5:AM$5))&lt;=$J566,$I566/$J566,0)</f>
        <v>0</v>
      </c>
    </row>
    <row r="567" spans="1:39" hidden="1" outlineLevel="2" x14ac:dyDescent="0.3">
      <c r="C567" t="s">
        <v>81</v>
      </c>
      <c r="I567" s="14">
        <f ca="1"/>
        <v>0</v>
      </c>
      <c r="J567" s="26">
        <v>15</v>
      </c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14"/>
      <c r="AJ567" s="14"/>
      <c r="AK567" s="14"/>
      <c r="AL567" s="14">
        <f ca="1">IF(SUM(COUNT($AL$5:AL$5))&lt;=$J567,$I567/$J567,0)</f>
        <v>0</v>
      </c>
      <c r="AM567" s="14">
        <f ca="1">IF(SUM(COUNT($AL$5:AM$5))&lt;=$J567,$I567/$J567,0)</f>
        <v>0</v>
      </c>
    </row>
    <row r="568" spans="1:39" hidden="1" outlineLevel="2" x14ac:dyDescent="0.3">
      <c r="C568" t="s">
        <v>82</v>
      </c>
      <c r="I568" s="14">
        <f ca="1"/>
        <v>0</v>
      </c>
      <c r="J568" s="26">
        <v>15</v>
      </c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14"/>
      <c r="AJ568" s="14"/>
      <c r="AK568" s="14"/>
      <c r="AL568" s="14"/>
      <c r="AM568" s="14">
        <f ca="1">IF(SUM(COUNT($AM$5:AM$5))&lt;=$J568,$I568/$J568,0)</f>
        <v>0</v>
      </c>
    </row>
    <row r="569" spans="1:39" hidden="1" outlineLevel="1" x14ac:dyDescent="0.3">
      <c r="B569" t="s">
        <v>428</v>
      </c>
    </row>
    <row r="570" spans="1:39" hidden="1" outlineLevel="1" x14ac:dyDescent="0.3">
      <c r="C570" t="s">
        <v>78</v>
      </c>
      <c r="I570" s="14">
        <f t="array" aca="1" ref="I570:I574" ca="1">TRANSPOSE(AI674:AM674)</f>
        <v>5000000</v>
      </c>
      <c r="J570" s="26">
        <v>10</v>
      </c>
      <c r="K570" s="3">
        <f ca="1">K674/($J570*12)</f>
        <v>0</v>
      </c>
      <c r="L570" s="3">
        <f ca="1">L674/($J570*12)+K570</f>
        <v>0</v>
      </c>
      <c r="M570" s="3">
        <f t="shared" ref="M570:AH570" ca="1" si="195">M674/($J570*12)+L570</f>
        <v>41666.666666666664</v>
      </c>
      <c r="N570" s="3">
        <f t="shared" ca="1" si="195"/>
        <v>41666.666666666664</v>
      </c>
      <c r="O570" s="3">
        <f t="shared" ca="1" si="195"/>
        <v>41666.666666666664</v>
      </c>
      <c r="P570" s="3">
        <f t="shared" ca="1" si="195"/>
        <v>41666.666666666664</v>
      </c>
      <c r="Q570" s="3">
        <f t="shared" ca="1" si="195"/>
        <v>41666.666666666664</v>
      </c>
      <c r="R570" s="3">
        <f t="shared" ca="1" si="195"/>
        <v>41666.666666666664</v>
      </c>
      <c r="S570" s="3">
        <f t="shared" ca="1" si="195"/>
        <v>41666.666666666664</v>
      </c>
      <c r="T570" s="3">
        <f t="shared" ca="1" si="195"/>
        <v>41666.666666666664</v>
      </c>
      <c r="U570" s="3">
        <f t="shared" ca="1" si="195"/>
        <v>41666.666666666664</v>
      </c>
      <c r="V570" s="3">
        <f t="shared" ca="1" si="195"/>
        <v>41666.666666666664</v>
      </c>
      <c r="W570" s="3">
        <f t="shared" ca="1" si="195"/>
        <v>41666.666666666664</v>
      </c>
      <c r="X570" s="3">
        <f t="shared" ca="1" si="195"/>
        <v>41666.666666666664</v>
      </c>
      <c r="Y570" s="3">
        <f t="shared" ca="1" si="195"/>
        <v>41666.666666666664</v>
      </c>
      <c r="Z570" s="3">
        <f t="shared" ca="1" si="195"/>
        <v>41666.666666666664</v>
      </c>
      <c r="AA570" s="3">
        <f t="shared" ca="1" si="195"/>
        <v>41666.666666666664</v>
      </c>
      <c r="AB570" s="3">
        <f t="shared" ca="1" si="195"/>
        <v>41666.666666666664</v>
      </c>
      <c r="AC570" s="3">
        <f t="shared" ca="1" si="195"/>
        <v>41666.666666666664</v>
      </c>
      <c r="AD570" s="3">
        <f t="shared" ca="1" si="195"/>
        <v>41666.666666666664</v>
      </c>
      <c r="AE570" s="3">
        <f t="shared" ca="1" si="195"/>
        <v>41666.666666666664</v>
      </c>
      <c r="AF570" s="3">
        <f t="shared" ca="1" si="195"/>
        <v>41666.666666666664</v>
      </c>
      <c r="AG570" s="3">
        <f t="shared" ca="1" si="195"/>
        <v>41666.666666666664</v>
      </c>
      <c r="AH570" s="3">
        <f t="shared" ca="1" si="195"/>
        <v>41666.666666666664</v>
      </c>
      <c r="AI570" s="14">
        <f ca="1">IF(SUM(COUNT($AI$5:AI$5))&lt;=$J570,$I570/$J570,0)</f>
        <v>500000</v>
      </c>
      <c r="AJ570" s="14">
        <f ca="1">IF(SUM(COUNT($AI$5:AJ$5))&lt;=$J570,$I570/$J570,0)</f>
        <v>500000</v>
      </c>
      <c r="AK570" s="14">
        <f ca="1">IF(SUM(COUNT($AI$5:AK$5))&lt;=$J570,$I570/$J570,0)</f>
        <v>500000</v>
      </c>
      <c r="AL570" s="14">
        <f ca="1">IF(SUM(COUNT($AI$5:AL$5))&lt;=$J570,$I570/$J570,0)</f>
        <v>500000</v>
      </c>
      <c r="AM570" s="14">
        <f ca="1">IF(SUM(COUNT($AI$5:AM$5))&lt;=$J570,$I570/$J570,0)</f>
        <v>500000</v>
      </c>
    </row>
    <row r="571" spans="1:39" hidden="1" outlineLevel="1" x14ac:dyDescent="0.3">
      <c r="C571" t="s">
        <v>79</v>
      </c>
      <c r="I571" s="14">
        <f ca="1"/>
        <v>0</v>
      </c>
      <c r="J571" s="26">
        <v>10</v>
      </c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>
        <f ca="1">W674/($J571*12)+V571</f>
        <v>0</v>
      </c>
      <c r="X571" s="3">
        <f ca="1">X674/($J571*12)+W571</f>
        <v>0</v>
      </c>
      <c r="Y571" s="3">
        <f t="shared" ref="Y571:AH571" ca="1" si="196">Y674/($J571*12)+X571</f>
        <v>0</v>
      </c>
      <c r="Z571" s="3">
        <f t="shared" ca="1" si="196"/>
        <v>0</v>
      </c>
      <c r="AA571" s="3">
        <f t="shared" ca="1" si="196"/>
        <v>0</v>
      </c>
      <c r="AB571" s="3">
        <f t="shared" ca="1" si="196"/>
        <v>0</v>
      </c>
      <c r="AC571" s="3">
        <f t="shared" ca="1" si="196"/>
        <v>0</v>
      </c>
      <c r="AD571" s="3">
        <f t="shared" ca="1" si="196"/>
        <v>0</v>
      </c>
      <c r="AE571" s="3">
        <f t="shared" ca="1" si="196"/>
        <v>0</v>
      </c>
      <c r="AF571" s="3">
        <f t="shared" ca="1" si="196"/>
        <v>0</v>
      </c>
      <c r="AG571" s="3">
        <f t="shared" ca="1" si="196"/>
        <v>0</v>
      </c>
      <c r="AH571" s="3">
        <f t="shared" ca="1" si="196"/>
        <v>0</v>
      </c>
      <c r="AI571" s="14"/>
      <c r="AJ571" s="14">
        <f ca="1">IF(SUM(COUNT($AJ$5:AJ$5))&lt;=$J571,$I571/$J571,0)</f>
        <v>0</v>
      </c>
      <c r="AK571" s="14">
        <f ca="1">IF(SUM(COUNT($AJ$5:AK$5))&lt;=$J571,$I571/$J571,0)</f>
        <v>0</v>
      </c>
      <c r="AL571" s="14">
        <f ca="1">IF(SUM(COUNT($AJ$5:AL$5))&lt;=$J571,$I571/$J571,0)</f>
        <v>0</v>
      </c>
      <c r="AM571" s="14">
        <f ca="1">IF(SUM(COUNT($AJ$5:AM$5))&lt;=$J571,$I571/$J571,0)</f>
        <v>0</v>
      </c>
    </row>
    <row r="572" spans="1:39" hidden="1" outlineLevel="1" x14ac:dyDescent="0.3">
      <c r="C572" t="s">
        <v>80</v>
      </c>
      <c r="I572" s="14">
        <f ca="1"/>
        <v>0</v>
      </c>
      <c r="J572" s="26">
        <v>10</v>
      </c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14"/>
      <c r="AJ572" s="14"/>
      <c r="AK572" s="14">
        <f ca="1">IF(SUM(COUNT($AK$5:AK$5))&lt;=$J572,$I572/$J572,0)</f>
        <v>0</v>
      </c>
      <c r="AL572" s="14">
        <f ca="1">IF(SUM(COUNT($AK$5:AL$5))&lt;=$J572,$I572/$J572,0)</f>
        <v>0</v>
      </c>
      <c r="AM572" s="14">
        <f ca="1">IF(SUM(COUNT($AK$5:AM$5))&lt;=$J572,$I572/$J572,0)</f>
        <v>0</v>
      </c>
    </row>
    <row r="573" spans="1:39" hidden="1" outlineLevel="1" x14ac:dyDescent="0.3">
      <c r="C573" t="s">
        <v>81</v>
      </c>
      <c r="I573" s="14">
        <f ca="1"/>
        <v>0</v>
      </c>
      <c r="J573" s="26">
        <v>10</v>
      </c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14"/>
      <c r="AJ573" s="14"/>
      <c r="AK573" s="14"/>
      <c r="AL573" s="14">
        <f ca="1">IF(SUM(COUNT($AL$5:AL$5))&lt;=$J573,$I573/$J573,0)</f>
        <v>0</v>
      </c>
      <c r="AM573" s="14">
        <f ca="1">IF(SUM(COUNT($AL$5:AM$5))&lt;=$J573,$I573/$J573,0)</f>
        <v>0</v>
      </c>
    </row>
    <row r="574" spans="1:39" hidden="1" outlineLevel="1" x14ac:dyDescent="0.3">
      <c r="C574" t="s">
        <v>82</v>
      </c>
      <c r="I574" s="14">
        <f ca="1"/>
        <v>0</v>
      </c>
      <c r="J574" s="26">
        <v>10</v>
      </c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14"/>
      <c r="AJ574" s="14"/>
      <c r="AK574" s="14"/>
      <c r="AL574" s="14"/>
      <c r="AM574" s="14">
        <f ca="1">IF(SUM(COUNT($AM$5:AM$5))&lt;=$J574,$I574/$J574,0)</f>
        <v>0</v>
      </c>
    </row>
    <row r="575" spans="1:39" ht="13.5" hidden="1" outlineLevel="1" thickBot="1" x14ac:dyDescent="0.35"/>
    <row r="576" spans="1:39" ht="13.5" collapsed="1" thickBot="1" x14ac:dyDescent="0.35">
      <c r="A576" s="36" t="s">
        <v>151</v>
      </c>
      <c r="B576" s="96" t="s">
        <v>127</v>
      </c>
      <c r="C576" s="97"/>
      <c r="D576" s="97"/>
      <c r="E576" s="97"/>
      <c r="F576" s="97"/>
      <c r="G576" s="97"/>
      <c r="H576" s="97"/>
      <c r="I576" s="97"/>
      <c r="J576" s="97"/>
      <c r="K576" s="98"/>
      <c r="L576" s="98"/>
      <c r="M576" s="98"/>
      <c r="N576" s="98"/>
      <c r="O576" s="98"/>
      <c r="P576" s="98"/>
      <c r="Q576" s="98"/>
      <c r="R576" s="99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</row>
    <row r="577" spans="1:39" ht="13.5" hidden="1" outlineLevel="1" thickBot="1" x14ac:dyDescent="0.35">
      <c r="B577" s="104" t="s">
        <v>210</v>
      </c>
      <c r="C577" s="101"/>
      <c r="D577" s="101"/>
      <c r="E577" s="101"/>
      <c r="F577" s="101"/>
      <c r="G577" s="101"/>
      <c r="H577" s="101"/>
      <c r="I577" s="101"/>
      <c r="J577" s="101"/>
      <c r="K577" s="102"/>
      <c r="L577" s="102"/>
      <c r="M577" s="102"/>
      <c r="N577" s="102"/>
      <c r="O577" s="102"/>
      <c r="P577" s="102"/>
      <c r="Q577" s="102"/>
      <c r="R577" s="103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 spans="1:39" hidden="1" outlineLevel="1" x14ac:dyDescent="0.3"/>
    <row r="579" spans="1:39" s="46" customFormat="1" hidden="1" outlineLevel="1" collapsed="1" x14ac:dyDescent="0.25">
      <c r="A579" s="45"/>
      <c r="B579" s="105" t="s">
        <v>69</v>
      </c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7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8"/>
    </row>
    <row r="580" spans="1:39" hidden="1" outlineLevel="2" x14ac:dyDescent="0.3">
      <c r="B580" s="15" t="s">
        <v>128</v>
      </c>
    </row>
    <row r="581" spans="1:39" hidden="1" outlineLevel="2" x14ac:dyDescent="0.3">
      <c r="C581" t="s">
        <v>0</v>
      </c>
      <c r="K581" s="3">
        <f t="shared" ref="K581:T583" ca="1" si="197">OFFSET(K$106,MATCH($E$11,$J$107:$J$109,0)+MATCH($C581,$C$106:$C$117,0)-1,0)</f>
        <v>0</v>
      </c>
      <c r="L581" s="3">
        <f t="shared" ca="1" si="197"/>
        <v>0</v>
      </c>
      <c r="M581" s="3">
        <f t="shared" ca="1" si="197"/>
        <v>0</v>
      </c>
      <c r="N581" s="3">
        <f t="shared" ca="1" si="197"/>
        <v>0</v>
      </c>
      <c r="O581" s="3">
        <f t="shared" ca="1" si="197"/>
        <v>0</v>
      </c>
      <c r="P581" s="3">
        <f t="shared" ca="1" si="197"/>
        <v>0</v>
      </c>
      <c r="Q581" s="3">
        <f t="shared" ca="1" si="197"/>
        <v>0</v>
      </c>
      <c r="R581" s="3">
        <f t="shared" ca="1" si="197"/>
        <v>0</v>
      </c>
      <c r="S581" s="3">
        <f t="shared" ca="1" si="197"/>
        <v>0</v>
      </c>
      <c r="T581" s="3">
        <f t="shared" ca="1" si="197"/>
        <v>1</v>
      </c>
      <c r="U581" s="3">
        <f t="shared" ref="U581:AH583" ca="1" si="198">OFFSET(U$106,MATCH($E$11,$J$107:$J$109,0)+MATCH($C581,$C$106:$C$117,0)-1,0)</f>
        <v>0</v>
      </c>
      <c r="V581" s="3">
        <f t="shared" ca="1" si="198"/>
        <v>1</v>
      </c>
      <c r="W581" s="3">
        <f t="shared" ca="1" si="198"/>
        <v>0</v>
      </c>
      <c r="X581" s="3">
        <f t="shared" ca="1" si="198"/>
        <v>1</v>
      </c>
      <c r="Y581" s="3">
        <f t="shared" ca="1" si="198"/>
        <v>0</v>
      </c>
      <c r="Z581" s="3">
        <f t="shared" ca="1" si="198"/>
        <v>1</v>
      </c>
      <c r="AA581" s="3">
        <f t="shared" ca="1" si="198"/>
        <v>0</v>
      </c>
      <c r="AB581" s="3">
        <f t="shared" ca="1" si="198"/>
        <v>1</v>
      </c>
      <c r="AC581" s="3">
        <f t="shared" ca="1" si="198"/>
        <v>0</v>
      </c>
      <c r="AD581" s="3">
        <f t="shared" ca="1" si="198"/>
        <v>1</v>
      </c>
      <c r="AE581" s="3">
        <f t="shared" ca="1" si="198"/>
        <v>0</v>
      </c>
      <c r="AF581" s="3">
        <f t="shared" ca="1" si="198"/>
        <v>1</v>
      </c>
      <c r="AG581" s="3">
        <f t="shared" ca="1" si="198"/>
        <v>0</v>
      </c>
      <c r="AH581" s="3">
        <f t="shared" ca="1" si="198"/>
        <v>1</v>
      </c>
      <c r="AI581" s="14">
        <f ca="1">SUM(K581:V581)</f>
        <v>2</v>
      </c>
      <c r="AJ581" s="14">
        <f ca="1">SUM(W581:AH581)</f>
        <v>6</v>
      </c>
      <c r="AK581" s="3">
        <f t="shared" ref="AK581:AM583" ca="1" si="199">OFFSET(AK$106,MATCH($E$11,$J$107:$J$109,0)+MATCH($C581,$C$106:$C$117,0)-1,0)</f>
        <v>16</v>
      </c>
      <c r="AL581" s="3">
        <f t="shared" ca="1" si="199"/>
        <v>26</v>
      </c>
      <c r="AM581" s="3">
        <f t="shared" ca="1" si="199"/>
        <v>36</v>
      </c>
    </row>
    <row r="582" spans="1:39" hidden="1" outlineLevel="2" x14ac:dyDescent="0.3">
      <c r="C582" t="s">
        <v>1</v>
      </c>
      <c r="K582" s="3">
        <f t="shared" ca="1" si="197"/>
        <v>0</v>
      </c>
      <c r="L582" s="3">
        <f t="shared" ca="1" si="197"/>
        <v>0</v>
      </c>
      <c r="M582" s="3">
        <f t="shared" ca="1" si="197"/>
        <v>0</v>
      </c>
      <c r="N582" s="3">
        <f t="shared" ca="1" si="197"/>
        <v>0</v>
      </c>
      <c r="O582" s="3">
        <f t="shared" ca="1" si="197"/>
        <v>0</v>
      </c>
      <c r="P582" s="3">
        <f t="shared" ca="1" si="197"/>
        <v>0</v>
      </c>
      <c r="Q582" s="3">
        <f t="shared" ca="1" si="197"/>
        <v>0</v>
      </c>
      <c r="R582" s="3">
        <f t="shared" ca="1" si="197"/>
        <v>0</v>
      </c>
      <c r="S582" s="3">
        <f t="shared" ca="1" si="197"/>
        <v>0</v>
      </c>
      <c r="T582" s="3">
        <f t="shared" ca="1" si="197"/>
        <v>0</v>
      </c>
      <c r="U582" s="3">
        <f t="shared" ca="1" si="198"/>
        <v>0</v>
      </c>
      <c r="V582" s="3">
        <f t="shared" ca="1" si="198"/>
        <v>0</v>
      </c>
      <c r="W582" s="3">
        <f t="shared" ca="1" si="198"/>
        <v>0</v>
      </c>
      <c r="X582" s="3">
        <f t="shared" ca="1" si="198"/>
        <v>0</v>
      </c>
      <c r="Y582" s="3">
        <f t="shared" ca="1" si="198"/>
        <v>0</v>
      </c>
      <c r="Z582" s="3">
        <f t="shared" ca="1" si="198"/>
        <v>0</v>
      </c>
      <c r="AA582" s="3">
        <f t="shared" ca="1" si="198"/>
        <v>0</v>
      </c>
      <c r="AB582" s="3">
        <f t="shared" ca="1" si="198"/>
        <v>0</v>
      </c>
      <c r="AC582" s="3">
        <f t="shared" ca="1" si="198"/>
        <v>0</v>
      </c>
      <c r="AD582" s="3">
        <f t="shared" ca="1" si="198"/>
        <v>1</v>
      </c>
      <c r="AE582" s="3">
        <f t="shared" ca="1" si="198"/>
        <v>0</v>
      </c>
      <c r="AF582" s="3">
        <f t="shared" ca="1" si="198"/>
        <v>1</v>
      </c>
      <c r="AG582" s="3">
        <f t="shared" ca="1" si="198"/>
        <v>0</v>
      </c>
      <c r="AH582" s="3">
        <f t="shared" ca="1" si="198"/>
        <v>1</v>
      </c>
      <c r="AI582" s="14">
        <f ca="1">SUM(K582:V582)</f>
        <v>0</v>
      </c>
      <c r="AJ582" s="14">
        <f ca="1">SUM(W582:AH582)</f>
        <v>3</v>
      </c>
      <c r="AK582" s="3">
        <f t="shared" ca="1" si="199"/>
        <v>13</v>
      </c>
      <c r="AL582" s="3">
        <f t="shared" ca="1" si="199"/>
        <v>23</v>
      </c>
      <c r="AM582" s="3">
        <f t="shared" ca="1" si="199"/>
        <v>33</v>
      </c>
    </row>
    <row r="583" spans="1:39" ht="13.5" hidden="1" outlineLevel="2" thickBot="1" x14ac:dyDescent="0.35">
      <c r="B583" s="60"/>
      <c r="C583" s="60" t="s">
        <v>2</v>
      </c>
      <c r="D583" s="60"/>
      <c r="E583" s="60"/>
      <c r="F583" s="60"/>
      <c r="G583" s="60"/>
      <c r="H583" s="60"/>
      <c r="I583" s="60"/>
      <c r="J583" s="60"/>
      <c r="K583" s="56">
        <f t="shared" ca="1" si="197"/>
        <v>0</v>
      </c>
      <c r="L583" s="56">
        <f t="shared" ca="1" si="197"/>
        <v>0</v>
      </c>
      <c r="M583" s="56">
        <f t="shared" ca="1" si="197"/>
        <v>0</v>
      </c>
      <c r="N583" s="56">
        <f t="shared" ca="1" si="197"/>
        <v>0</v>
      </c>
      <c r="O583" s="56">
        <f t="shared" ca="1" si="197"/>
        <v>0</v>
      </c>
      <c r="P583" s="56">
        <f t="shared" ca="1" si="197"/>
        <v>0</v>
      </c>
      <c r="Q583" s="56">
        <f t="shared" ca="1" si="197"/>
        <v>0</v>
      </c>
      <c r="R583" s="56">
        <f t="shared" ca="1" si="197"/>
        <v>0</v>
      </c>
      <c r="S583" s="56">
        <f t="shared" ca="1" si="197"/>
        <v>0</v>
      </c>
      <c r="T583" s="56">
        <f t="shared" ca="1" si="197"/>
        <v>0</v>
      </c>
      <c r="U583" s="56">
        <f t="shared" ca="1" si="198"/>
        <v>0</v>
      </c>
      <c r="V583" s="56">
        <f t="shared" ca="1" si="198"/>
        <v>0</v>
      </c>
      <c r="W583" s="56">
        <f t="shared" ca="1" si="198"/>
        <v>0</v>
      </c>
      <c r="X583" s="56">
        <f t="shared" ca="1" si="198"/>
        <v>0</v>
      </c>
      <c r="Y583" s="56">
        <f t="shared" ca="1" si="198"/>
        <v>0</v>
      </c>
      <c r="Z583" s="56">
        <f t="shared" ca="1" si="198"/>
        <v>0</v>
      </c>
      <c r="AA583" s="56">
        <f t="shared" ca="1" si="198"/>
        <v>0</v>
      </c>
      <c r="AB583" s="56">
        <f t="shared" ca="1" si="198"/>
        <v>0</v>
      </c>
      <c r="AC583" s="56">
        <f t="shared" ca="1" si="198"/>
        <v>0</v>
      </c>
      <c r="AD583" s="56">
        <f t="shared" ca="1" si="198"/>
        <v>0</v>
      </c>
      <c r="AE583" s="56">
        <f t="shared" ca="1" si="198"/>
        <v>0</v>
      </c>
      <c r="AF583" s="56">
        <f t="shared" ca="1" si="198"/>
        <v>1</v>
      </c>
      <c r="AG583" s="56">
        <f t="shared" ca="1" si="198"/>
        <v>0</v>
      </c>
      <c r="AH583" s="56">
        <f t="shared" ca="1" si="198"/>
        <v>1</v>
      </c>
      <c r="AI583" s="56">
        <f ca="1">SUM(K583:V583)</f>
        <v>0</v>
      </c>
      <c r="AJ583" s="56">
        <f ca="1">SUM(W583:AH583)</f>
        <v>2</v>
      </c>
      <c r="AK583" s="56">
        <f t="shared" ca="1" si="199"/>
        <v>9</v>
      </c>
      <c r="AL583" s="56">
        <f t="shared" ca="1" si="199"/>
        <v>16</v>
      </c>
      <c r="AM583" s="56">
        <f t="shared" ca="1" si="199"/>
        <v>23</v>
      </c>
    </row>
    <row r="584" spans="1:39" s="15" customFormat="1" ht="13.5" hidden="1" outlineLevel="2" thickBot="1" x14ac:dyDescent="0.35">
      <c r="A584" s="36"/>
      <c r="B584" s="58" t="s">
        <v>129</v>
      </c>
      <c r="C584" s="58"/>
      <c r="D584" s="58"/>
      <c r="E584" s="58"/>
      <c r="F584" s="58"/>
      <c r="G584" s="58"/>
      <c r="H584" s="58"/>
      <c r="I584" s="58"/>
      <c r="J584" s="58"/>
      <c r="K584" s="59">
        <f ca="1">SUM(K581:K583)</f>
        <v>0</v>
      </c>
      <c r="L584" s="59">
        <f t="shared" ref="L584:AH584" ca="1" si="200">SUM(L581:L583)</f>
        <v>0</v>
      </c>
      <c r="M584" s="59">
        <f t="shared" ca="1" si="200"/>
        <v>0</v>
      </c>
      <c r="N584" s="59">
        <f t="shared" ca="1" si="200"/>
        <v>0</v>
      </c>
      <c r="O584" s="59">
        <f t="shared" ca="1" si="200"/>
        <v>0</v>
      </c>
      <c r="P584" s="59">
        <f t="shared" ca="1" si="200"/>
        <v>0</v>
      </c>
      <c r="Q584" s="59">
        <f t="shared" ca="1" si="200"/>
        <v>0</v>
      </c>
      <c r="R584" s="59">
        <f t="shared" ca="1" si="200"/>
        <v>0</v>
      </c>
      <c r="S584" s="59">
        <f t="shared" ca="1" si="200"/>
        <v>0</v>
      </c>
      <c r="T584" s="59">
        <f t="shared" ca="1" si="200"/>
        <v>1</v>
      </c>
      <c r="U584" s="59">
        <f t="shared" ca="1" si="200"/>
        <v>0</v>
      </c>
      <c r="V584" s="59">
        <f t="shared" ca="1" si="200"/>
        <v>1</v>
      </c>
      <c r="W584" s="59">
        <f t="shared" ca="1" si="200"/>
        <v>0</v>
      </c>
      <c r="X584" s="59">
        <f t="shared" ca="1" si="200"/>
        <v>1</v>
      </c>
      <c r="Y584" s="59">
        <f t="shared" ca="1" si="200"/>
        <v>0</v>
      </c>
      <c r="Z584" s="59">
        <f t="shared" ca="1" si="200"/>
        <v>1</v>
      </c>
      <c r="AA584" s="59">
        <f t="shared" ca="1" si="200"/>
        <v>0</v>
      </c>
      <c r="AB584" s="59">
        <f t="shared" ca="1" si="200"/>
        <v>1</v>
      </c>
      <c r="AC584" s="59">
        <f t="shared" ca="1" si="200"/>
        <v>0</v>
      </c>
      <c r="AD584" s="59">
        <f t="shared" ca="1" si="200"/>
        <v>2</v>
      </c>
      <c r="AE584" s="59">
        <f t="shared" ca="1" si="200"/>
        <v>0</v>
      </c>
      <c r="AF584" s="59">
        <f t="shared" ca="1" si="200"/>
        <v>3</v>
      </c>
      <c r="AG584" s="59">
        <f t="shared" ca="1" si="200"/>
        <v>0</v>
      </c>
      <c r="AH584" s="59">
        <f t="shared" ca="1" si="200"/>
        <v>3</v>
      </c>
      <c r="AI584" s="59">
        <f ca="1">SUM(AI581:AI583)</f>
        <v>2</v>
      </c>
      <c r="AJ584" s="59">
        <f ca="1">SUM(AJ581:AJ583)</f>
        <v>11</v>
      </c>
      <c r="AK584" s="59">
        <f ca="1">SUM(AK581:AK583)</f>
        <v>38</v>
      </c>
      <c r="AL584" s="59">
        <f ca="1">SUM(AL581:AL583)</f>
        <v>65</v>
      </c>
      <c r="AM584" s="59">
        <f ca="1">SUM(AM581:AM583)</f>
        <v>92</v>
      </c>
    </row>
    <row r="585" spans="1:39" hidden="1" outlineLevel="2" x14ac:dyDescent="0.3"/>
    <row r="586" spans="1:39" hidden="1" outlineLevel="2" x14ac:dyDescent="0.3">
      <c r="B586" s="15" t="s">
        <v>132</v>
      </c>
    </row>
    <row r="587" spans="1:39" hidden="1" outlineLevel="2" x14ac:dyDescent="0.3">
      <c r="C587" t="s">
        <v>0</v>
      </c>
      <c r="K587" s="3">
        <f t="shared" ref="K587:AH587" ca="1" si="201">OFFSET(K$124,MATCH($E$12,$J$125:$J$127,0)+MATCH($C587,$C$124:$C$135,0)-1,0)*K581</f>
        <v>0</v>
      </c>
      <c r="L587" s="3">
        <f t="shared" ca="1" si="201"/>
        <v>0</v>
      </c>
      <c r="M587" s="3">
        <f t="shared" ca="1" si="201"/>
        <v>0</v>
      </c>
      <c r="N587" s="3">
        <f t="shared" ca="1" si="201"/>
        <v>0</v>
      </c>
      <c r="O587" s="3">
        <f t="shared" ca="1" si="201"/>
        <v>0</v>
      </c>
      <c r="P587" s="3">
        <f t="shared" ca="1" si="201"/>
        <v>0</v>
      </c>
      <c r="Q587" s="3">
        <f t="shared" ca="1" si="201"/>
        <v>0</v>
      </c>
      <c r="R587" s="3">
        <f t="shared" ca="1" si="201"/>
        <v>0</v>
      </c>
      <c r="S587" s="3">
        <f t="shared" ca="1" si="201"/>
        <v>0</v>
      </c>
      <c r="T587" s="3">
        <f t="shared" ca="1" si="201"/>
        <v>80000000</v>
      </c>
      <c r="U587" s="3">
        <f t="shared" ca="1" si="201"/>
        <v>0</v>
      </c>
      <c r="V587" s="3">
        <f t="shared" ca="1" si="201"/>
        <v>80000000</v>
      </c>
      <c r="W587" s="3">
        <f t="shared" ca="1" si="201"/>
        <v>0</v>
      </c>
      <c r="X587" s="3">
        <f t="shared" ca="1" si="201"/>
        <v>80000000</v>
      </c>
      <c r="Y587" s="3">
        <f t="shared" ca="1" si="201"/>
        <v>0</v>
      </c>
      <c r="Z587" s="3">
        <f t="shared" ca="1" si="201"/>
        <v>80000000</v>
      </c>
      <c r="AA587" s="3">
        <f t="shared" ca="1" si="201"/>
        <v>0</v>
      </c>
      <c r="AB587" s="3">
        <f t="shared" ca="1" si="201"/>
        <v>80000000</v>
      </c>
      <c r="AC587" s="3">
        <f t="shared" ca="1" si="201"/>
        <v>0</v>
      </c>
      <c r="AD587" s="3">
        <f t="shared" ca="1" si="201"/>
        <v>80000000</v>
      </c>
      <c r="AE587" s="3">
        <f t="shared" ca="1" si="201"/>
        <v>0</v>
      </c>
      <c r="AF587" s="3">
        <f t="shared" ca="1" si="201"/>
        <v>80000000</v>
      </c>
      <c r="AG587" s="3">
        <f t="shared" ca="1" si="201"/>
        <v>0</v>
      </c>
      <c r="AH587" s="3">
        <f t="shared" ca="1" si="201"/>
        <v>80000000</v>
      </c>
      <c r="AI587" s="14">
        <f ca="1">SUM(K587:V587)</f>
        <v>160000000</v>
      </c>
      <c r="AJ587" s="14">
        <f ca="1">SUM(W587:AH587)</f>
        <v>480000000</v>
      </c>
      <c r="AK587" s="3">
        <f t="shared" ref="AK587:AM589" ca="1" si="202">OFFSET(AK$124,MATCH($E$12,$J$125:$J$127,0)+MATCH($C587,$C$124:$C$135,0)-1,0)*AK581</f>
        <v>1280000000</v>
      </c>
      <c r="AL587" s="3">
        <f t="shared" ca="1" si="202"/>
        <v>2080000000</v>
      </c>
      <c r="AM587" s="3">
        <f t="shared" ca="1" si="202"/>
        <v>2880000000</v>
      </c>
    </row>
    <row r="588" spans="1:39" hidden="1" outlineLevel="2" x14ac:dyDescent="0.3">
      <c r="C588" t="s">
        <v>1</v>
      </c>
      <c r="K588" s="3">
        <f t="shared" ref="K588:AH588" ca="1" si="203">OFFSET(K$124,MATCH($E$12,$J$125:$J$127,0)+MATCH($C588,$C$124:$C$135,0)-1,0)*K582</f>
        <v>0</v>
      </c>
      <c r="L588" s="3">
        <f t="shared" ca="1" si="203"/>
        <v>0</v>
      </c>
      <c r="M588" s="3">
        <f t="shared" ca="1" si="203"/>
        <v>0</v>
      </c>
      <c r="N588" s="3">
        <f t="shared" ca="1" si="203"/>
        <v>0</v>
      </c>
      <c r="O588" s="3">
        <f t="shared" ca="1" si="203"/>
        <v>0</v>
      </c>
      <c r="P588" s="3">
        <f t="shared" ca="1" si="203"/>
        <v>0</v>
      </c>
      <c r="Q588" s="3">
        <f t="shared" ca="1" si="203"/>
        <v>0</v>
      </c>
      <c r="R588" s="3">
        <f t="shared" ca="1" si="203"/>
        <v>0</v>
      </c>
      <c r="S588" s="3">
        <f t="shared" ca="1" si="203"/>
        <v>0</v>
      </c>
      <c r="T588" s="3">
        <f t="shared" ca="1" si="203"/>
        <v>0</v>
      </c>
      <c r="U588" s="3">
        <f t="shared" ca="1" si="203"/>
        <v>0</v>
      </c>
      <c r="V588" s="3">
        <f t="shared" ca="1" si="203"/>
        <v>0</v>
      </c>
      <c r="W588" s="3">
        <f t="shared" ca="1" si="203"/>
        <v>0</v>
      </c>
      <c r="X588" s="3">
        <f t="shared" ca="1" si="203"/>
        <v>0</v>
      </c>
      <c r="Y588" s="3">
        <f t="shared" ca="1" si="203"/>
        <v>0</v>
      </c>
      <c r="Z588" s="3">
        <f t="shared" ca="1" si="203"/>
        <v>0</v>
      </c>
      <c r="AA588" s="3">
        <f t="shared" ca="1" si="203"/>
        <v>0</v>
      </c>
      <c r="AB588" s="3">
        <f t="shared" ca="1" si="203"/>
        <v>0</v>
      </c>
      <c r="AC588" s="3">
        <f t="shared" ca="1" si="203"/>
        <v>0</v>
      </c>
      <c r="AD588" s="3">
        <f t="shared" ca="1" si="203"/>
        <v>60000000</v>
      </c>
      <c r="AE588" s="3">
        <f t="shared" ca="1" si="203"/>
        <v>0</v>
      </c>
      <c r="AF588" s="3">
        <f t="shared" ca="1" si="203"/>
        <v>60000000</v>
      </c>
      <c r="AG588" s="3">
        <f t="shared" ca="1" si="203"/>
        <v>0</v>
      </c>
      <c r="AH588" s="3">
        <f t="shared" ca="1" si="203"/>
        <v>60000000</v>
      </c>
      <c r="AI588" s="14">
        <f ca="1">SUM(K588:V588)</f>
        <v>0</v>
      </c>
      <c r="AJ588" s="14">
        <f ca="1">SUM(W588:AH588)</f>
        <v>180000000</v>
      </c>
      <c r="AK588" s="3">
        <f t="shared" ca="1" si="202"/>
        <v>780000000</v>
      </c>
      <c r="AL588" s="3">
        <f t="shared" ca="1" si="202"/>
        <v>1380000000</v>
      </c>
      <c r="AM588" s="3">
        <f t="shared" ca="1" si="202"/>
        <v>1980000000</v>
      </c>
    </row>
    <row r="589" spans="1:39" ht="13.5" hidden="1" outlineLevel="2" thickBot="1" x14ac:dyDescent="0.35">
      <c r="B589" s="60"/>
      <c r="C589" s="60" t="s">
        <v>2</v>
      </c>
      <c r="D589" s="60"/>
      <c r="E589" s="60"/>
      <c r="F589" s="60"/>
      <c r="G589" s="60"/>
      <c r="H589" s="60"/>
      <c r="I589" s="60"/>
      <c r="J589" s="60"/>
      <c r="K589" s="56">
        <f t="shared" ref="K589:AH589" ca="1" si="204">OFFSET(K$124,MATCH($E$12,$J$125:$J$127,0)+MATCH($C589,$C$124:$C$135,0)-1,0)*K583</f>
        <v>0</v>
      </c>
      <c r="L589" s="56">
        <f t="shared" ca="1" si="204"/>
        <v>0</v>
      </c>
      <c r="M589" s="56">
        <f t="shared" ca="1" si="204"/>
        <v>0</v>
      </c>
      <c r="N589" s="56">
        <f t="shared" ca="1" si="204"/>
        <v>0</v>
      </c>
      <c r="O589" s="56">
        <f t="shared" ca="1" si="204"/>
        <v>0</v>
      </c>
      <c r="P589" s="56">
        <f t="shared" ca="1" si="204"/>
        <v>0</v>
      </c>
      <c r="Q589" s="56">
        <f t="shared" ca="1" si="204"/>
        <v>0</v>
      </c>
      <c r="R589" s="56">
        <f t="shared" ca="1" si="204"/>
        <v>0</v>
      </c>
      <c r="S589" s="56">
        <f t="shared" ca="1" si="204"/>
        <v>0</v>
      </c>
      <c r="T589" s="56">
        <f t="shared" ca="1" si="204"/>
        <v>0</v>
      </c>
      <c r="U589" s="56">
        <f t="shared" ca="1" si="204"/>
        <v>0</v>
      </c>
      <c r="V589" s="56">
        <f t="shared" ca="1" si="204"/>
        <v>0</v>
      </c>
      <c r="W589" s="56">
        <f t="shared" ca="1" si="204"/>
        <v>0</v>
      </c>
      <c r="X589" s="56">
        <f t="shared" ca="1" si="204"/>
        <v>0</v>
      </c>
      <c r="Y589" s="56">
        <f t="shared" ca="1" si="204"/>
        <v>0</v>
      </c>
      <c r="Z589" s="56">
        <f t="shared" ca="1" si="204"/>
        <v>0</v>
      </c>
      <c r="AA589" s="56">
        <f t="shared" ca="1" si="204"/>
        <v>0</v>
      </c>
      <c r="AB589" s="56">
        <f t="shared" ca="1" si="204"/>
        <v>0</v>
      </c>
      <c r="AC589" s="56">
        <f t="shared" ca="1" si="204"/>
        <v>0</v>
      </c>
      <c r="AD589" s="56">
        <f t="shared" ca="1" si="204"/>
        <v>0</v>
      </c>
      <c r="AE589" s="56">
        <f t="shared" ca="1" si="204"/>
        <v>0</v>
      </c>
      <c r="AF589" s="56">
        <f t="shared" ca="1" si="204"/>
        <v>40000000</v>
      </c>
      <c r="AG589" s="56">
        <f t="shared" ca="1" si="204"/>
        <v>0</v>
      </c>
      <c r="AH589" s="56">
        <f t="shared" ca="1" si="204"/>
        <v>40000000</v>
      </c>
      <c r="AI589" s="56">
        <f ca="1">SUM(K589:V589)</f>
        <v>0</v>
      </c>
      <c r="AJ589" s="56">
        <f ca="1">SUM(W589:AH589)</f>
        <v>80000000</v>
      </c>
      <c r="AK589" s="56">
        <f t="shared" ca="1" si="202"/>
        <v>360000000</v>
      </c>
      <c r="AL589" s="56">
        <f t="shared" ca="1" si="202"/>
        <v>640000000</v>
      </c>
      <c r="AM589" s="56">
        <f t="shared" ca="1" si="202"/>
        <v>920000000</v>
      </c>
    </row>
    <row r="590" spans="1:39" s="15" customFormat="1" ht="13.5" hidden="1" outlineLevel="2" thickBot="1" x14ac:dyDescent="0.35">
      <c r="A590" s="36"/>
      <c r="B590" s="58" t="s">
        <v>131</v>
      </c>
      <c r="C590" s="58"/>
      <c r="D590" s="58"/>
      <c r="E590" s="58"/>
      <c r="F590" s="58"/>
      <c r="G590" s="58"/>
      <c r="H590" s="58"/>
      <c r="I590" s="58"/>
      <c r="J590" s="58"/>
      <c r="K590" s="59">
        <f ca="1">SUM(K587:K589)</f>
        <v>0</v>
      </c>
      <c r="L590" s="59">
        <f t="shared" ref="L590:AH590" ca="1" si="205">SUM(L587:L589)</f>
        <v>0</v>
      </c>
      <c r="M590" s="59">
        <f t="shared" ca="1" si="205"/>
        <v>0</v>
      </c>
      <c r="N590" s="59">
        <f t="shared" ca="1" si="205"/>
        <v>0</v>
      </c>
      <c r="O590" s="59">
        <f t="shared" ca="1" si="205"/>
        <v>0</v>
      </c>
      <c r="P590" s="59">
        <f t="shared" ca="1" si="205"/>
        <v>0</v>
      </c>
      <c r="Q590" s="59">
        <f t="shared" ca="1" si="205"/>
        <v>0</v>
      </c>
      <c r="R590" s="59">
        <f t="shared" ca="1" si="205"/>
        <v>0</v>
      </c>
      <c r="S590" s="59">
        <f t="shared" ca="1" si="205"/>
        <v>0</v>
      </c>
      <c r="T590" s="59">
        <f t="shared" ca="1" si="205"/>
        <v>80000000</v>
      </c>
      <c r="U590" s="59">
        <f t="shared" ca="1" si="205"/>
        <v>0</v>
      </c>
      <c r="V590" s="59">
        <f t="shared" ca="1" si="205"/>
        <v>80000000</v>
      </c>
      <c r="W590" s="59">
        <f t="shared" ca="1" si="205"/>
        <v>0</v>
      </c>
      <c r="X590" s="59">
        <f t="shared" ca="1" si="205"/>
        <v>80000000</v>
      </c>
      <c r="Y590" s="59">
        <f t="shared" ca="1" si="205"/>
        <v>0</v>
      </c>
      <c r="Z590" s="59">
        <f t="shared" ca="1" si="205"/>
        <v>80000000</v>
      </c>
      <c r="AA590" s="59">
        <f t="shared" ca="1" si="205"/>
        <v>0</v>
      </c>
      <c r="AB590" s="59">
        <f t="shared" ca="1" si="205"/>
        <v>80000000</v>
      </c>
      <c r="AC590" s="59">
        <f t="shared" ca="1" si="205"/>
        <v>0</v>
      </c>
      <c r="AD590" s="59">
        <f t="shared" ca="1" si="205"/>
        <v>140000000</v>
      </c>
      <c r="AE590" s="59">
        <f t="shared" ca="1" si="205"/>
        <v>0</v>
      </c>
      <c r="AF590" s="59">
        <f t="shared" ca="1" si="205"/>
        <v>180000000</v>
      </c>
      <c r="AG590" s="59">
        <f t="shared" ca="1" si="205"/>
        <v>0</v>
      </c>
      <c r="AH590" s="59">
        <f t="shared" ca="1" si="205"/>
        <v>180000000</v>
      </c>
      <c r="AI590" s="59">
        <f ca="1">SUM(AI587:AI589)</f>
        <v>160000000</v>
      </c>
      <c r="AJ590" s="59">
        <f ca="1">SUM(AJ587:AJ589)</f>
        <v>740000000</v>
      </c>
      <c r="AK590" s="59">
        <f ca="1">SUM(AK587:AK589)</f>
        <v>2420000000</v>
      </c>
      <c r="AL590" s="59">
        <f ca="1">SUM(AL587:AL589)</f>
        <v>4100000000</v>
      </c>
      <c r="AM590" s="59">
        <f ca="1">SUM(AM587:AM589)</f>
        <v>5780000000</v>
      </c>
    </row>
    <row r="591" spans="1:39" hidden="1" outlineLevel="2" x14ac:dyDescent="0.3"/>
    <row r="592" spans="1:39" hidden="1" outlineLevel="2" x14ac:dyDescent="0.3">
      <c r="B592" s="15" t="s">
        <v>130</v>
      </c>
    </row>
    <row r="593" spans="1:39" hidden="1" outlineLevel="2" x14ac:dyDescent="0.3">
      <c r="C593" t="s">
        <v>0</v>
      </c>
      <c r="K593" s="3">
        <f t="shared" ref="K593:AH593" ca="1" si="206">OFFSET(K$138,MATCH($E$13,$J$139:$J$141,0)+MATCH($C593,$C$138:$C$149,0)-1,0)*K587</f>
        <v>0</v>
      </c>
      <c r="L593" s="3">
        <f t="shared" ca="1" si="206"/>
        <v>0</v>
      </c>
      <c r="M593" s="3">
        <f t="shared" ca="1" si="206"/>
        <v>0</v>
      </c>
      <c r="N593" s="3">
        <f t="shared" ca="1" si="206"/>
        <v>0</v>
      </c>
      <c r="O593" s="3">
        <f t="shared" ca="1" si="206"/>
        <v>0</v>
      </c>
      <c r="P593" s="3">
        <f t="shared" ca="1" si="206"/>
        <v>0</v>
      </c>
      <c r="Q593" s="3">
        <f t="shared" ca="1" si="206"/>
        <v>0</v>
      </c>
      <c r="R593" s="3">
        <f t="shared" ca="1" si="206"/>
        <v>0</v>
      </c>
      <c r="S593" s="3">
        <f t="shared" ca="1" si="206"/>
        <v>0</v>
      </c>
      <c r="T593" s="3">
        <f t="shared" ca="1" si="206"/>
        <v>5777777.777777778</v>
      </c>
      <c r="U593" s="3">
        <f t="shared" ca="1" si="206"/>
        <v>0</v>
      </c>
      <c r="V593" s="3">
        <f t="shared" ca="1" si="206"/>
        <v>5777777.777777778</v>
      </c>
      <c r="W593" s="3">
        <f t="shared" ca="1" si="206"/>
        <v>0</v>
      </c>
      <c r="X593" s="3">
        <f t="shared" ca="1" si="206"/>
        <v>5777777.777777778</v>
      </c>
      <c r="Y593" s="3">
        <f t="shared" ca="1" si="206"/>
        <v>0</v>
      </c>
      <c r="Z593" s="3">
        <f t="shared" ca="1" si="206"/>
        <v>5777777.777777778</v>
      </c>
      <c r="AA593" s="3">
        <f t="shared" ca="1" si="206"/>
        <v>0</v>
      </c>
      <c r="AB593" s="3">
        <f t="shared" ca="1" si="206"/>
        <v>5777777.777777778</v>
      </c>
      <c r="AC593" s="3">
        <f t="shared" ca="1" si="206"/>
        <v>0</v>
      </c>
      <c r="AD593" s="3">
        <f t="shared" ca="1" si="206"/>
        <v>5777777.777777778</v>
      </c>
      <c r="AE593" s="3">
        <f t="shared" ca="1" si="206"/>
        <v>0</v>
      </c>
      <c r="AF593" s="3">
        <f t="shared" ca="1" si="206"/>
        <v>5777777.777777778</v>
      </c>
      <c r="AG593" s="3">
        <f t="shared" ca="1" si="206"/>
        <v>0</v>
      </c>
      <c r="AH593" s="3">
        <f t="shared" ca="1" si="206"/>
        <v>5777777.777777778</v>
      </c>
      <c r="AI593" s="14">
        <f ca="1">SUM(K593:V593)</f>
        <v>11555555.555555556</v>
      </c>
      <c r="AJ593" s="14">
        <f ca="1">SUM(W593:AH593)</f>
        <v>34666666.666666664</v>
      </c>
      <c r="AK593" s="3">
        <f t="shared" ref="AK593:AM595" ca="1" si="207">OFFSET(AK$138,MATCH($E$13,$J$139:$J$141,0)+MATCH($C593,$C$138:$C$149,0)-1,0)*AK587</f>
        <v>92444444.444444448</v>
      </c>
      <c r="AL593" s="3">
        <f t="shared" ca="1" si="207"/>
        <v>150222222.22222224</v>
      </c>
      <c r="AM593" s="3">
        <f t="shared" ca="1" si="207"/>
        <v>208000000.00000003</v>
      </c>
    </row>
    <row r="594" spans="1:39" hidden="1" outlineLevel="2" x14ac:dyDescent="0.3">
      <c r="C594" t="s">
        <v>1</v>
      </c>
      <c r="K594" s="3">
        <f t="shared" ref="K594:AH594" ca="1" si="208">OFFSET(K$138,MATCH($E$13,$J$139:$J$141,0)+MATCH($C594,$C$138:$C$149,0)-1,0)*K588</f>
        <v>0</v>
      </c>
      <c r="L594" s="3">
        <f t="shared" ca="1" si="208"/>
        <v>0</v>
      </c>
      <c r="M594" s="3">
        <f t="shared" ca="1" si="208"/>
        <v>0</v>
      </c>
      <c r="N594" s="3">
        <f t="shared" ca="1" si="208"/>
        <v>0</v>
      </c>
      <c r="O594" s="3">
        <f t="shared" ca="1" si="208"/>
        <v>0</v>
      </c>
      <c r="P594" s="3">
        <f t="shared" ca="1" si="208"/>
        <v>0</v>
      </c>
      <c r="Q594" s="3">
        <f t="shared" ca="1" si="208"/>
        <v>0</v>
      </c>
      <c r="R594" s="3">
        <f t="shared" ca="1" si="208"/>
        <v>0</v>
      </c>
      <c r="S594" s="3">
        <f t="shared" ca="1" si="208"/>
        <v>0</v>
      </c>
      <c r="T594" s="3">
        <f t="shared" ca="1" si="208"/>
        <v>0</v>
      </c>
      <c r="U594" s="3">
        <f t="shared" ca="1" si="208"/>
        <v>0</v>
      </c>
      <c r="V594" s="3">
        <f t="shared" ca="1" si="208"/>
        <v>0</v>
      </c>
      <c r="W594" s="3">
        <f t="shared" ca="1" si="208"/>
        <v>0</v>
      </c>
      <c r="X594" s="3">
        <f t="shared" ca="1" si="208"/>
        <v>0</v>
      </c>
      <c r="Y594" s="3">
        <f t="shared" ca="1" si="208"/>
        <v>0</v>
      </c>
      <c r="Z594" s="3">
        <f t="shared" ca="1" si="208"/>
        <v>0</v>
      </c>
      <c r="AA594" s="3">
        <f t="shared" ca="1" si="208"/>
        <v>0</v>
      </c>
      <c r="AB594" s="3">
        <f t="shared" ca="1" si="208"/>
        <v>0</v>
      </c>
      <c r="AC594" s="3">
        <f t="shared" ca="1" si="208"/>
        <v>0</v>
      </c>
      <c r="AD594" s="3">
        <f t="shared" ca="1" si="208"/>
        <v>5400000.0000000019</v>
      </c>
      <c r="AE594" s="3">
        <f t="shared" ca="1" si="208"/>
        <v>0</v>
      </c>
      <c r="AF594" s="3">
        <f t="shared" ca="1" si="208"/>
        <v>5400000.0000000019</v>
      </c>
      <c r="AG594" s="3">
        <f t="shared" ca="1" si="208"/>
        <v>0</v>
      </c>
      <c r="AH594" s="3">
        <f t="shared" ca="1" si="208"/>
        <v>5400000.0000000019</v>
      </c>
      <c r="AI594" s="14">
        <f ca="1">SUM(K594:V594)</f>
        <v>0</v>
      </c>
      <c r="AJ594" s="14">
        <f ca="1">SUM(W594:AH594)</f>
        <v>16200000.000000006</v>
      </c>
      <c r="AK594" s="3">
        <f t="shared" ca="1" si="207"/>
        <v>70200000.00000003</v>
      </c>
      <c r="AL594" s="3">
        <f t="shared" ca="1" si="207"/>
        <v>124200000.00000006</v>
      </c>
      <c r="AM594" s="3">
        <f t="shared" ca="1" si="207"/>
        <v>178200000.00000009</v>
      </c>
    </row>
    <row r="595" spans="1:39" ht="13.5" hidden="1" outlineLevel="2" thickBot="1" x14ac:dyDescent="0.35">
      <c r="B595" s="60"/>
      <c r="C595" s="60" t="s">
        <v>2</v>
      </c>
      <c r="D595" s="60"/>
      <c r="E595" s="60"/>
      <c r="F595" s="60"/>
      <c r="G595" s="60"/>
      <c r="H595" s="60"/>
      <c r="I595" s="60"/>
      <c r="J595" s="60"/>
      <c r="K595" s="56">
        <f t="shared" ref="K595:AH595" ca="1" si="209">OFFSET(K$138,MATCH($E$13,$J$139:$J$141,0)+MATCH($C595,$C$138:$C$149,0)-1,0)*K589</f>
        <v>0</v>
      </c>
      <c r="L595" s="56">
        <f t="shared" ca="1" si="209"/>
        <v>0</v>
      </c>
      <c r="M595" s="56">
        <f t="shared" ca="1" si="209"/>
        <v>0</v>
      </c>
      <c r="N595" s="56">
        <f t="shared" ca="1" si="209"/>
        <v>0</v>
      </c>
      <c r="O595" s="56">
        <f t="shared" ca="1" si="209"/>
        <v>0</v>
      </c>
      <c r="P595" s="56">
        <f t="shared" ca="1" si="209"/>
        <v>0</v>
      </c>
      <c r="Q595" s="56">
        <f t="shared" ca="1" si="209"/>
        <v>0</v>
      </c>
      <c r="R595" s="56">
        <f t="shared" ca="1" si="209"/>
        <v>0</v>
      </c>
      <c r="S595" s="56">
        <f t="shared" ca="1" si="209"/>
        <v>0</v>
      </c>
      <c r="T595" s="56">
        <f t="shared" ca="1" si="209"/>
        <v>0</v>
      </c>
      <c r="U595" s="56">
        <f t="shared" ca="1" si="209"/>
        <v>0</v>
      </c>
      <c r="V595" s="56">
        <f t="shared" ca="1" si="209"/>
        <v>0</v>
      </c>
      <c r="W595" s="56">
        <f t="shared" ca="1" si="209"/>
        <v>0</v>
      </c>
      <c r="X595" s="56">
        <f t="shared" ca="1" si="209"/>
        <v>0</v>
      </c>
      <c r="Y595" s="56">
        <f t="shared" ca="1" si="209"/>
        <v>0</v>
      </c>
      <c r="Z595" s="56">
        <f t="shared" ca="1" si="209"/>
        <v>0</v>
      </c>
      <c r="AA595" s="56">
        <f t="shared" ca="1" si="209"/>
        <v>0</v>
      </c>
      <c r="AB595" s="56">
        <f t="shared" ca="1" si="209"/>
        <v>0</v>
      </c>
      <c r="AC595" s="56">
        <f t="shared" ca="1" si="209"/>
        <v>0</v>
      </c>
      <c r="AD595" s="56">
        <f t="shared" ca="1" si="209"/>
        <v>0</v>
      </c>
      <c r="AE595" s="56">
        <f t="shared" ca="1" si="209"/>
        <v>0</v>
      </c>
      <c r="AF595" s="56">
        <f t="shared" ca="1" si="209"/>
        <v>4133333.333333334</v>
      </c>
      <c r="AG595" s="56">
        <f t="shared" ca="1" si="209"/>
        <v>0</v>
      </c>
      <c r="AH595" s="56">
        <f t="shared" ca="1" si="209"/>
        <v>4133333.333333334</v>
      </c>
      <c r="AI595" s="56">
        <f ca="1">SUM(K595:V595)</f>
        <v>0</v>
      </c>
      <c r="AJ595" s="56">
        <f ca="1">SUM(W595:AH595)</f>
        <v>8266666.6666666679</v>
      </c>
      <c r="AK595" s="56">
        <f t="shared" ca="1" si="207"/>
        <v>37200000.000000007</v>
      </c>
      <c r="AL595" s="56">
        <f t="shared" ca="1" si="207"/>
        <v>66133333.333333343</v>
      </c>
      <c r="AM595" s="56">
        <f t="shared" ca="1" si="207"/>
        <v>95066666.666666672</v>
      </c>
    </row>
    <row r="596" spans="1:39" s="15" customFormat="1" ht="13.5" hidden="1" outlineLevel="2" thickBot="1" x14ac:dyDescent="0.35">
      <c r="A596" s="36"/>
      <c r="B596" s="58" t="s">
        <v>135</v>
      </c>
      <c r="C596" s="58"/>
      <c r="D596" s="58"/>
      <c r="E596" s="58"/>
      <c r="F596" s="58"/>
      <c r="G596" s="58"/>
      <c r="H596" s="58"/>
      <c r="I596" s="58"/>
      <c r="J596" s="58"/>
      <c r="K596" s="59">
        <f ca="1">SUM(K593:K595)</f>
        <v>0</v>
      </c>
      <c r="L596" s="59">
        <f t="shared" ref="L596:AH596" ca="1" si="210">SUM(L593:L595)</f>
        <v>0</v>
      </c>
      <c r="M596" s="59">
        <f t="shared" ca="1" si="210"/>
        <v>0</v>
      </c>
      <c r="N596" s="59">
        <f t="shared" ca="1" si="210"/>
        <v>0</v>
      </c>
      <c r="O596" s="59">
        <f t="shared" ca="1" si="210"/>
        <v>0</v>
      </c>
      <c r="P596" s="59">
        <f t="shared" ca="1" si="210"/>
        <v>0</v>
      </c>
      <c r="Q596" s="59">
        <f t="shared" ca="1" si="210"/>
        <v>0</v>
      </c>
      <c r="R596" s="59">
        <f t="shared" ca="1" si="210"/>
        <v>0</v>
      </c>
      <c r="S596" s="59">
        <f t="shared" ca="1" si="210"/>
        <v>0</v>
      </c>
      <c r="T596" s="59">
        <f t="shared" ca="1" si="210"/>
        <v>5777777.777777778</v>
      </c>
      <c r="U596" s="59">
        <f t="shared" ca="1" si="210"/>
        <v>0</v>
      </c>
      <c r="V596" s="59">
        <f t="shared" ca="1" si="210"/>
        <v>5777777.777777778</v>
      </c>
      <c r="W596" s="59">
        <f t="shared" ca="1" si="210"/>
        <v>0</v>
      </c>
      <c r="X596" s="59">
        <f t="shared" ca="1" si="210"/>
        <v>5777777.777777778</v>
      </c>
      <c r="Y596" s="59">
        <f t="shared" ca="1" si="210"/>
        <v>0</v>
      </c>
      <c r="Z596" s="59">
        <f t="shared" ca="1" si="210"/>
        <v>5777777.777777778</v>
      </c>
      <c r="AA596" s="59">
        <f t="shared" ca="1" si="210"/>
        <v>0</v>
      </c>
      <c r="AB596" s="59">
        <f t="shared" ca="1" si="210"/>
        <v>5777777.777777778</v>
      </c>
      <c r="AC596" s="59">
        <f t="shared" ca="1" si="210"/>
        <v>0</v>
      </c>
      <c r="AD596" s="59">
        <f t="shared" ca="1" si="210"/>
        <v>11177777.77777778</v>
      </c>
      <c r="AE596" s="59">
        <f t="shared" ca="1" si="210"/>
        <v>0</v>
      </c>
      <c r="AF596" s="59">
        <f t="shared" ca="1" si="210"/>
        <v>15311111.111111114</v>
      </c>
      <c r="AG596" s="59">
        <f t="shared" ca="1" si="210"/>
        <v>0</v>
      </c>
      <c r="AH596" s="59">
        <f t="shared" ca="1" si="210"/>
        <v>15311111.111111114</v>
      </c>
      <c r="AI596" s="59">
        <f ca="1">SUM(AI593:AI595)</f>
        <v>11555555.555555556</v>
      </c>
      <c r="AJ596" s="59">
        <f ca="1">SUM(AJ593:AJ595)</f>
        <v>59133333.333333343</v>
      </c>
      <c r="AK596" s="59">
        <f ca="1">SUM(AK593:AK595)</f>
        <v>199844444.44444448</v>
      </c>
      <c r="AL596" s="59">
        <f ca="1">SUM(AL593:AL595)</f>
        <v>340555555.5555557</v>
      </c>
      <c r="AM596" s="59">
        <f ca="1">SUM(AM593:AM595)</f>
        <v>481266666.66666681</v>
      </c>
    </row>
    <row r="597" spans="1:39" hidden="1" outlineLevel="2" x14ac:dyDescent="0.3"/>
    <row r="598" spans="1:39" s="46" customFormat="1" hidden="1" outlineLevel="1" collapsed="1" x14ac:dyDescent="0.25">
      <c r="A598" s="45"/>
      <c r="B598" s="105" t="s">
        <v>133</v>
      </c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7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8"/>
    </row>
    <row r="599" spans="1:39" hidden="1" outlineLevel="2" x14ac:dyDescent="0.3">
      <c r="B599" t="str">
        <f>B168</f>
        <v>% Commission / Sales staff per movie</v>
      </c>
      <c r="K599" s="3">
        <f t="shared" ref="K599:AH599" ca="1" si="211">OFFSET(K$168,MATCH($E16,$J$169:$J$171,0)+MATCH($B599,$B$168,0)-1,0)*K$596</f>
        <v>0</v>
      </c>
      <c r="L599" s="3">
        <f t="shared" ca="1" si="211"/>
        <v>0</v>
      </c>
      <c r="M599" s="3">
        <f t="shared" ca="1" si="211"/>
        <v>0</v>
      </c>
      <c r="N599" s="3">
        <f t="shared" ca="1" si="211"/>
        <v>0</v>
      </c>
      <c r="O599" s="3">
        <f t="shared" ca="1" si="211"/>
        <v>0</v>
      </c>
      <c r="P599" s="3">
        <f t="shared" ca="1" si="211"/>
        <v>0</v>
      </c>
      <c r="Q599" s="3">
        <f t="shared" ca="1" si="211"/>
        <v>0</v>
      </c>
      <c r="R599" s="3">
        <f t="shared" ca="1" si="211"/>
        <v>0</v>
      </c>
      <c r="S599" s="3">
        <f t="shared" ca="1" si="211"/>
        <v>0</v>
      </c>
      <c r="T599" s="3">
        <f t="shared" ca="1" si="211"/>
        <v>520000</v>
      </c>
      <c r="U599" s="3">
        <f t="shared" ca="1" si="211"/>
        <v>0</v>
      </c>
      <c r="V599" s="3">
        <f t="shared" ca="1" si="211"/>
        <v>520000</v>
      </c>
      <c r="W599" s="3">
        <f t="shared" ca="1" si="211"/>
        <v>0</v>
      </c>
      <c r="X599" s="3">
        <f t="shared" ca="1" si="211"/>
        <v>520000</v>
      </c>
      <c r="Y599" s="3">
        <f t="shared" ca="1" si="211"/>
        <v>0</v>
      </c>
      <c r="Z599" s="3">
        <f t="shared" ca="1" si="211"/>
        <v>520000</v>
      </c>
      <c r="AA599" s="3">
        <f t="shared" ca="1" si="211"/>
        <v>0</v>
      </c>
      <c r="AB599" s="3">
        <f t="shared" ca="1" si="211"/>
        <v>520000</v>
      </c>
      <c r="AC599" s="3">
        <f t="shared" ca="1" si="211"/>
        <v>0</v>
      </c>
      <c r="AD599" s="3">
        <f t="shared" ca="1" si="211"/>
        <v>1006000.0000000001</v>
      </c>
      <c r="AE599" s="3">
        <f t="shared" ca="1" si="211"/>
        <v>0</v>
      </c>
      <c r="AF599" s="3">
        <f t="shared" ca="1" si="211"/>
        <v>1378000.0000000002</v>
      </c>
      <c r="AG599" s="3">
        <f t="shared" ca="1" si="211"/>
        <v>0</v>
      </c>
      <c r="AH599" s="3">
        <f t="shared" ca="1" si="211"/>
        <v>1378000.0000000002</v>
      </c>
      <c r="AI599" s="14">
        <f t="shared" ref="AI599:AI606" ca="1" si="212">SUM(K599:V599)</f>
        <v>1040000</v>
      </c>
      <c r="AJ599" s="14">
        <f t="shared" ref="AJ599:AJ606" ca="1" si="213">SUM(W599:AH599)</f>
        <v>5322000</v>
      </c>
      <c r="AK599" s="3">
        <f ca="1">OFFSET(AK$168,MATCH($E16,$J$169:$J$171,0)+MATCH($B599,$B$168,0)-1,0)*AK$596</f>
        <v>17986000.000000004</v>
      </c>
      <c r="AL599" s="3">
        <f ca="1">OFFSET(AL$168,MATCH($E16,$J$169:$J$171,0)+MATCH($B599,$B$168,0)-1,0)*AL$596</f>
        <v>30650000.000000011</v>
      </c>
      <c r="AM599" s="3">
        <f ca="1">OFFSET(AM$168,MATCH($E16,$J$169:$J$171,0)+MATCH($B599,$B$168,0)-1,0)*AM$596</f>
        <v>43314000.000000007</v>
      </c>
    </row>
    <row r="600" spans="1:39" hidden="1" outlineLevel="2" x14ac:dyDescent="0.3">
      <c r="B600" t="str">
        <f>B172</f>
        <v>% Commission / CEO per movie</v>
      </c>
      <c r="K600" s="3">
        <f t="shared" ref="K600:AH600" ca="1" si="214">OFFSET(K$172,MATCH($E17,$J$173:$J$175,0)+MATCH($B600,$B$172,0)-1,0)*K614*K$596</f>
        <v>0</v>
      </c>
      <c r="L600" s="3">
        <f t="shared" ca="1" si="214"/>
        <v>0</v>
      </c>
      <c r="M600" s="3">
        <f t="shared" ca="1" si="214"/>
        <v>0</v>
      </c>
      <c r="N600" s="3">
        <f t="shared" ca="1" si="214"/>
        <v>0</v>
      </c>
      <c r="O600" s="3">
        <f t="shared" ca="1" si="214"/>
        <v>0</v>
      </c>
      <c r="P600" s="3">
        <f t="shared" ca="1" si="214"/>
        <v>0</v>
      </c>
      <c r="Q600" s="3">
        <f t="shared" ca="1" si="214"/>
        <v>0</v>
      </c>
      <c r="R600" s="3">
        <f t="shared" ca="1" si="214"/>
        <v>0</v>
      </c>
      <c r="S600" s="3">
        <f t="shared" ca="1" si="214"/>
        <v>0</v>
      </c>
      <c r="T600" s="3">
        <f t="shared" ca="1" si="214"/>
        <v>288888.88888888893</v>
      </c>
      <c r="U600" s="3">
        <f t="shared" ca="1" si="214"/>
        <v>0</v>
      </c>
      <c r="V600" s="3">
        <f t="shared" ca="1" si="214"/>
        <v>288888.88888888893</v>
      </c>
      <c r="W600" s="3">
        <f t="shared" ca="1" si="214"/>
        <v>0</v>
      </c>
      <c r="X600" s="3">
        <f t="shared" ca="1" si="214"/>
        <v>288888.88888888893</v>
      </c>
      <c r="Y600" s="3">
        <f t="shared" ca="1" si="214"/>
        <v>0</v>
      </c>
      <c r="Z600" s="3">
        <f t="shared" ca="1" si="214"/>
        <v>288888.88888888893</v>
      </c>
      <c r="AA600" s="3">
        <f t="shared" ca="1" si="214"/>
        <v>0</v>
      </c>
      <c r="AB600" s="3">
        <f t="shared" ca="1" si="214"/>
        <v>288888.88888888893</v>
      </c>
      <c r="AC600" s="3">
        <f t="shared" ca="1" si="214"/>
        <v>0</v>
      </c>
      <c r="AD600" s="3">
        <f t="shared" ca="1" si="214"/>
        <v>558888.88888888899</v>
      </c>
      <c r="AE600" s="3">
        <f t="shared" ca="1" si="214"/>
        <v>0</v>
      </c>
      <c r="AF600" s="3">
        <f t="shared" ca="1" si="214"/>
        <v>765555.55555555574</v>
      </c>
      <c r="AG600" s="3">
        <f t="shared" ca="1" si="214"/>
        <v>0</v>
      </c>
      <c r="AH600" s="3">
        <f t="shared" ca="1" si="214"/>
        <v>765555.55555555574</v>
      </c>
      <c r="AI600" s="14">
        <f t="shared" ca="1" si="212"/>
        <v>577777.77777777787</v>
      </c>
      <c r="AJ600" s="14">
        <f t="shared" ca="1" si="213"/>
        <v>2956666.666666667</v>
      </c>
      <c r="AK600" s="3">
        <f ca="1">OFFSET(AK$172,MATCH($E17,$J$173:$J$175,0)+MATCH($B600,$B$172,0)-1,0)*AK614*AK$596</f>
        <v>9992222.2222222239</v>
      </c>
      <c r="AL600" s="3">
        <f ca="1">OFFSET(AL$172,MATCH($E17,$J$173:$J$175,0)+MATCH($B600,$B$172,0)-1,0)*AL614*AL$596</f>
        <v>17027777.777777787</v>
      </c>
      <c r="AM600" s="3">
        <f ca="1">OFFSET(AM$172,MATCH($E17,$J$173:$J$175,0)+MATCH($B600,$B$172,0)-1,0)*AM614*AM$596</f>
        <v>24063333.333333343</v>
      </c>
    </row>
    <row r="601" spans="1:39" hidden="1" outlineLevel="2" x14ac:dyDescent="0.3">
      <c r="B601" t="str">
        <f>B176</f>
        <v>% Commission / CFO per movie</v>
      </c>
      <c r="K601" s="3">
        <f t="shared" ref="K601:AH601" ca="1" si="215">OFFSET(K$176,MATCH($E18,$J$177:$J$179,0)+MATCH($B601,$B$176,0)-1,0)*K615*K$596</f>
        <v>0</v>
      </c>
      <c r="L601" s="3">
        <f t="shared" ca="1" si="215"/>
        <v>0</v>
      </c>
      <c r="M601" s="3">
        <f t="shared" ca="1" si="215"/>
        <v>0</v>
      </c>
      <c r="N601" s="3">
        <f t="shared" ca="1" si="215"/>
        <v>0</v>
      </c>
      <c r="O601" s="3">
        <f t="shared" ca="1" si="215"/>
        <v>0</v>
      </c>
      <c r="P601" s="3">
        <f t="shared" ca="1" si="215"/>
        <v>0</v>
      </c>
      <c r="Q601" s="3">
        <f t="shared" ca="1" si="215"/>
        <v>0</v>
      </c>
      <c r="R601" s="3">
        <f t="shared" ca="1" si="215"/>
        <v>0</v>
      </c>
      <c r="S601" s="3">
        <f t="shared" ca="1" si="215"/>
        <v>0</v>
      </c>
      <c r="T601" s="3">
        <f t="shared" ca="1" si="215"/>
        <v>288888.88888888893</v>
      </c>
      <c r="U601" s="3">
        <f t="shared" ca="1" si="215"/>
        <v>0</v>
      </c>
      <c r="V601" s="3">
        <f t="shared" ca="1" si="215"/>
        <v>288888.88888888893</v>
      </c>
      <c r="W601" s="3">
        <f t="shared" ca="1" si="215"/>
        <v>0</v>
      </c>
      <c r="X601" s="3">
        <f t="shared" ca="1" si="215"/>
        <v>288888.88888888893</v>
      </c>
      <c r="Y601" s="3">
        <f t="shared" ca="1" si="215"/>
        <v>0</v>
      </c>
      <c r="Z601" s="3">
        <f t="shared" ca="1" si="215"/>
        <v>288888.88888888893</v>
      </c>
      <c r="AA601" s="3">
        <f t="shared" ca="1" si="215"/>
        <v>0</v>
      </c>
      <c r="AB601" s="3">
        <f t="shared" ca="1" si="215"/>
        <v>288888.88888888893</v>
      </c>
      <c r="AC601" s="3">
        <f t="shared" ca="1" si="215"/>
        <v>0</v>
      </c>
      <c r="AD601" s="3">
        <f t="shared" ca="1" si="215"/>
        <v>558888.88888888899</v>
      </c>
      <c r="AE601" s="3">
        <f t="shared" ca="1" si="215"/>
        <v>0</v>
      </c>
      <c r="AF601" s="3">
        <f t="shared" ca="1" si="215"/>
        <v>765555.55555555574</v>
      </c>
      <c r="AG601" s="3">
        <f t="shared" ca="1" si="215"/>
        <v>0</v>
      </c>
      <c r="AH601" s="3">
        <f t="shared" ca="1" si="215"/>
        <v>765555.55555555574</v>
      </c>
      <c r="AI601" s="14">
        <f t="shared" ca="1" si="212"/>
        <v>577777.77777777787</v>
      </c>
      <c r="AJ601" s="14">
        <f t="shared" ca="1" si="213"/>
        <v>2956666.666666667</v>
      </c>
      <c r="AK601" s="3">
        <f ca="1">OFFSET(AK$176,MATCH($E18,$J$177:$J$179,0)+MATCH($B601,$B$176,0)-1,0)*AK615*AK$596</f>
        <v>9992222.2222222239</v>
      </c>
      <c r="AL601" s="3">
        <f ca="1">OFFSET(AL$176,MATCH($E18,$J$177:$J$179,0)+MATCH($B601,$B$176,0)-1,0)*AL615*AL$596</f>
        <v>17027777.777777787</v>
      </c>
      <c r="AM601" s="3">
        <f ca="1">OFFSET(AM$176,MATCH($E18,$J$177:$J$179,0)+MATCH($B601,$B$176,0)-1,0)*AM615*AM$596</f>
        <v>24063333.333333343</v>
      </c>
    </row>
    <row r="602" spans="1:39" hidden="1" outlineLevel="2" x14ac:dyDescent="0.3">
      <c r="B602" t="str">
        <f>B180</f>
        <v>% Commission / CMO per movie</v>
      </c>
      <c r="K602" s="3">
        <f t="shared" ref="K602:AH602" ca="1" si="216">OFFSET(K$180,MATCH($E19,$J$181:$J$183,0)+MATCH($B602,$B$180,0)-1,0)*K618*K$596</f>
        <v>0</v>
      </c>
      <c r="L602" s="3">
        <f t="shared" ca="1" si="216"/>
        <v>0</v>
      </c>
      <c r="M602" s="3">
        <f t="shared" ca="1" si="216"/>
        <v>0</v>
      </c>
      <c r="N602" s="3">
        <f t="shared" ca="1" si="216"/>
        <v>0</v>
      </c>
      <c r="O602" s="3">
        <f t="shared" ca="1" si="216"/>
        <v>0</v>
      </c>
      <c r="P602" s="3">
        <f t="shared" ca="1" si="216"/>
        <v>0</v>
      </c>
      <c r="Q602" s="3">
        <f t="shared" ca="1" si="216"/>
        <v>0</v>
      </c>
      <c r="R602" s="3">
        <f t="shared" ca="1" si="216"/>
        <v>0</v>
      </c>
      <c r="S602" s="3">
        <f t="shared" ca="1" si="216"/>
        <v>0</v>
      </c>
      <c r="T602" s="3">
        <f t="shared" ca="1" si="216"/>
        <v>173333.33333333334</v>
      </c>
      <c r="U602" s="3">
        <f t="shared" ca="1" si="216"/>
        <v>0</v>
      </c>
      <c r="V602" s="3">
        <f t="shared" ca="1" si="216"/>
        <v>173333.33333333334</v>
      </c>
      <c r="W602" s="3">
        <f t="shared" ca="1" si="216"/>
        <v>0</v>
      </c>
      <c r="X602" s="3">
        <f t="shared" ca="1" si="216"/>
        <v>173333.33333333334</v>
      </c>
      <c r="Y602" s="3">
        <f t="shared" ca="1" si="216"/>
        <v>0</v>
      </c>
      <c r="Z602" s="3">
        <f t="shared" ca="1" si="216"/>
        <v>173333.33333333334</v>
      </c>
      <c r="AA602" s="3">
        <f t="shared" ca="1" si="216"/>
        <v>0</v>
      </c>
      <c r="AB602" s="3">
        <f t="shared" ca="1" si="216"/>
        <v>173333.33333333334</v>
      </c>
      <c r="AC602" s="3">
        <f t="shared" ca="1" si="216"/>
        <v>0</v>
      </c>
      <c r="AD602" s="3">
        <f t="shared" ca="1" si="216"/>
        <v>335333.33333333337</v>
      </c>
      <c r="AE602" s="3">
        <f t="shared" ca="1" si="216"/>
        <v>0</v>
      </c>
      <c r="AF602" s="3">
        <f t="shared" ca="1" si="216"/>
        <v>459333.33333333337</v>
      </c>
      <c r="AG602" s="3">
        <f t="shared" ca="1" si="216"/>
        <v>0</v>
      </c>
      <c r="AH602" s="3">
        <f t="shared" ca="1" si="216"/>
        <v>459333.33333333337</v>
      </c>
      <c r="AI602" s="14">
        <f t="shared" ca="1" si="212"/>
        <v>346666.66666666669</v>
      </c>
      <c r="AJ602" s="14">
        <f t="shared" ca="1" si="213"/>
        <v>1774000</v>
      </c>
      <c r="AK602" s="3">
        <f ca="1">OFFSET(AK$180,MATCH($E19,$J$181:$J$183,0)+MATCH($B602,$B$180,0)-1,0)*AK618*AK$596</f>
        <v>5995333.333333334</v>
      </c>
      <c r="AL602" s="3">
        <f ca="1">OFFSET(AL$180,MATCH($E19,$J$181:$J$183,0)+MATCH($B602,$B$180,0)-1,0)*AL618*AL$596</f>
        <v>10216666.66666667</v>
      </c>
      <c r="AM602" s="3">
        <f ca="1">OFFSET(AM$180,MATCH($E19,$J$181:$J$183,0)+MATCH($B602,$B$180,0)-1,0)*AM618*AM$596</f>
        <v>14438000.000000004</v>
      </c>
    </row>
    <row r="603" spans="1:39" hidden="1" outlineLevel="2" x14ac:dyDescent="0.3">
      <c r="B603" t="str">
        <f>B184</f>
        <v>Expense budget / Sales staff</v>
      </c>
      <c r="K603" s="3">
        <f t="shared" ref="K603:AH603" ca="1" si="217">OFFSET(K$184,MATCH($E16,$J$185:$J$187,0)+MATCH($B603,$B$184,0)-1,0)*K$613</f>
        <v>6000</v>
      </c>
      <c r="L603" s="3">
        <f t="shared" ca="1" si="217"/>
        <v>6000</v>
      </c>
      <c r="M603" s="3">
        <f t="shared" ca="1" si="217"/>
        <v>6000</v>
      </c>
      <c r="N603" s="3">
        <f t="shared" ca="1" si="217"/>
        <v>6000</v>
      </c>
      <c r="O603" s="3">
        <f t="shared" ca="1" si="217"/>
        <v>12000</v>
      </c>
      <c r="P603" s="3">
        <f t="shared" ca="1" si="217"/>
        <v>12000</v>
      </c>
      <c r="Q603" s="3">
        <f t="shared" ca="1" si="217"/>
        <v>18000</v>
      </c>
      <c r="R603" s="3">
        <f t="shared" ca="1" si="217"/>
        <v>18000</v>
      </c>
      <c r="S603" s="3">
        <f t="shared" ca="1" si="217"/>
        <v>24000</v>
      </c>
      <c r="T603" s="3">
        <f t="shared" ca="1" si="217"/>
        <v>24000</v>
      </c>
      <c r="U603" s="3">
        <f t="shared" ca="1" si="217"/>
        <v>24000</v>
      </c>
      <c r="V603" s="3">
        <f t="shared" ca="1" si="217"/>
        <v>24000</v>
      </c>
      <c r="W603" s="3">
        <f t="shared" ca="1" si="217"/>
        <v>30000</v>
      </c>
      <c r="X603" s="3">
        <f t="shared" ca="1" si="217"/>
        <v>30000</v>
      </c>
      <c r="Y603" s="3">
        <f t="shared" ca="1" si="217"/>
        <v>30000</v>
      </c>
      <c r="Z603" s="3">
        <f t="shared" ca="1" si="217"/>
        <v>30000</v>
      </c>
      <c r="AA603" s="3">
        <f t="shared" ca="1" si="217"/>
        <v>30000</v>
      </c>
      <c r="AB603" s="3">
        <f t="shared" ca="1" si="217"/>
        <v>30000</v>
      </c>
      <c r="AC603" s="3">
        <f t="shared" ca="1" si="217"/>
        <v>30000</v>
      </c>
      <c r="AD603" s="3">
        <f t="shared" ca="1" si="217"/>
        <v>30000</v>
      </c>
      <c r="AE603" s="3">
        <f t="shared" ca="1" si="217"/>
        <v>30000</v>
      </c>
      <c r="AF603" s="3">
        <f t="shared" ca="1" si="217"/>
        <v>30000</v>
      </c>
      <c r="AG603" s="3">
        <f t="shared" ca="1" si="217"/>
        <v>30000</v>
      </c>
      <c r="AH603" s="3">
        <f t="shared" ca="1" si="217"/>
        <v>30000</v>
      </c>
      <c r="AI603" s="14">
        <f t="shared" ca="1" si="212"/>
        <v>180000</v>
      </c>
      <c r="AJ603" s="14">
        <f t="shared" ca="1" si="213"/>
        <v>360000</v>
      </c>
      <c r="AK603" s="3">
        <f ca="1">OFFSET(AK$184,MATCH($E16,$J$185:$J$187,0)+MATCH($B603,$B$184,0)-1,0)*AK$613</f>
        <v>414000</v>
      </c>
      <c r="AL603" s="3">
        <f ca="1">OFFSET(AL$184,MATCH($E16,$J$185:$J$187,0)+MATCH($B603,$B$184,0)-1,0)*AL$613</f>
        <v>476099.99999999994</v>
      </c>
      <c r="AM603" s="3">
        <f ca="1">OFFSET(AM$184,MATCH($E16,$J$185:$J$187,0)+MATCH($B603,$B$184,0)-1,0)*AM$613</f>
        <v>547514.99999999988</v>
      </c>
    </row>
    <row r="604" spans="1:39" hidden="1" outlineLevel="2" x14ac:dyDescent="0.3">
      <c r="B604" t="str">
        <f>B188</f>
        <v>Marketing</v>
      </c>
      <c r="K604" s="3">
        <f t="shared" ref="K604:AH604" ca="1" si="218">OFFSET(K$188,MATCH($E11,$J$189:$J$191,0)+MATCH($B604,$B$188,0)-1,0)</f>
        <v>50000</v>
      </c>
      <c r="L604" s="3">
        <f t="shared" ca="1" si="218"/>
        <v>50000</v>
      </c>
      <c r="M604" s="3">
        <f t="shared" ca="1" si="218"/>
        <v>50000</v>
      </c>
      <c r="N604" s="3">
        <f t="shared" ca="1" si="218"/>
        <v>50000</v>
      </c>
      <c r="O604" s="3">
        <f t="shared" ca="1" si="218"/>
        <v>50000</v>
      </c>
      <c r="P604" s="3">
        <f t="shared" ca="1" si="218"/>
        <v>50000</v>
      </c>
      <c r="Q604" s="3">
        <f t="shared" ca="1" si="218"/>
        <v>50000</v>
      </c>
      <c r="R604" s="3">
        <f t="shared" ca="1" si="218"/>
        <v>50000</v>
      </c>
      <c r="S604" s="3">
        <f t="shared" ca="1" si="218"/>
        <v>50000</v>
      </c>
      <c r="T604" s="3">
        <f t="shared" ca="1" si="218"/>
        <v>50000</v>
      </c>
      <c r="U604" s="3">
        <f t="shared" ca="1" si="218"/>
        <v>50000</v>
      </c>
      <c r="V604" s="3">
        <f t="shared" ca="1" si="218"/>
        <v>50000</v>
      </c>
      <c r="W604" s="3">
        <f t="shared" ca="1" si="218"/>
        <v>50000</v>
      </c>
      <c r="X604" s="3">
        <f t="shared" ca="1" si="218"/>
        <v>50000</v>
      </c>
      <c r="Y604" s="3">
        <f t="shared" ca="1" si="218"/>
        <v>50000</v>
      </c>
      <c r="Z604" s="3">
        <f t="shared" ca="1" si="218"/>
        <v>50000</v>
      </c>
      <c r="AA604" s="3">
        <f t="shared" ca="1" si="218"/>
        <v>50000</v>
      </c>
      <c r="AB604" s="3">
        <f t="shared" ca="1" si="218"/>
        <v>50000</v>
      </c>
      <c r="AC604" s="3">
        <f t="shared" ca="1" si="218"/>
        <v>50000</v>
      </c>
      <c r="AD604" s="3">
        <f t="shared" ca="1" si="218"/>
        <v>50000</v>
      </c>
      <c r="AE604" s="3">
        <f t="shared" ca="1" si="218"/>
        <v>50000</v>
      </c>
      <c r="AF604" s="3">
        <f t="shared" ca="1" si="218"/>
        <v>50000</v>
      </c>
      <c r="AG604" s="3">
        <f t="shared" ca="1" si="218"/>
        <v>50000</v>
      </c>
      <c r="AH604" s="3">
        <f t="shared" ca="1" si="218"/>
        <v>50000</v>
      </c>
      <c r="AI604" s="14">
        <f t="shared" ca="1" si="212"/>
        <v>600000</v>
      </c>
      <c r="AJ604" s="14">
        <f t="shared" ca="1" si="213"/>
        <v>600000</v>
      </c>
      <c r="AK604" s="3">
        <f ca="1">OFFSET(AK$188,MATCH($E11,$J$189:$J$191,0)+MATCH($B604,$B$188,0)-1,0)</f>
        <v>600000</v>
      </c>
      <c r="AL604" s="3">
        <f ca="1">OFFSET(AL$188,MATCH($E11,$J$189:$J$191,0)+MATCH($B604,$B$188,0)-1,0)</f>
        <v>600000</v>
      </c>
      <c r="AM604" s="3">
        <f ca="1">OFFSET(AM$188,MATCH($E11,$J$189:$J$191,0)+MATCH($B604,$B$188,0)-1,0)</f>
        <v>600000</v>
      </c>
    </row>
    <row r="605" spans="1:39" hidden="1" outlineLevel="2" x14ac:dyDescent="0.3">
      <c r="B605" t="str">
        <f>B192</f>
        <v>Advertising</v>
      </c>
      <c r="K605" s="3">
        <f t="shared" ref="K605:AH605" ca="1" si="219">OFFSET(K$192,MATCH($E11,$J$193:$J$195,0)+MATCH($B605,$B$192,0)-1,0)</f>
        <v>0</v>
      </c>
      <c r="L605" s="3">
        <f t="shared" ca="1" si="219"/>
        <v>0</v>
      </c>
      <c r="M605" s="3">
        <f t="shared" ca="1" si="219"/>
        <v>0</v>
      </c>
      <c r="N605" s="3">
        <f t="shared" ca="1" si="219"/>
        <v>0</v>
      </c>
      <c r="O605" s="3">
        <f t="shared" ca="1" si="219"/>
        <v>0</v>
      </c>
      <c r="P605" s="3">
        <f t="shared" ca="1" si="219"/>
        <v>0</v>
      </c>
      <c r="Q605" s="3">
        <f t="shared" ca="1" si="219"/>
        <v>30000</v>
      </c>
      <c r="R605" s="3">
        <f t="shared" ca="1" si="219"/>
        <v>30000</v>
      </c>
      <c r="S605" s="3">
        <f t="shared" ca="1" si="219"/>
        <v>30000</v>
      </c>
      <c r="T605" s="3">
        <f t="shared" ca="1" si="219"/>
        <v>30000</v>
      </c>
      <c r="U605" s="3">
        <f t="shared" ca="1" si="219"/>
        <v>30000</v>
      </c>
      <c r="V605" s="3">
        <f t="shared" ca="1" si="219"/>
        <v>30000</v>
      </c>
      <c r="W605" s="3">
        <f t="shared" ca="1" si="219"/>
        <v>50000</v>
      </c>
      <c r="X605" s="3">
        <f t="shared" ca="1" si="219"/>
        <v>50000</v>
      </c>
      <c r="Y605" s="3">
        <f t="shared" ca="1" si="219"/>
        <v>50000</v>
      </c>
      <c r="Z605" s="3">
        <f t="shared" ca="1" si="219"/>
        <v>50000</v>
      </c>
      <c r="AA605" s="3">
        <f t="shared" ca="1" si="219"/>
        <v>50000</v>
      </c>
      <c r="AB605" s="3">
        <f t="shared" ca="1" si="219"/>
        <v>50000</v>
      </c>
      <c r="AC605" s="3">
        <f t="shared" ca="1" si="219"/>
        <v>50000</v>
      </c>
      <c r="AD605" s="3">
        <f t="shared" ca="1" si="219"/>
        <v>50000</v>
      </c>
      <c r="AE605" s="3">
        <f t="shared" ca="1" si="219"/>
        <v>50000</v>
      </c>
      <c r="AF605" s="3">
        <f t="shared" ca="1" si="219"/>
        <v>50000</v>
      </c>
      <c r="AG605" s="3">
        <f t="shared" ca="1" si="219"/>
        <v>50000</v>
      </c>
      <c r="AH605" s="3">
        <f t="shared" ca="1" si="219"/>
        <v>50000</v>
      </c>
      <c r="AI605" s="14">
        <f t="shared" ca="1" si="212"/>
        <v>180000</v>
      </c>
      <c r="AJ605" s="14">
        <f t="shared" ca="1" si="213"/>
        <v>600000</v>
      </c>
      <c r="AK605" s="3">
        <f ca="1">OFFSET(AK$192,MATCH($E11,$J$193:$J$195,0)+MATCH($B605,$B$192,0)-1,0)</f>
        <v>600000</v>
      </c>
      <c r="AL605" s="3">
        <f ca="1">OFFSET(AL$192,MATCH($E11,$J$193:$J$195,0)+MATCH($B605,$B$192,0)-1,0)</f>
        <v>600000</v>
      </c>
      <c r="AM605" s="3">
        <f ca="1">OFFSET(AM$192,MATCH($E11,$J$193:$J$195,0)+MATCH($B605,$B$192,0)-1,0)</f>
        <v>600000</v>
      </c>
    </row>
    <row r="606" spans="1:39" ht="13.5" hidden="1" outlineLevel="2" thickBot="1" x14ac:dyDescent="0.35">
      <c r="B606" s="60" t="str">
        <f>B196</f>
        <v>Securitization Tax (% of movie budget)</v>
      </c>
      <c r="C606" s="60"/>
      <c r="D606" s="60"/>
      <c r="E606" s="60"/>
      <c r="F606" s="60"/>
      <c r="G606" s="60"/>
      <c r="H606" s="60"/>
      <c r="I606" s="60"/>
      <c r="J606" s="60"/>
      <c r="K606" s="56">
        <f t="shared" ref="K606:AH606" ca="1" si="220">OFFSET(K$196,MATCH($E20,$J$197:$J$199,0)+MATCH($B606,$B$196,0)-1,0)*K$596</f>
        <v>0</v>
      </c>
      <c r="L606" s="56">
        <f t="shared" ca="1" si="220"/>
        <v>0</v>
      </c>
      <c r="M606" s="56">
        <f t="shared" ca="1" si="220"/>
        <v>0</v>
      </c>
      <c r="N606" s="56">
        <f t="shared" ca="1" si="220"/>
        <v>0</v>
      </c>
      <c r="O606" s="56">
        <f t="shared" ca="1" si="220"/>
        <v>0</v>
      </c>
      <c r="P606" s="56">
        <f t="shared" ca="1" si="220"/>
        <v>0</v>
      </c>
      <c r="Q606" s="56">
        <f t="shared" ca="1" si="220"/>
        <v>0</v>
      </c>
      <c r="R606" s="56">
        <f t="shared" ca="1" si="220"/>
        <v>0</v>
      </c>
      <c r="S606" s="56">
        <f t="shared" ca="1" si="220"/>
        <v>0</v>
      </c>
      <c r="T606" s="56">
        <f t="shared" ca="1" si="220"/>
        <v>86666.666666666672</v>
      </c>
      <c r="U606" s="56">
        <f t="shared" ca="1" si="220"/>
        <v>0</v>
      </c>
      <c r="V606" s="56">
        <f t="shared" ca="1" si="220"/>
        <v>86666.666666666672</v>
      </c>
      <c r="W606" s="56">
        <f t="shared" ca="1" si="220"/>
        <v>0</v>
      </c>
      <c r="X606" s="56">
        <f t="shared" ca="1" si="220"/>
        <v>86666.666666666672</v>
      </c>
      <c r="Y606" s="56">
        <f t="shared" ca="1" si="220"/>
        <v>0</v>
      </c>
      <c r="Z606" s="56">
        <f t="shared" ca="1" si="220"/>
        <v>86666.666666666672</v>
      </c>
      <c r="AA606" s="56">
        <f t="shared" ca="1" si="220"/>
        <v>0</v>
      </c>
      <c r="AB606" s="56">
        <f t="shared" ca="1" si="220"/>
        <v>86666.666666666672</v>
      </c>
      <c r="AC606" s="56">
        <f t="shared" ca="1" si="220"/>
        <v>0</v>
      </c>
      <c r="AD606" s="56">
        <f t="shared" ca="1" si="220"/>
        <v>167666.66666666669</v>
      </c>
      <c r="AE606" s="56">
        <f t="shared" ca="1" si="220"/>
        <v>0</v>
      </c>
      <c r="AF606" s="56">
        <f t="shared" ca="1" si="220"/>
        <v>229666.66666666669</v>
      </c>
      <c r="AG606" s="56">
        <f t="shared" ca="1" si="220"/>
        <v>0</v>
      </c>
      <c r="AH606" s="56">
        <f t="shared" ca="1" si="220"/>
        <v>229666.66666666669</v>
      </c>
      <c r="AI606" s="56">
        <f t="shared" ca="1" si="212"/>
        <v>173333.33333333334</v>
      </c>
      <c r="AJ606" s="56">
        <f t="shared" ca="1" si="213"/>
        <v>887000</v>
      </c>
      <c r="AK606" s="56">
        <f ca="1">OFFSET(AK$196,MATCH($E20,$J$197:$J$199,0)+MATCH($B606,$B$196,0)-1,0)*AK$596</f>
        <v>2997666.666666667</v>
      </c>
      <c r="AL606" s="56">
        <f ca="1">OFFSET(AL$196,MATCH($E20,$J$197:$J$199,0)+MATCH($B606,$B$196,0)-1,0)*AL$596</f>
        <v>5108333.3333333349</v>
      </c>
      <c r="AM606" s="56">
        <f ca="1">OFFSET(AM$196,MATCH($E20,$J$197:$J$199,0)+MATCH($B606,$B$196,0)-1,0)*AM$596</f>
        <v>7219000.0000000019</v>
      </c>
    </row>
    <row r="607" spans="1:39" s="15" customFormat="1" ht="13.5" hidden="1" outlineLevel="2" thickBot="1" x14ac:dyDescent="0.35">
      <c r="A607" s="36"/>
      <c r="B607" s="58" t="s">
        <v>134</v>
      </c>
      <c r="C607" s="58"/>
      <c r="D607" s="58"/>
      <c r="E607" s="58"/>
      <c r="F607" s="58"/>
      <c r="G607" s="58"/>
      <c r="H607" s="58"/>
      <c r="I607" s="58"/>
      <c r="J607" s="58"/>
      <c r="K607" s="59">
        <f t="shared" ref="K607:AH607" ca="1" si="221">SUM(K599:K605)</f>
        <v>56000</v>
      </c>
      <c r="L607" s="59">
        <f t="shared" ca="1" si="221"/>
        <v>56000</v>
      </c>
      <c r="M607" s="59">
        <f t="shared" ca="1" si="221"/>
        <v>56000</v>
      </c>
      <c r="N607" s="59">
        <f t="shared" ca="1" si="221"/>
        <v>56000</v>
      </c>
      <c r="O607" s="59">
        <f t="shared" ca="1" si="221"/>
        <v>62000</v>
      </c>
      <c r="P607" s="59">
        <f t="shared" ca="1" si="221"/>
        <v>62000</v>
      </c>
      <c r="Q607" s="59">
        <f t="shared" ca="1" si="221"/>
        <v>98000</v>
      </c>
      <c r="R607" s="59">
        <f t="shared" ca="1" si="221"/>
        <v>98000</v>
      </c>
      <c r="S607" s="59">
        <f t="shared" ca="1" si="221"/>
        <v>104000</v>
      </c>
      <c r="T607" s="59">
        <f t="shared" ca="1" si="221"/>
        <v>1375111.1111111112</v>
      </c>
      <c r="U607" s="59">
        <f t="shared" ca="1" si="221"/>
        <v>104000</v>
      </c>
      <c r="V607" s="59">
        <f t="shared" ca="1" si="221"/>
        <v>1375111.1111111112</v>
      </c>
      <c r="W607" s="59">
        <f t="shared" ca="1" si="221"/>
        <v>130000</v>
      </c>
      <c r="X607" s="59">
        <f t="shared" ca="1" si="221"/>
        <v>1401111.1111111112</v>
      </c>
      <c r="Y607" s="59">
        <f t="shared" ca="1" si="221"/>
        <v>130000</v>
      </c>
      <c r="Z607" s="59">
        <f t="shared" ca="1" si="221"/>
        <v>1401111.1111111112</v>
      </c>
      <c r="AA607" s="59">
        <f t="shared" ca="1" si="221"/>
        <v>130000</v>
      </c>
      <c r="AB607" s="59">
        <f t="shared" ca="1" si="221"/>
        <v>1401111.1111111112</v>
      </c>
      <c r="AC607" s="59">
        <f t="shared" ca="1" si="221"/>
        <v>130000</v>
      </c>
      <c r="AD607" s="59">
        <f t="shared" ca="1" si="221"/>
        <v>2589111.1111111115</v>
      </c>
      <c r="AE607" s="59">
        <f t="shared" ca="1" si="221"/>
        <v>130000</v>
      </c>
      <c r="AF607" s="59">
        <f t="shared" ca="1" si="221"/>
        <v>3498444.4444444454</v>
      </c>
      <c r="AG607" s="59">
        <f t="shared" ca="1" si="221"/>
        <v>130000</v>
      </c>
      <c r="AH607" s="59">
        <f t="shared" ca="1" si="221"/>
        <v>3498444.4444444454</v>
      </c>
      <c r="AI607" s="59">
        <f ca="1">SUM(AI604:AI605)</f>
        <v>780000</v>
      </c>
      <c r="AJ607" s="59">
        <f ca="1">SUM(AJ604:AJ605)</f>
        <v>1200000</v>
      </c>
      <c r="AK607" s="59">
        <f ca="1">SUM(AK599:AK605)</f>
        <v>45579777.777777784</v>
      </c>
      <c r="AL607" s="59">
        <f ca="1">SUM(AL599:AL605)</f>
        <v>76598322.222222254</v>
      </c>
      <c r="AM607" s="59">
        <f ca="1">SUM(AM599:AM605)</f>
        <v>107626181.66666669</v>
      </c>
    </row>
    <row r="608" spans="1:39" hidden="1" outlineLevel="2" x14ac:dyDescent="0.3"/>
    <row r="609" spans="1:39" s="46" customFormat="1" hidden="1" outlineLevel="1" collapsed="1" x14ac:dyDescent="0.25">
      <c r="A609" s="45"/>
      <c r="B609" s="105" t="s">
        <v>427</v>
      </c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7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  <c r="AM609" s="108"/>
    </row>
    <row r="610" spans="1:39" hidden="1" outlineLevel="2" x14ac:dyDescent="0.3">
      <c r="B610" t="s">
        <v>85</v>
      </c>
      <c r="K610" s="3">
        <f ca="1">SUM(K611:K629)</f>
        <v>18</v>
      </c>
      <c r="L610" s="3">
        <f t="shared" ref="L610:AH610" ca="1" si="222">SUM(L611:L629)</f>
        <v>18</v>
      </c>
      <c r="M610" s="3">
        <f t="shared" ca="1" si="222"/>
        <v>20</v>
      </c>
      <c r="N610" s="3">
        <f t="shared" ca="1" si="222"/>
        <v>22</v>
      </c>
      <c r="O610" s="3">
        <f t="shared" ca="1" si="222"/>
        <v>23</v>
      </c>
      <c r="P610" s="3">
        <f t="shared" ca="1" si="222"/>
        <v>25</v>
      </c>
      <c r="Q610" s="3">
        <f t="shared" ca="1" si="222"/>
        <v>29</v>
      </c>
      <c r="R610" s="3">
        <f t="shared" ca="1" si="222"/>
        <v>31</v>
      </c>
      <c r="S610" s="3">
        <f t="shared" ca="1" si="222"/>
        <v>34</v>
      </c>
      <c r="T610" s="3">
        <f t="shared" ca="1" si="222"/>
        <v>36</v>
      </c>
      <c r="U610" s="3">
        <f t="shared" ca="1" si="222"/>
        <v>36</v>
      </c>
      <c r="V610" s="3">
        <f t="shared" ca="1" si="222"/>
        <v>36</v>
      </c>
      <c r="W610" s="3">
        <f t="shared" ca="1" si="222"/>
        <v>39</v>
      </c>
      <c r="X610" s="3">
        <f t="shared" ca="1" si="222"/>
        <v>39</v>
      </c>
      <c r="Y610" s="3">
        <f t="shared" ca="1" si="222"/>
        <v>39</v>
      </c>
      <c r="Z610" s="3">
        <f t="shared" ca="1" si="222"/>
        <v>39</v>
      </c>
      <c r="AA610" s="3">
        <f t="shared" ca="1" si="222"/>
        <v>39</v>
      </c>
      <c r="AB610" s="3">
        <f t="shared" ca="1" si="222"/>
        <v>39</v>
      </c>
      <c r="AC610" s="3">
        <f t="shared" ca="1" si="222"/>
        <v>39</v>
      </c>
      <c r="AD610" s="3">
        <f t="shared" ca="1" si="222"/>
        <v>39</v>
      </c>
      <c r="AE610" s="3">
        <f t="shared" ca="1" si="222"/>
        <v>39</v>
      </c>
      <c r="AF610" s="3">
        <f t="shared" ca="1" si="222"/>
        <v>39</v>
      </c>
      <c r="AG610" s="3">
        <f t="shared" ca="1" si="222"/>
        <v>39</v>
      </c>
      <c r="AH610" s="3">
        <f t="shared" ca="1" si="222"/>
        <v>39</v>
      </c>
      <c r="AI610" s="14">
        <f t="shared" ref="AI610:AI629" ca="1" si="223">V610</f>
        <v>36</v>
      </c>
      <c r="AJ610" s="14">
        <f t="shared" ref="AJ610:AJ629" ca="1" si="224">AH610</f>
        <v>39</v>
      </c>
      <c r="AK610" s="3">
        <f ca="1">SUM(AK611:AK629)</f>
        <v>39</v>
      </c>
      <c r="AL610" s="3">
        <f ca="1">SUM(AL611:AL629)</f>
        <v>39</v>
      </c>
      <c r="AM610" s="3">
        <f ca="1">SUM(AM611:AM629)</f>
        <v>39</v>
      </c>
    </row>
    <row r="611" spans="1:39" hidden="1" outlineLevel="2" x14ac:dyDescent="0.3">
      <c r="C611" t="str">
        <f>C214</f>
        <v>Paralegal</v>
      </c>
      <c r="K611" s="3">
        <f t="shared" ref="K611:AH611" ca="1" si="225">OFFSET(K$214,MATCH($E$11,$J$215:$J$217,0)+MATCH($C611,$C$214,0)-1,0)</f>
        <v>2</v>
      </c>
      <c r="L611" s="3">
        <f t="shared" ca="1" si="225"/>
        <v>2</v>
      </c>
      <c r="M611" s="3">
        <f t="shared" ca="1" si="225"/>
        <v>2</v>
      </c>
      <c r="N611" s="3">
        <f t="shared" ca="1" si="225"/>
        <v>2</v>
      </c>
      <c r="O611" s="3">
        <f t="shared" ca="1" si="225"/>
        <v>2</v>
      </c>
      <c r="P611" s="3">
        <f t="shared" ca="1" si="225"/>
        <v>2</v>
      </c>
      <c r="Q611" s="3">
        <f t="shared" ca="1" si="225"/>
        <v>2</v>
      </c>
      <c r="R611" s="3">
        <f t="shared" ca="1" si="225"/>
        <v>2</v>
      </c>
      <c r="S611" s="3">
        <f t="shared" ca="1" si="225"/>
        <v>2</v>
      </c>
      <c r="T611" s="3">
        <f t="shared" ca="1" si="225"/>
        <v>2</v>
      </c>
      <c r="U611" s="3">
        <f t="shared" ca="1" si="225"/>
        <v>2</v>
      </c>
      <c r="V611" s="3">
        <f t="shared" ca="1" si="225"/>
        <v>2</v>
      </c>
      <c r="W611" s="3">
        <f t="shared" ca="1" si="225"/>
        <v>2</v>
      </c>
      <c r="X611" s="3">
        <f t="shared" ca="1" si="225"/>
        <v>2</v>
      </c>
      <c r="Y611" s="3">
        <f t="shared" ca="1" si="225"/>
        <v>2</v>
      </c>
      <c r="Z611" s="3">
        <f t="shared" ca="1" si="225"/>
        <v>2</v>
      </c>
      <c r="AA611" s="3">
        <f t="shared" ca="1" si="225"/>
        <v>2</v>
      </c>
      <c r="AB611" s="3">
        <f t="shared" ca="1" si="225"/>
        <v>2</v>
      </c>
      <c r="AC611" s="3">
        <f t="shared" ca="1" si="225"/>
        <v>2</v>
      </c>
      <c r="AD611" s="3">
        <f t="shared" ca="1" si="225"/>
        <v>2</v>
      </c>
      <c r="AE611" s="3">
        <f t="shared" ca="1" si="225"/>
        <v>2</v>
      </c>
      <c r="AF611" s="3">
        <f t="shared" ca="1" si="225"/>
        <v>2</v>
      </c>
      <c r="AG611" s="3">
        <f t="shared" ca="1" si="225"/>
        <v>2</v>
      </c>
      <c r="AH611" s="3">
        <f t="shared" ca="1" si="225"/>
        <v>2</v>
      </c>
      <c r="AI611" s="14">
        <f t="shared" ca="1" si="223"/>
        <v>2</v>
      </c>
      <c r="AJ611" s="14">
        <f t="shared" ca="1" si="224"/>
        <v>2</v>
      </c>
      <c r="AK611" s="3">
        <f ca="1">OFFSET(AK$214,MATCH($E$11,$J$215:$J$217,0)+MATCH($C611,$C$214,0)-1,0)</f>
        <v>2</v>
      </c>
      <c r="AL611" s="3">
        <f ca="1">OFFSET(AL$214,MATCH($E$11,$J$215:$J$217,0)+MATCH($C611,$C$214,0)-1,0)</f>
        <v>2</v>
      </c>
      <c r="AM611" s="3">
        <f ca="1">OFFSET(AM$214,MATCH($E$11,$J$215:$J$217,0)+MATCH($C611,$C$214,0)-1,0)</f>
        <v>2</v>
      </c>
    </row>
    <row r="612" spans="1:39" hidden="1" outlineLevel="2" x14ac:dyDescent="0.3">
      <c r="C612" t="str">
        <f>+C218</f>
        <v>Lawyers</v>
      </c>
      <c r="K612" s="3">
        <f t="shared" ref="K612:AH612" ca="1" si="226">OFFSET(K$218,MATCH($E$11,$J$219:$J$221,0)+MATCH($C612,$C$218,0)-1,0)</f>
        <v>0</v>
      </c>
      <c r="L612" s="3">
        <f t="shared" ca="1" si="226"/>
        <v>0</v>
      </c>
      <c r="M612" s="3">
        <f t="shared" ca="1" si="226"/>
        <v>0</v>
      </c>
      <c r="N612" s="3">
        <f t="shared" ca="1" si="226"/>
        <v>1</v>
      </c>
      <c r="O612" s="3">
        <f t="shared" ca="1" si="226"/>
        <v>1</v>
      </c>
      <c r="P612" s="3">
        <f t="shared" ca="1" si="226"/>
        <v>1</v>
      </c>
      <c r="Q612" s="3">
        <f t="shared" ca="1" si="226"/>
        <v>1</v>
      </c>
      <c r="R612" s="3">
        <f t="shared" ca="1" si="226"/>
        <v>1</v>
      </c>
      <c r="S612" s="3">
        <f t="shared" ca="1" si="226"/>
        <v>1</v>
      </c>
      <c r="T612" s="3">
        <f t="shared" ca="1" si="226"/>
        <v>1</v>
      </c>
      <c r="U612" s="3">
        <f t="shared" ca="1" si="226"/>
        <v>1</v>
      </c>
      <c r="V612" s="3">
        <f t="shared" ca="1" si="226"/>
        <v>1</v>
      </c>
      <c r="W612" s="3">
        <f t="shared" ca="1" si="226"/>
        <v>1</v>
      </c>
      <c r="X612" s="3">
        <f t="shared" ca="1" si="226"/>
        <v>1</v>
      </c>
      <c r="Y612" s="3">
        <f t="shared" ca="1" si="226"/>
        <v>1</v>
      </c>
      <c r="Z612" s="3">
        <f t="shared" ca="1" si="226"/>
        <v>1</v>
      </c>
      <c r="AA612" s="3">
        <f t="shared" ca="1" si="226"/>
        <v>1</v>
      </c>
      <c r="AB612" s="3">
        <f t="shared" ca="1" si="226"/>
        <v>1</v>
      </c>
      <c r="AC612" s="3">
        <f t="shared" ca="1" si="226"/>
        <v>1</v>
      </c>
      <c r="AD612" s="3">
        <f t="shared" ca="1" si="226"/>
        <v>1</v>
      </c>
      <c r="AE612" s="3">
        <f t="shared" ca="1" si="226"/>
        <v>1</v>
      </c>
      <c r="AF612" s="3">
        <f t="shared" ca="1" si="226"/>
        <v>1</v>
      </c>
      <c r="AG612" s="3">
        <f t="shared" ca="1" si="226"/>
        <v>1</v>
      </c>
      <c r="AH612" s="3">
        <f t="shared" ca="1" si="226"/>
        <v>1</v>
      </c>
      <c r="AI612" s="14">
        <f t="shared" ca="1" si="223"/>
        <v>1</v>
      </c>
      <c r="AJ612" s="14">
        <f t="shared" ca="1" si="224"/>
        <v>1</v>
      </c>
      <c r="AK612" s="3">
        <f ca="1">OFFSET(AK$218,MATCH($E$11,$J$219:$J$221,0)+MATCH($C612,$C$218,0)-1,0)</f>
        <v>1</v>
      </c>
      <c r="AL612" s="3">
        <f ca="1">OFFSET(AL$218,MATCH($E$11,$J$219:$J$221,0)+MATCH($C612,$C$218,0)-1,0)</f>
        <v>1</v>
      </c>
      <c r="AM612" s="3">
        <f ca="1">OFFSET(AM$218,MATCH($E$11,$J$219:$J$221,0)+MATCH($C612,$C$218,0)-1,0)</f>
        <v>1</v>
      </c>
    </row>
    <row r="613" spans="1:39" hidden="1" outlineLevel="2" x14ac:dyDescent="0.3">
      <c r="C613" t="str">
        <f>B222</f>
        <v>Sales staff</v>
      </c>
      <c r="K613" s="3">
        <f t="shared" ref="K613:AH613" ca="1" si="227">OFFSET(K$222,MATCH($E$11,$J$223:$J$225,0)+MATCH($C613,$B$222,0)-1,0)</f>
        <v>1</v>
      </c>
      <c r="L613" s="3">
        <f t="shared" ca="1" si="227"/>
        <v>1</v>
      </c>
      <c r="M613" s="3">
        <f t="shared" ca="1" si="227"/>
        <v>1</v>
      </c>
      <c r="N613" s="3">
        <f t="shared" ca="1" si="227"/>
        <v>1</v>
      </c>
      <c r="O613" s="3">
        <f t="shared" ca="1" si="227"/>
        <v>2</v>
      </c>
      <c r="P613" s="3">
        <f t="shared" ca="1" si="227"/>
        <v>2</v>
      </c>
      <c r="Q613" s="3">
        <f t="shared" ca="1" si="227"/>
        <v>3</v>
      </c>
      <c r="R613" s="3">
        <f t="shared" ca="1" si="227"/>
        <v>3</v>
      </c>
      <c r="S613" s="3">
        <f t="shared" ca="1" si="227"/>
        <v>4</v>
      </c>
      <c r="T613" s="3">
        <f t="shared" ca="1" si="227"/>
        <v>4</v>
      </c>
      <c r="U613" s="3">
        <f t="shared" ca="1" si="227"/>
        <v>4</v>
      </c>
      <c r="V613" s="3">
        <f t="shared" ca="1" si="227"/>
        <v>4</v>
      </c>
      <c r="W613" s="3">
        <f t="shared" ca="1" si="227"/>
        <v>5</v>
      </c>
      <c r="X613" s="3">
        <f t="shared" ca="1" si="227"/>
        <v>5</v>
      </c>
      <c r="Y613" s="3">
        <f t="shared" ca="1" si="227"/>
        <v>5</v>
      </c>
      <c r="Z613" s="3">
        <f t="shared" ca="1" si="227"/>
        <v>5</v>
      </c>
      <c r="AA613" s="3">
        <f t="shared" ca="1" si="227"/>
        <v>5</v>
      </c>
      <c r="AB613" s="3">
        <f t="shared" ca="1" si="227"/>
        <v>5</v>
      </c>
      <c r="AC613" s="3">
        <f t="shared" ca="1" si="227"/>
        <v>5</v>
      </c>
      <c r="AD613" s="3">
        <f t="shared" ca="1" si="227"/>
        <v>5</v>
      </c>
      <c r="AE613" s="3">
        <f t="shared" ca="1" si="227"/>
        <v>5</v>
      </c>
      <c r="AF613" s="3">
        <f t="shared" ca="1" si="227"/>
        <v>5</v>
      </c>
      <c r="AG613" s="3">
        <f t="shared" ca="1" si="227"/>
        <v>5</v>
      </c>
      <c r="AH613" s="3">
        <f t="shared" ca="1" si="227"/>
        <v>5</v>
      </c>
      <c r="AI613" s="14">
        <f t="shared" ca="1" si="223"/>
        <v>4</v>
      </c>
      <c r="AJ613" s="14">
        <f t="shared" ca="1" si="224"/>
        <v>5</v>
      </c>
      <c r="AK613" s="3">
        <f ca="1">OFFSET(AK$222,MATCH($E$11,$J$223:$J$225,0)+MATCH($C613,$B$222,0)-1,0)</f>
        <v>5</v>
      </c>
      <c r="AL613" s="3">
        <f ca="1">OFFSET(AL$222,MATCH($E$11,$J$223:$J$225,0)+MATCH($C613,$B$222,0)-1,0)</f>
        <v>5</v>
      </c>
      <c r="AM613" s="3">
        <f ca="1">OFFSET(AM$222,MATCH($E$11,$J$223:$J$225,0)+MATCH($C613,$B$222,0)-1,0)</f>
        <v>5</v>
      </c>
    </row>
    <row r="614" spans="1:39" hidden="1" outlineLevel="2" x14ac:dyDescent="0.3">
      <c r="C614" t="str">
        <f>B226</f>
        <v>CEO</v>
      </c>
      <c r="K614" s="3">
        <f t="shared" ref="K614:AH614" ca="1" si="228">OFFSET(K$226,MATCH($E$11,$J$227:$J$229,0)+MATCH($C614,$B$226,0)-1,0)</f>
        <v>1</v>
      </c>
      <c r="L614" s="3">
        <f t="shared" ca="1" si="228"/>
        <v>1</v>
      </c>
      <c r="M614" s="3">
        <f t="shared" ca="1" si="228"/>
        <v>1</v>
      </c>
      <c r="N614" s="3">
        <f t="shared" ca="1" si="228"/>
        <v>1</v>
      </c>
      <c r="O614" s="3">
        <f t="shared" ca="1" si="228"/>
        <v>1</v>
      </c>
      <c r="P614" s="3">
        <f t="shared" ca="1" si="228"/>
        <v>1</v>
      </c>
      <c r="Q614" s="3">
        <f t="shared" ca="1" si="228"/>
        <v>1</v>
      </c>
      <c r="R614" s="3">
        <f t="shared" ca="1" si="228"/>
        <v>1</v>
      </c>
      <c r="S614" s="3">
        <f t="shared" ca="1" si="228"/>
        <v>1</v>
      </c>
      <c r="T614" s="3">
        <f t="shared" ca="1" si="228"/>
        <v>1</v>
      </c>
      <c r="U614" s="3">
        <f t="shared" ca="1" si="228"/>
        <v>1</v>
      </c>
      <c r="V614" s="3">
        <f t="shared" ca="1" si="228"/>
        <v>1</v>
      </c>
      <c r="W614" s="3">
        <f t="shared" ca="1" si="228"/>
        <v>1</v>
      </c>
      <c r="X614" s="3">
        <f t="shared" ca="1" si="228"/>
        <v>1</v>
      </c>
      <c r="Y614" s="3">
        <f t="shared" ca="1" si="228"/>
        <v>1</v>
      </c>
      <c r="Z614" s="3">
        <f t="shared" ca="1" si="228"/>
        <v>1</v>
      </c>
      <c r="AA614" s="3">
        <f t="shared" ca="1" si="228"/>
        <v>1</v>
      </c>
      <c r="AB614" s="3">
        <f t="shared" ca="1" si="228"/>
        <v>1</v>
      </c>
      <c r="AC614" s="3">
        <f t="shared" ca="1" si="228"/>
        <v>1</v>
      </c>
      <c r="AD614" s="3">
        <f t="shared" ca="1" si="228"/>
        <v>1</v>
      </c>
      <c r="AE614" s="3">
        <f t="shared" ca="1" si="228"/>
        <v>1</v>
      </c>
      <c r="AF614" s="3">
        <f t="shared" ca="1" si="228"/>
        <v>1</v>
      </c>
      <c r="AG614" s="3">
        <f t="shared" ca="1" si="228"/>
        <v>1</v>
      </c>
      <c r="AH614" s="3">
        <f t="shared" ca="1" si="228"/>
        <v>1</v>
      </c>
      <c r="AI614" s="14">
        <f t="shared" ca="1" si="223"/>
        <v>1</v>
      </c>
      <c r="AJ614" s="14">
        <f t="shared" ca="1" si="224"/>
        <v>1</v>
      </c>
      <c r="AK614" s="3">
        <f ca="1">OFFSET(AK$226,MATCH($E$11,$J$227:$J$229,0)+MATCH($C614,$B$226,0)-1,0)</f>
        <v>1</v>
      </c>
      <c r="AL614" s="3">
        <f ca="1">OFFSET(AL$226,MATCH($E$11,$J$227:$J$229,0)+MATCH($C614,$B$226,0)-1,0)</f>
        <v>1</v>
      </c>
      <c r="AM614" s="3">
        <f ca="1">OFFSET(AM$226,MATCH($E$11,$J$227:$J$229,0)+MATCH($C614,$B$226,0)-1,0)</f>
        <v>1</v>
      </c>
    </row>
    <row r="615" spans="1:39" hidden="1" outlineLevel="2" x14ac:dyDescent="0.3">
      <c r="C615" t="str">
        <f>B230</f>
        <v>CFO</v>
      </c>
      <c r="K615" s="3">
        <f t="shared" ref="K615:AH615" ca="1" si="229">OFFSET(K$230,MATCH($E$11,$J$231:$J$233,0)+MATCH($C615,$B$230,0)-1,0)</f>
        <v>1</v>
      </c>
      <c r="L615" s="3">
        <f t="shared" ca="1" si="229"/>
        <v>1</v>
      </c>
      <c r="M615" s="3">
        <f t="shared" ca="1" si="229"/>
        <v>1</v>
      </c>
      <c r="N615" s="3">
        <f t="shared" ca="1" si="229"/>
        <v>1</v>
      </c>
      <c r="O615" s="3">
        <f t="shared" ca="1" si="229"/>
        <v>1</v>
      </c>
      <c r="P615" s="3">
        <f t="shared" ca="1" si="229"/>
        <v>1</v>
      </c>
      <c r="Q615" s="3">
        <f t="shared" ca="1" si="229"/>
        <v>1</v>
      </c>
      <c r="R615" s="3">
        <f t="shared" ca="1" si="229"/>
        <v>1</v>
      </c>
      <c r="S615" s="3">
        <f t="shared" ca="1" si="229"/>
        <v>1</v>
      </c>
      <c r="T615" s="3">
        <f t="shared" ca="1" si="229"/>
        <v>1</v>
      </c>
      <c r="U615" s="3">
        <f t="shared" ca="1" si="229"/>
        <v>1</v>
      </c>
      <c r="V615" s="3">
        <f t="shared" ca="1" si="229"/>
        <v>1</v>
      </c>
      <c r="W615" s="3">
        <f t="shared" ca="1" si="229"/>
        <v>1</v>
      </c>
      <c r="X615" s="3">
        <f t="shared" ca="1" si="229"/>
        <v>1</v>
      </c>
      <c r="Y615" s="3">
        <f t="shared" ca="1" si="229"/>
        <v>1</v>
      </c>
      <c r="Z615" s="3">
        <f t="shared" ca="1" si="229"/>
        <v>1</v>
      </c>
      <c r="AA615" s="3">
        <f t="shared" ca="1" si="229"/>
        <v>1</v>
      </c>
      <c r="AB615" s="3">
        <f t="shared" ca="1" si="229"/>
        <v>1</v>
      </c>
      <c r="AC615" s="3">
        <f t="shared" ca="1" si="229"/>
        <v>1</v>
      </c>
      <c r="AD615" s="3">
        <f t="shared" ca="1" si="229"/>
        <v>1</v>
      </c>
      <c r="AE615" s="3">
        <f t="shared" ca="1" si="229"/>
        <v>1</v>
      </c>
      <c r="AF615" s="3">
        <f t="shared" ca="1" si="229"/>
        <v>1</v>
      </c>
      <c r="AG615" s="3">
        <f t="shared" ca="1" si="229"/>
        <v>1</v>
      </c>
      <c r="AH615" s="3">
        <f t="shared" ca="1" si="229"/>
        <v>1</v>
      </c>
      <c r="AI615" s="14">
        <f t="shared" ca="1" si="223"/>
        <v>1</v>
      </c>
      <c r="AJ615" s="14">
        <f t="shared" ca="1" si="224"/>
        <v>1</v>
      </c>
      <c r="AK615" s="3">
        <f ca="1">OFFSET(AK$230,MATCH($E$11,$J$231:$J$233,0)+MATCH($C615,$B$230,0)-1,0)</f>
        <v>1</v>
      </c>
      <c r="AL615" s="3">
        <f ca="1">OFFSET(AL$230,MATCH($E$11,$J$231:$J$233,0)+MATCH($C615,$B$230,0)-1,0)</f>
        <v>1</v>
      </c>
      <c r="AM615" s="3">
        <f ca="1">OFFSET(AM$230,MATCH($E$11,$J$231:$J$233,0)+MATCH($C615,$B$230,0)-1,0)</f>
        <v>1</v>
      </c>
    </row>
    <row r="616" spans="1:39" hidden="1" outlineLevel="2" x14ac:dyDescent="0.3">
      <c r="C616" t="str">
        <f>B234</f>
        <v>CLO</v>
      </c>
      <c r="K616" s="3">
        <f t="shared" ref="K616:AH616" ca="1" si="230">OFFSET(K$234,MATCH($E$11,$J$235:$J$237,0)+MATCH($C616,$B$234,0)-1,0)</f>
        <v>0</v>
      </c>
      <c r="L616" s="3">
        <f t="shared" ca="1" si="230"/>
        <v>0</v>
      </c>
      <c r="M616" s="3">
        <f t="shared" ca="1" si="230"/>
        <v>0</v>
      </c>
      <c r="N616" s="3">
        <f t="shared" ca="1" si="230"/>
        <v>0</v>
      </c>
      <c r="O616" s="3">
        <f t="shared" ca="1" si="230"/>
        <v>0</v>
      </c>
      <c r="P616" s="3">
        <f t="shared" ca="1" si="230"/>
        <v>0</v>
      </c>
      <c r="Q616" s="3">
        <f t="shared" ca="1" si="230"/>
        <v>0</v>
      </c>
      <c r="R616" s="3">
        <f t="shared" ca="1" si="230"/>
        <v>0</v>
      </c>
      <c r="S616" s="3">
        <f t="shared" ca="1" si="230"/>
        <v>0</v>
      </c>
      <c r="T616" s="3">
        <f t="shared" ca="1" si="230"/>
        <v>1</v>
      </c>
      <c r="U616" s="3">
        <f t="shared" ca="1" si="230"/>
        <v>1</v>
      </c>
      <c r="V616" s="3">
        <f t="shared" ca="1" si="230"/>
        <v>1</v>
      </c>
      <c r="W616" s="3">
        <f t="shared" ca="1" si="230"/>
        <v>1</v>
      </c>
      <c r="X616" s="3">
        <f t="shared" ca="1" si="230"/>
        <v>1</v>
      </c>
      <c r="Y616" s="3">
        <f t="shared" ca="1" si="230"/>
        <v>1</v>
      </c>
      <c r="Z616" s="3">
        <f t="shared" ca="1" si="230"/>
        <v>1</v>
      </c>
      <c r="AA616" s="3">
        <f t="shared" ca="1" si="230"/>
        <v>1</v>
      </c>
      <c r="AB616" s="3">
        <f t="shared" ca="1" si="230"/>
        <v>1</v>
      </c>
      <c r="AC616" s="3">
        <f t="shared" ca="1" si="230"/>
        <v>1</v>
      </c>
      <c r="AD616" s="3">
        <f t="shared" ca="1" si="230"/>
        <v>1</v>
      </c>
      <c r="AE616" s="3">
        <f t="shared" ca="1" si="230"/>
        <v>1</v>
      </c>
      <c r="AF616" s="3">
        <f t="shared" ca="1" si="230"/>
        <v>1</v>
      </c>
      <c r="AG616" s="3">
        <f t="shared" ca="1" si="230"/>
        <v>1</v>
      </c>
      <c r="AH616" s="3">
        <f t="shared" ca="1" si="230"/>
        <v>1</v>
      </c>
      <c r="AI616" s="14">
        <f t="shared" ca="1" si="223"/>
        <v>1</v>
      </c>
      <c r="AJ616" s="14">
        <f t="shared" ca="1" si="224"/>
        <v>1</v>
      </c>
      <c r="AK616" s="3">
        <f ca="1">OFFSET(AK$234,MATCH($E$11,$J$235:$J$237,0)+MATCH($C616,$B$234,0)-1,0)</f>
        <v>1</v>
      </c>
      <c r="AL616" s="3">
        <f ca="1">OFFSET(AL$234,MATCH($E$11,$J$235:$J$237,0)+MATCH($C616,$B$234,0)-1,0)</f>
        <v>1</v>
      </c>
      <c r="AM616" s="3">
        <f ca="1">OFFSET(AM$234,MATCH($E$11,$J$235:$J$237,0)+MATCH($C616,$B$234,0)-1,0)</f>
        <v>1</v>
      </c>
    </row>
    <row r="617" spans="1:39" hidden="1" outlineLevel="2" x14ac:dyDescent="0.3">
      <c r="C617" t="str">
        <f>B238</f>
        <v>Corporate Counsel</v>
      </c>
      <c r="K617" s="3">
        <f t="shared" ref="K617:AH617" ca="1" si="231">OFFSET(K$238,MATCH($E$11,$J$239:$J$241,0)+MATCH($C617,$B$238,0)-1,0)</f>
        <v>1</v>
      </c>
      <c r="L617" s="3">
        <f t="shared" ca="1" si="231"/>
        <v>1</v>
      </c>
      <c r="M617" s="3">
        <f t="shared" ca="1" si="231"/>
        <v>1</v>
      </c>
      <c r="N617" s="3">
        <f t="shared" ca="1" si="231"/>
        <v>1</v>
      </c>
      <c r="O617" s="3">
        <f t="shared" ca="1" si="231"/>
        <v>1</v>
      </c>
      <c r="P617" s="3">
        <f t="shared" ca="1" si="231"/>
        <v>1</v>
      </c>
      <c r="Q617" s="3">
        <f t="shared" ca="1" si="231"/>
        <v>1</v>
      </c>
      <c r="R617" s="3">
        <f t="shared" ca="1" si="231"/>
        <v>1</v>
      </c>
      <c r="S617" s="3">
        <f t="shared" ca="1" si="231"/>
        <v>1</v>
      </c>
      <c r="T617" s="3">
        <f t="shared" ca="1" si="231"/>
        <v>1</v>
      </c>
      <c r="U617" s="3">
        <f t="shared" ca="1" si="231"/>
        <v>1</v>
      </c>
      <c r="V617" s="3">
        <f t="shared" ca="1" si="231"/>
        <v>1</v>
      </c>
      <c r="W617" s="3">
        <f t="shared" ca="1" si="231"/>
        <v>1</v>
      </c>
      <c r="X617" s="3">
        <f t="shared" ca="1" si="231"/>
        <v>1</v>
      </c>
      <c r="Y617" s="3">
        <f t="shared" ca="1" si="231"/>
        <v>1</v>
      </c>
      <c r="Z617" s="3">
        <f t="shared" ca="1" si="231"/>
        <v>1</v>
      </c>
      <c r="AA617" s="3">
        <f t="shared" ca="1" si="231"/>
        <v>1</v>
      </c>
      <c r="AB617" s="3">
        <f t="shared" ca="1" si="231"/>
        <v>1</v>
      </c>
      <c r="AC617" s="3">
        <f t="shared" ca="1" si="231"/>
        <v>1</v>
      </c>
      <c r="AD617" s="3">
        <f t="shared" ca="1" si="231"/>
        <v>1</v>
      </c>
      <c r="AE617" s="3">
        <f t="shared" ca="1" si="231"/>
        <v>1</v>
      </c>
      <c r="AF617" s="3">
        <f t="shared" ca="1" si="231"/>
        <v>1</v>
      </c>
      <c r="AG617" s="3">
        <f t="shared" ca="1" si="231"/>
        <v>1</v>
      </c>
      <c r="AH617" s="3">
        <f t="shared" ca="1" si="231"/>
        <v>1</v>
      </c>
      <c r="AI617" s="14">
        <f t="shared" ca="1" si="223"/>
        <v>1</v>
      </c>
      <c r="AJ617" s="14">
        <f t="shared" ca="1" si="224"/>
        <v>1</v>
      </c>
      <c r="AK617" s="3">
        <f ca="1">OFFSET(AK$238,MATCH($E$11,$J$239:$J$241,0)+MATCH($C617,$B$238,0)-1,0)</f>
        <v>1</v>
      </c>
      <c r="AL617" s="3">
        <f ca="1">OFFSET(AL$238,MATCH($E$11,$J$239:$J$241,0)+MATCH($C617,$B$238,0)-1,0)</f>
        <v>1</v>
      </c>
      <c r="AM617" s="3">
        <f ca="1">OFFSET(AM$238,MATCH($E$11,$J$239:$J$241,0)+MATCH($C617,$B$238,0)-1,0)</f>
        <v>1</v>
      </c>
    </row>
    <row r="618" spans="1:39" hidden="1" outlineLevel="2" x14ac:dyDescent="0.3">
      <c r="C618" t="str">
        <f>B242</f>
        <v>CMO</v>
      </c>
      <c r="K618" s="3">
        <f t="shared" ref="K618:AH618" ca="1" si="232">OFFSET(K$242,MATCH($E$11,$J$243:$J$245,0)+MATCH($C618,$B$242,0)-1,0)</f>
        <v>0</v>
      </c>
      <c r="L618" s="3">
        <f t="shared" ca="1" si="232"/>
        <v>0</v>
      </c>
      <c r="M618" s="3">
        <f t="shared" ca="1" si="232"/>
        <v>0</v>
      </c>
      <c r="N618" s="3">
        <f t="shared" ca="1" si="232"/>
        <v>0</v>
      </c>
      <c r="O618" s="3">
        <f t="shared" ca="1" si="232"/>
        <v>0</v>
      </c>
      <c r="P618" s="3">
        <f t="shared" ca="1" si="232"/>
        <v>0</v>
      </c>
      <c r="Q618" s="3">
        <f t="shared" ca="1" si="232"/>
        <v>0</v>
      </c>
      <c r="R618" s="3">
        <f t="shared" ca="1" si="232"/>
        <v>1</v>
      </c>
      <c r="S618" s="3">
        <f t="shared" ca="1" si="232"/>
        <v>1</v>
      </c>
      <c r="T618" s="3">
        <f t="shared" ca="1" si="232"/>
        <v>1</v>
      </c>
      <c r="U618" s="3">
        <f t="shared" ca="1" si="232"/>
        <v>1</v>
      </c>
      <c r="V618" s="3">
        <f t="shared" ca="1" si="232"/>
        <v>1</v>
      </c>
      <c r="W618" s="3">
        <f t="shared" ca="1" si="232"/>
        <v>1</v>
      </c>
      <c r="X618" s="3">
        <f t="shared" ca="1" si="232"/>
        <v>1</v>
      </c>
      <c r="Y618" s="3">
        <f t="shared" ca="1" si="232"/>
        <v>1</v>
      </c>
      <c r="Z618" s="3">
        <f t="shared" ca="1" si="232"/>
        <v>1</v>
      </c>
      <c r="AA618" s="3">
        <f t="shared" ca="1" si="232"/>
        <v>1</v>
      </c>
      <c r="AB618" s="3">
        <f t="shared" ca="1" si="232"/>
        <v>1</v>
      </c>
      <c r="AC618" s="3">
        <f t="shared" ca="1" si="232"/>
        <v>1</v>
      </c>
      <c r="AD618" s="3">
        <f t="shared" ca="1" si="232"/>
        <v>1</v>
      </c>
      <c r="AE618" s="3">
        <f t="shared" ca="1" si="232"/>
        <v>1</v>
      </c>
      <c r="AF618" s="3">
        <f t="shared" ca="1" si="232"/>
        <v>1</v>
      </c>
      <c r="AG618" s="3">
        <f t="shared" ca="1" si="232"/>
        <v>1</v>
      </c>
      <c r="AH618" s="3">
        <f t="shared" ca="1" si="232"/>
        <v>1</v>
      </c>
      <c r="AI618" s="14">
        <f t="shared" ca="1" si="223"/>
        <v>1</v>
      </c>
      <c r="AJ618" s="14">
        <f t="shared" ca="1" si="224"/>
        <v>1</v>
      </c>
      <c r="AK618" s="3">
        <f ca="1">OFFSET(AK$242,MATCH($E$11,$J$243:$J$245,0)+MATCH($C618,$B$242,0)-1,0)</f>
        <v>1</v>
      </c>
      <c r="AL618" s="3">
        <f ca="1">OFFSET(AL$242,MATCH($E$11,$J$243:$J$245,0)+MATCH($C618,$B$242,0)-1,0)</f>
        <v>1</v>
      </c>
      <c r="AM618" s="3">
        <f ca="1">OFFSET(AM$242,MATCH($E$11,$J$243:$J$245,0)+MATCH($C618,$B$242,0)-1,0)</f>
        <v>1</v>
      </c>
    </row>
    <row r="619" spans="1:39" hidden="1" outlineLevel="2" x14ac:dyDescent="0.3">
      <c r="C619" t="str">
        <f>B246</f>
        <v>Video Team</v>
      </c>
      <c r="K619" s="3">
        <f t="shared" ref="K619:AH619" ca="1" si="233">OFFSET(K$246,MATCH($E$11,$J$247:$J$249,0)+MATCH($C619,$B$246,0)-1,0)</f>
        <v>2</v>
      </c>
      <c r="L619" s="3">
        <f t="shared" ca="1" si="233"/>
        <v>2</v>
      </c>
      <c r="M619" s="3">
        <f t="shared" ca="1" si="233"/>
        <v>2</v>
      </c>
      <c r="N619" s="3">
        <f t="shared" ca="1" si="233"/>
        <v>2</v>
      </c>
      <c r="O619" s="3">
        <f t="shared" ca="1" si="233"/>
        <v>2</v>
      </c>
      <c r="P619" s="3">
        <f t="shared" ca="1" si="233"/>
        <v>2</v>
      </c>
      <c r="Q619" s="3">
        <f t="shared" ca="1" si="233"/>
        <v>2</v>
      </c>
      <c r="R619" s="3">
        <f t="shared" ca="1" si="233"/>
        <v>2</v>
      </c>
      <c r="S619" s="3">
        <f t="shared" ca="1" si="233"/>
        <v>2</v>
      </c>
      <c r="T619" s="3">
        <f t="shared" ca="1" si="233"/>
        <v>2</v>
      </c>
      <c r="U619" s="3">
        <f t="shared" ca="1" si="233"/>
        <v>2</v>
      </c>
      <c r="V619" s="3">
        <f t="shared" ca="1" si="233"/>
        <v>2</v>
      </c>
      <c r="W619" s="3">
        <f t="shared" ca="1" si="233"/>
        <v>2</v>
      </c>
      <c r="X619" s="3">
        <f t="shared" ca="1" si="233"/>
        <v>2</v>
      </c>
      <c r="Y619" s="3">
        <f t="shared" ca="1" si="233"/>
        <v>2</v>
      </c>
      <c r="Z619" s="3">
        <f t="shared" ca="1" si="233"/>
        <v>2</v>
      </c>
      <c r="AA619" s="3">
        <f t="shared" ca="1" si="233"/>
        <v>2</v>
      </c>
      <c r="AB619" s="3">
        <f t="shared" ca="1" si="233"/>
        <v>2</v>
      </c>
      <c r="AC619" s="3">
        <f t="shared" ca="1" si="233"/>
        <v>2</v>
      </c>
      <c r="AD619" s="3">
        <f t="shared" ca="1" si="233"/>
        <v>2</v>
      </c>
      <c r="AE619" s="3">
        <f t="shared" ca="1" si="233"/>
        <v>2</v>
      </c>
      <c r="AF619" s="3">
        <f t="shared" ca="1" si="233"/>
        <v>2</v>
      </c>
      <c r="AG619" s="3">
        <f t="shared" ca="1" si="233"/>
        <v>2</v>
      </c>
      <c r="AH619" s="3">
        <f t="shared" ca="1" si="233"/>
        <v>2</v>
      </c>
      <c r="AI619" s="14">
        <f t="shared" ca="1" si="223"/>
        <v>2</v>
      </c>
      <c r="AJ619" s="14">
        <f t="shared" ca="1" si="224"/>
        <v>2</v>
      </c>
      <c r="AK619" s="3">
        <f ca="1">OFFSET(AK$246,MATCH($E$11,$J$247:$J$249,0)+MATCH($C619,$B$246,0)-1,0)</f>
        <v>2</v>
      </c>
      <c r="AL619" s="3">
        <f ca="1">OFFSET(AL$246,MATCH($E$11,$J$247:$J$249,0)+MATCH($C619,$B$246,0)-1,0)</f>
        <v>2</v>
      </c>
      <c r="AM619" s="3">
        <f ca="1">OFFSET(AM$246,MATCH($E$11,$J$247:$J$249,0)+MATCH($C619,$B$246,0)-1,0)</f>
        <v>2</v>
      </c>
    </row>
    <row r="620" spans="1:39" hidden="1" outlineLevel="2" x14ac:dyDescent="0.3">
      <c r="C620" t="str">
        <f>C251</f>
        <v>Developers</v>
      </c>
      <c r="K620" s="3">
        <f t="shared" ref="K620:AH620" ca="1" si="234">OFFSET(K$251,MATCH($E$11,$J$252:$J$254,0)+MATCH($C620,$C$251,0)-1,0)</f>
        <v>2</v>
      </c>
      <c r="L620" s="3">
        <f t="shared" ca="1" si="234"/>
        <v>2</v>
      </c>
      <c r="M620" s="3">
        <f t="shared" ca="1" si="234"/>
        <v>2</v>
      </c>
      <c r="N620" s="3">
        <f t="shared" ca="1" si="234"/>
        <v>2</v>
      </c>
      <c r="O620" s="3">
        <f t="shared" ca="1" si="234"/>
        <v>2</v>
      </c>
      <c r="P620" s="3">
        <f t="shared" ca="1" si="234"/>
        <v>2</v>
      </c>
      <c r="Q620" s="3">
        <f t="shared" ca="1" si="234"/>
        <v>2</v>
      </c>
      <c r="R620" s="3">
        <f t="shared" ca="1" si="234"/>
        <v>2</v>
      </c>
      <c r="S620" s="3">
        <f t="shared" ca="1" si="234"/>
        <v>2</v>
      </c>
      <c r="T620" s="3">
        <f t="shared" ca="1" si="234"/>
        <v>2</v>
      </c>
      <c r="U620" s="3">
        <f t="shared" ca="1" si="234"/>
        <v>2</v>
      </c>
      <c r="V620" s="3">
        <f t="shared" ca="1" si="234"/>
        <v>2</v>
      </c>
      <c r="W620" s="3">
        <f t="shared" ca="1" si="234"/>
        <v>2</v>
      </c>
      <c r="X620" s="3">
        <f t="shared" ca="1" si="234"/>
        <v>2</v>
      </c>
      <c r="Y620" s="3">
        <f t="shared" ca="1" si="234"/>
        <v>2</v>
      </c>
      <c r="Z620" s="3">
        <f t="shared" ca="1" si="234"/>
        <v>2</v>
      </c>
      <c r="AA620" s="3">
        <f t="shared" ca="1" si="234"/>
        <v>2</v>
      </c>
      <c r="AB620" s="3">
        <f t="shared" ca="1" si="234"/>
        <v>2</v>
      </c>
      <c r="AC620" s="3">
        <f t="shared" ca="1" si="234"/>
        <v>2</v>
      </c>
      <c r="AD620" s="3">
        <f t="shared" ca="1" si="234"/>
        <v>2</v>
      </c>
      <c r="AE620" s="3">
        <f t="shared" ca="1" si="234"/>
        <v>2</v>
      </c>
      <c r="AF620" s="3">
        <f t="shared" ca="1" si="234"/>
        <v>2</v>
      </c>
      <c r="AG620" s="3">
        <f t="shared" ca="1" si="234"/>
        <v>2</v>
      </c>
      <c r="AH620" s="3">
        <f t="shared" ca="1" si="234"/>
        <v>2</v>
      </c>
      <c r="AI620" s="14">
        <f t="shared" ca="1" si="223"/>
        <v>2</v>
      </c>
      <c r="AJ620" s="14">
        <f t="shared" ca="1" si="224"/>
        <v>2</v>
      </c>
      <c r="AK620" s="3">
        <f ca="1">OFFSET(AK$251,MATCH($E$11,$J$252:$J$254,0)+MATCH($C620,$C$251,0)-1,0)</f>
        <v>2</v>
      </c>
      <c r="AL620" s="3">
        <f ca="1">OFFSET(AL$251,MATCH($E$11,$J$252:$J$254,0)+MATCH($C620,$C$251,0)-1,0)</f>
        <v>2</v>
      </c>
      <c r="AM620" s="3">
        <f ca="1">OFFSET(AM$251,MATCH($E$11,$J$252:$J$254,0)+MATCH($C620,$C$251,0)-1,0)</f>
        <v>2</v>
      </c>
    </row>
    <row r="621" spans="1:39" hidden="1" outlineLevel="2" x14ac:dyDescent="0.3">
      <c r="C621" t="str">
        <f>C255</f>
        <v>Database Admin</v>
      </c>
      <c r="K621" s="3">
        <f t="shared" ref="K621:AH621" ca="1" si="235">OFFSET(K$255,MATCH($E$11,$J$256:$J$258,0)+MATCH($C621,$C$255,0)-1,0)</f>
        <v>0</v>
      </c>
      <c r="L621" s="3">
        <f t="shared" ca="1" si="235"/>
        <v>0</v>
      </c>
      <c r="M621" s="3">
        <f t="shared" ca="1" si="235"/>
        <v>1</v>
      </c>
      <c r="N621" s="3">
        <f t="shared" ca="1" si="235"/>
        <v>1</v>
      </c>
      <c r="O621" s="3">
        <f t="shared" ca="1" si="235"/>
        <v>1</v>
      </c>
      <c r="P621" s="3">
        <f t="shared" ca="1" si="235"/>
        <v>1</v>
      </c>
      <c r="Q621" s="3">
        <f t="shared" ca="1" si="235"/>
        <v>1</v>
      </c>
      <c r="R621" s="3">
        <f t="shared" ca="1" si="235"/>
        <v>1</v>
      </c>
      <c r="S621" s="3">
        <f t="shared" ca="1" si="235"/>
        <v>2</v>
      </c>
      <c r="T621" s="3">
        <f t="shared" ca="1" si="235"/>
        <v>2</v>
      </c>
      <c r="U621" s="3">
        <f t="shared" ca="1" si="235"/>
        <v>2</v>
      </c>
      <c r="V621" s="3">
        <f t="shared" ca="1" si="235"/>
        <v>2</v>
      </c>
      <c r="W621" s="3">
        <f t="shared" ca="1" si="235"/>
        <v>2</v>
      </c>
      <c r="X621" s="3">
        <f t="shared" ca="1" si="235"/>
        <v>2</v>
      </c>
      <c r="Y621" s="3">
        <f t="shared" ca="1" si="235"/>
        <v>2</v>
      </c>
      <c r="Z621" s="3">
        <f t="shared" ca="1" si="235"/>
        <v>2</v>
      </c>
      <c r="AA621" s="3">
        <f t="shared" ca="1" si="235"/>
        <v>2</v>
      </c>
      <c r="AB621" s="3">
        <f t="shared" ca="1" si="235"/>
        <v>2</v>
      </c>
      <c r="AC621" s="3">
        <f t="shared" ca="1" si="235"/>
        <v>2</v>
      </c>
      <c r="AD621" s="3">
        <f t="shared" ca="1" si="235"/>
        <v>2</v>
      </c>
      <c r="AE621" s="3">
        <f t="shared" ca="1" si="235"/>
        <v>2</v>
      </c>
      <c r="AF621" s="3">
        <f t="shared" ca="1" si="235"/>
        <v>2</v>
      </c>
      <c r="AG621" s="3">
        <f t="shared" ca="1" si="235"/>
        <v>2</v>
      </c>
      <c r="AH621" s="3">
        <f t="shared" ca="1" si="235"/>
        <v>2</v>
      </c>
      <c r="AI621" s="14">
        <f t="shared" ca="1" si="223"/>
        <v>2</v>
      </c>
      <c r="AJ621" s="14">
        <f t="shared" ca="1" si="224"/>
        <v>2</v>
      </c>
      <c r="AK621" s="3">
        <f ca="1">OFFSET(AK$255,MATCH($E$11,$J$256:$J$258,0)+MATCH($C621,$C$255,0)-1,0)</f>
        <v>2</v>
      </c>
      <c r="AL621" s="3">
        <f ca="1">OFFSET(AL$255,MATCH($E$11,$J$256:$J$258,0)+MATCH($C621,$C$255,0)-1,0)</f>
        <v>2</v>
      </c>
      <c r="AM621" s="3">
        <f ca="1">OFFSET(AM$255,MATCH($E$11,$J$256:$J$258,0)+MATCH($C621,$C$255,0)-1,0)</f>
        <v>2</v>
      </c>
    </row>
    <row r="622" spans="1:39" hidden="1" outlineLevel="2" x14ac:dyDescent="0.3">
      <c r="C622" t="str">
        <f>C259</f>
        <v>Net Admin</v>
      </c>
      <c r="K622" s="3">
        <f t="shared" ref="K622:AH622" ca="1" si="236">OFFSET(K$259,MATCH($E$11,$J$260:$J$262,0)+MATCH($C622,$C$259,0)-1,0)</f>
        <v>0</v>
      </c>
      <c r="L622" s="3">
        <f t="shared" ca="1" si="236"/>
        <v>0</v>
      </c>
      <c r="M622" s="3">
        <f t="shared" ca="1" si="236"/>
        <v>1</v>
      </c>
      <c r="N622" s="3">
        <f t="shared" ca="1" si="236"/>
        <v>1</v>
      </c>
      <c r="O622" s="3">
        <f t="shared" ca="1" si="236"/>
        <v>1</v>
      </c>
      <c r="P622" s="3">
        <f t="shared" ca="1" si="236"/>
        <v>1</v>
      </c>
      <c r="Q622" s="3">
        <f t="shared" ca="1" si="236"/>
        <v>1</v>
      </c>
      <c r="R622" s="3">
        <f t="shared" ca="1" si="236"/>
        <v>1</v>
      </c>
      <c r="S622" s="3">
        <f t="shared" ca="1" si="236"/>
        <v>2</v>
      </c>
      <c r="T622" s="3">
        <f t="shared" ca="1" si="236"/>
        <v>2</v>
      </c>
      <c r="U622" s="3">
        <f t="shared" ca="1" si="236"/>
        <v>2</v>
      </c>
      <c r="V622" s="3">
        <f t="shared" ca="1" si="236"/>
        <v>2</v>
      </c>
      <c r="W622" s="3">
        <f t="shared" ca="1" si="236"/>
        <v>2</v>
      </c>
      <c r="X622" s="3">
        <f t="shared" ca="1" si="236"/>
        <v>2</v>
      </c>
      <c r="Y622" s="3">
        <f t="shared" ca="1" si="236"/>
        <v>2</v>
      </c>
      <c r="Z622" s="3">
        <f t="shared" ca="1" si="236"/>
        <v>2</v>
      </c>
      <c r="AA622" s="3">
        <f t="shared" ca="1" si="236"/>
        <v>2</v>
      </c>
      <c r="AB622" s="3">
        <f t="shared" ca="1" si="236"/>
        <v>2</v>
      </c>
      <c r="AC622" s="3">
        <f t="shared" ca="1" si="236"/>
        <v>2</v>
      </c>
      <c r="AD622" s="3">
        <f t="shared" ca="1" si="236"/>
        <v>2</v>
      </c>
      <c r="AE622" s="3">
        <f t="shared" ca="1" si="236"/>
        <v>2</v>
      </c>
      <c r="AF622" s="3">
        <f t="shared" ca="1" si="236"/>
        <v>2</v>
      </c>
      <c r="AG622" s="3">
        <f t="shared" ca="1" si="236"/>
        <v>2</v>
      </c>
      <c r="AH622" s="3">
        <f t="shared" ca="1" si="236"/>
        <v>2</v>
      </c>
      <c r="AI622" s="14">
        <f t="shared" ca="1" si="223"/>
        <v>2</v>
      </c>
      <c r="AJ622" s="14">
        <f t="shared" ca="1" si="224"/>
        <v>2</v>
      </c>
      <c r="AK622" s="3">
        <f ca="1">OFFSET(AK$259,MATCH($E$11,$J$260:$J$262,0)+MATCH($C622,$C$259,0)-1,0)</f>
        <v>2</v>
      </c>
      <c r="AL622" s="3">
        <f ca="1">OFFSET(AL$259,MATCH($E$11,$J$260:$J$262,0)+MATCH($C622,$C$259,0)-1,0)</f>
        <v>2</v>
      </c>
      <c r="AM622" s="3">
        <f ca="1">OFFSET(AM$259,MATCH($E$11,$J$260:$J$262,0)+MATCH($C622,$C$259,0)-1,0)</f>
        <v>2</v>
      </c>
    </row>
    <row r="623" spans="1:39" hidden="1" outlineLevel="2" x14ac:dyDescent="0.3">
      <c r="C623" t="str">
        <f>C263</f>
        <v>Webmasters</v>
      </c>
      <c r="K623" s="3">
        <f t="shared" ref="K623:AH623" ca="1" si="237">OFFSET(K$263,MATCH($E$11,$J$264:$J$266,0)+MATCH($C623,$C$263,0)-1,0)</f>
        <v>2</v>
      </c>
      <c r="L623" s="3">
        <f t="shared" ca="1" si="237"/>
        <v>2</v>
      </c>
      <c r="M623" s="3">
        <f t="shared" ca="1" si="237"/>
        <v>2</v>
      </c>
      <c r="N623" s="3">
        <f t="shared" ca="1" si="237"/>
        <v>2</v>
      </c>
      <c r="O623" s="3">
        <f t="shared" ca="1" si="237"/>
        <v>2</v>
      </c>
      <c r="P623" s="3">
        <f t="shared" ca="1" si="237"/>
        <v>2</v>
      </c>
      <c r="Q623" s="3">
        <f t="shared" ca="1" si="237"/>
        <v>2</v>
      </c>
      <c r="R623" s="3">
        <f t="shared" ca="1" si="237"/>
        <v>2</v>
      </c>
      <c r="S623" s="3">
        <f t="shared" ca="1" si="237"/>
        <v>2</v>
      </c>
      <c r="T623" s="3">
        <f t="shared" ca="1" si="237"/>
        <v>2</v>
      </c>
      <c r="U623" s="3">
        <f t="shared" ca="1" si="237"/>
        <v>2</v>
      </c>
      <c r="V623" s="3">
        <f t="shared" ca="1" si="237"/>
        <v>2</v>
      </c>
      <c r="W623" s="3">
        <f t="shared" ca="1" si="237"/>
        <v>2</v>
      </c>
      <c r="X623" s="3">
        <f t="shared" ca="1" si="237"/>
        <v>2</v>
      </c>
      <c r="Y623" s="3">
        <f t="shared" ca="1" si="237"/>
        <v>2</v>
      </c>
      <c r="Z623" s="3">
        <f t="shared" ca="1" si="237"/>
        <v>2</v>
      </c>
      <c r="AA623" s="3">
        <f t="shared" ca="1" si="237"/>
        <v>2</v>
      </c>
      <c r="AB623" s="3">
        <f t="shared" ca="1" si="237"/>
        <v>2</v>
      </c>
      <c r="AC623" s="3">
        <f t="shared" ca="1" si="237"/>
        <v>2</v>
      </c>
      <c r="AD623" s="3">
        <f t="shared" ca="1" si="237"/>
        <v>2</v>
      </c>
      <c r="AE623" s="3">
        <f t="shared" ca="1" si="237"/>
        <v>2</v>
      </c>
      <c r="AF623" s="3">
        <f t="shared" ca="1" si="237"/>
        <v>2</v>
      </c>
      <c r="AG623" s="3">
        <f t="shared" ca="1" si="237"/>
        <v>2</v>
      </c>
      <c r="AH623" s="3">
        <f t="shared" ca="1" si="237"/>
        <v>2</v>
      </c>
      <c r="AI623" s="14">
        <f t="shared" ca="1" si="223"/>
        <v>2</v>
      </c>
      <c r="AJ623" s="14">
        <f t="shared" ca="1" si="224"/>
        <v>2</v>
      </c>
      <c r="AK623" s="3">
        <f ca="1">OFFSET(AK$263,MATCH($E$11,$J$264:$J$266,0)+MATCH($C623,$C$263,0)-1,0)</f>
        <v>2</v>
      </c>
      <c r="AL623" s="3">
        <f ca="1">OFFSET(AL$263,MATCH($E$11,$J$264:$J$266,0)+MATCH($C623,$C$263,0)-1,0)</f>
        <v>2</v>
      </c>
      <c r="AM623" s="3">
        <f ca="1">OFFSET(AM$263,MATCH($E$11,$J$264:$J$266,0)+MATCH($C623,$C$263,0)-1,0)</f>
        <v>2</v>
      </c>
    </row>
    <row r="624" spans="1:39" hidden="1" outlineLevel="2" x14ac:dyDescent="0.3">
      <c r="C624" t="str">
        <f>C267</f>
        <v>Graphic designer</v>
      </c>
      <c r="K624" s="3">
        <f t="shared" ref="K624:AH624" ca="1" si="238">OFFSET(K$267,MATCH($E$11,$J$268:$J$270,0)+MATCH($C624,$C$267,0)-1,0)</f>
        <v>1</v>
      </c>
      <c r="L624" s="3">
        <f t="shared" ca="1" si="238"/>
        <v>1</v>
      </c>
      <c r="M624" s="3">
        <f t="shared" ca="1" si="238"/>
        <v>1</v>
      </c>
      <c r="N624" s="3">
        <f t="shared" ca="1" si="238"/>
        <v>1</v>
      </c>
      <c r="O624" s="3">
        <f t="shared" ca="1" si="238"/>
        <v>1</v>
      </c>
      <c r="P624" s="3">
        <f t="shared" ca="1" si="238"/>
        <v>1</v>
      </c>
      <c r="Q624" s="3">
        <f t="shared" ca="1" si="238"/>
        <v>2</v>
      </c>
      <c r="R624" s="3">
        <f t="shared" ca="1" si="238"/>
        <v>2</v>
      </c>
      <c r="S624" s="3">
        <f t="shared" ca="1" si="238"/>
        <v>2</v>
      </c>
      <c r="T624" s="3">
        <f t="shared" ca="1" si="238"/>
        <v>2</v>
      </c>
      <c r="U624" s="3">
        <f t="shared" ca="1" si="238"/>
        <v>2</v>
      </c>
      <c r="V624" s="3">
        <f t="shared" ca="1" si="238"/>
        <v>2</v>
      </c>
      <c r="W624" s="3">
        <f t="shared" ca="1" si="238"/>
        <v>2</v>
      </c>
      <c r="X624" s="3">
        <f t="shared" ca="1" si="238"/>
        <v>2</v>
      </c>
      <c r="Y624" s="3">
        <f t="shared" ca="1" si="238"/>
        <v>2</v>
      </c>
      <c r="Z624" s="3">
        <f t="shared" ca="1" si="238"/>
        <v>2</v>
      </c>
      <c r="AA624" s="3">
        <f t="shared" ca="1" si="238"/>
        <v>2</v>
      </c>
      <c r="AB624" s="3">
        <f t="shared" ca="1" si="238"/>
        <v>2</v>
      </c>
      <c r="AC624" s="3">
        <f t="shared" ca="1" si="238"/>
        <v>2</v>
      </c>
      <c r="AD624" s="3">
        <f t="shared" ca="1" si="238"/>
        <v>2</v>
      </c>
      <c r="AE624" s="3">
        <f t="shared" ca="1" si="238"/>
        <v>2</v>
      </c>
      <c r="AF624" s="3">
        <f t="shared" ca="1" si="238"/>
        <v>2</v>
      </c>
      <c r="AG624" s="3">
        <f t="shared" ca="1" si="238"/>
        <v>2</v>
      </c>
      <c r="AH624" s="3">
        <f t="shared" ca="1" si="238"/>
        <v>2</v>
      </c>
      <c r="AI624" s="14">
        <f t="shared" ca="1" si="223"/>
        <v>2</v>
      </c>
      <c r="AJ624" s="14">
        <f t="shared" ca="1" si="224"/>
        <v>2</v>
      </c>
      <c r="AK624" s="3">
        <f ca="1">OFFSET(AK$267,MATCH($E$11,$J$268:$J$270,0)+MATCH($C624,$C$267,0)-1,0)</f>
        <v>2</v>
      </c>
      <c r="AL624" s="3">
        <f ca="1">OFFSET(AL$267,MATCH($E$11,$J$268:$J$270,0)+MATCH($C624,$C$267,0)-1,0)</f>
        <v>2</v>
      </c>
      <c r="AM624" s="3">
        <f ca="1">OFFSET(AM$267,MATCH($E$11,$J$268:$J$270,0)+MATCH($C624,$C$267,0)-1,0)</f>
        <v>2</v>
      </c>
    </row>
    <row r="625" spans="2:39" hidden="1" outlineLevel="2" x14ac:dyDescent="0.3">
      <c r="C625" t="str">
        <f>B271</f>
        <v>Communication</v>
      </c>
      <c r="K625" s="3">
        <f t="shared" ref="K625:AH625" ca="1" si="239">OFFSET(K$271,MATCH($E$11,$J$272:$J$274,0)+MATCH($C625,$B$271,0)-1,0)</f>
        <v>0</v>
      </c>
      <c r="L625" s="3">
        <f t="shared" ca="1" si="239"/>
        <v>0</v>
      </c>
      <c r="M625" s="3">
        <f t="shared" ca="1" si="239"/>
        <v>0</v>
      </c>
      <c r="N625" s="3">
        <f t="shared" ca="1" si="239"/>
        <v>0</v>
      </c>
      <c r="O625" s="3">
        <f t="shared" ca="1" si="239"/>
        <v>0</v>
      </c>
      <c r="P625" s="3">
        <f t="shared" ca="1" si="239"/>
        <v>2</v>
      </c>
      <c r="Q625" s="3">
        <f t="shared" ca="1" si="239"/>
        <v>2</v>
      </c>
      <c r="R625" s="3">
        <f t="shared" ca="1" si="239"/>
        <v>2</v>
      </c>
      <c r="S625" s="3">
        <f t="shared" ca="1" si="239"/>
        <v>2</v>
      </c>
      <c r="T625" s="3">
        <f t="shared" ca="1" si="239"/>
        <v>3</v>
      </c>
      <c r="U625" s="3">
        <f t="shared" ca="1" si="239"/>
        <v>3</v>
      </c>
      <c r="V625" s="3">
        <f t="shared" ca="1" si="239"/>
        <v>3</v>
      </c>
      <c r="W625" s="3">
        <f t="shared" ca="1" si="239"/>
        <v>3</v>
      </c>
      <c r="X625" s="3">
        <f t="shared" ca="1" si="239"/>
        <v>3</v>
      </c>
      <c r="Y625" s="3">
        <f t="shared" ca="1" si="239"/>
        <v>3</v>
      </c>
      <c r="Z625" s="3">
        <f t="shared" ca="1" si="239"/>
        <v>3</v>
      </c>
      <c r="AA625" s="3">
        <f t="shared" ca="1" si="239"/>
        <v>3</v>
      </c>
      <c r="AB625" s="3">
        <f t="shared" ca="1" si="239"/>
        <v>3</v>
      </c>
      <c r="AC625" s="3">
        <f t="shared" ca="1" si="239"/>
        <v>3</v>
      </c>
      <c r="AD625" s="3">
        <f t="shared" ca="1" si="239"/>
        <v>3</v>
      </c>
      <c r="AE625" s="3">
        <f t="shared" ca="1" si="239"/>
        <v>3</v>
      </c>
      <c r="AF625" s="3">
        <f t="shared" ca="1" si="239"/>
        <v>3</v>
      </c>
      <c r="AG625" s="3">
        <f t="shared" ca="1" si="239"/>
        <v>3</v>
      </c>
      <c r="AH625" s="3">
        <f t="shared" ca="1" si="239"/>
        <v>3</v>
      </c>
      <c r="AI625" s="14">
        <f t="shared" ca="1" si="223"/>
        <v>3</v>
      </c>
      <c r="AJ625" s="14">
        <f t="shared" ca="1" si="224"/>
        <v>3</v>
      </c>
      <c r="AK625" s="3">
        <f ca="1">OFFSET(AK$271,MATCH($E$11,$J$272:$J$274,0)+MATCH($C625,$B$271,0)-1,0)</f>
        <v>3</v>
      </c>
      <c r="AL625" s="3">
        <f ca="1">OFFSET(AL$271,MATCH($E$11,$J$272:$J$274,0)+MATCH($C625,$B$271,0)-1,0)</f>
        <v>3</v>
      </c>
      <c r="AM625" s="3">
        <f ca="1">OFFSET(AM$271,MATCH($E$11,$J$272:$J$274,0)+MATCH($C625,$B$271,0)-1,0)</f>
        <v>3</v>
      </c>
    </row>
    <row r="626" spans="2:39" hidden="1" outlineLevel="2" x14ac:dyDescent="0.3">
      <c r="C626" t="str">
        <f>B275</f>
        <v>Personal Assistant</v>
      </c>
      <c r="K626" s="3">
        <f t="shared" ref="K626:AH626" ca="1" si="240">OFFSET(K$275,MATCH($E$11,$J$276:$J$278,0)+MATCH($C626,$B$275,0)-1,0)</f>
        <v>2</v>
      </c>
      <c r="L626" s="3">
        <f t="shared" ca="1" si="240"/>
        <v>2</v>
      </c>
      <c r="M626" s="3">
        <f t="shared" ca="1" si="240"/>
        <v>2</v>
      </c>
      <c r="N626" s="3">
        <f t="shared" ca="1" si="240"/>
        <v>3</v>
      </c>
      <c r="O626" s="3">
        <f t="shared" ca="1" si="240"/>
        <v>3</v>
      </c>
      <c r="P626" s="3">
        <f t="shared" ca="1" si="240"/>
        <v>3</v>
      </c>
      <c r="Q626" s="3">
        <f t="shared" ca="1" si="240"/>
        <v>3</v>
      </c>
      <c r="R626" s="3">
        <f t="shared" ca="1" si="240"/>
        <v>4</v>
      </c>
      <c r="S626" s="3">
        <f t="shared" ca="1" si="240"/>
        <v>4</v>
      </c>
      <c r="T626" s="3">
        <f t="shared" ca="1" si="240"/>
        <v>4</v>
      </c>
      <c r="U626" s="3">
        <f t="shared" ca="1" si="240"/>
        <v>4</v>
      </c>
      <c r="V626" s="3">
        <f t="shared" ca="1" si="240"/>
        <v>4</v>
      </c>
      <c r="W626" s="3">
        <f t="shared" ca="1" si="240"/>
        <v>5</v>
      </c>
      <c r="X626" s="3">
        <f t="shared" ca="1" si="240"/>
        <v>5</v>
      </c>
      <c r="Y626" s="3">
        <f t="shared" ca="1" si="240"/>
        <v>5</v>
      </c>
      <c r="Z626" s="3">
        <f t="shared" ca="1" si="240"/>
        <v>5</v>
      </c>
      <c r="AA626" s="3">
        <f t="shared" ca="1" si="240"/>
        <v>5</v>
      </c>
      <c r="AB626" s="3">
        <f t="shared" ca="1" si="240"/>
        <v>5</v>
      </c>
      <c r="AC626" s="3">
        <f t="shared" ca="1" si="240"/>
        <v>5</v>
      </c>
      <c r="AD626" s="3">
        <f t="shared" ca="1" si="240"/>
        <v>5</v>
      </c>
      <c r="AE626" s="3">
        <f t="shared" ca="1" si="240"/>
        <v>5</v>
      </c>
      <c r="AF626" s="3">
        <f t="shared" ca="1" si="240"/>
        <v>5</v>
      </c>
      <c r="AG626" s="3">
        <f t="shared" ca="1" si="240"/>
        <v>5</v>
      </c>
      <c r="AH626" s="3">
        <f t="shared" ca="1" si="240"/>
        <v>5</v>
      </c>
      <c r="AI626" s="14">
        <f t="shared" ca="1" si="223"/>
        <v>4</v>
      </c>
      <c r="AJ626" s="14">
        <f t="shared" ca="1" si="224"/>
        <v>5</v>
      </c>
      <c r="AK626" s="3">
        <f ca="1">OFFSET(AK$275,MATCH($E$11,$J$276:$J$278,0)+MATCH($C626,$B$275,0)-1,0)</f>
        <v>5</v>
      </c>
      <c r="AL626" s="3">
        <f ca="1">OFFSET(AL$275,MATCH($E$11,$J$276:$J$278,0)+MATCH($C626,$B$275,0)-1,0)</f>
        <v>5</v>
      </c>
      <c r="AM626" s="3">
        <f ca="1">OFFSET(AM$275,MATCH($E$11,$J$276:$J$278,0)+MATCH($C626,$B$275,0)-1,0)</f>
        <v>5</v>
      </c>
    </row>
    <row r="627" spans="2:39" hidden="1" outlineLevel="2" x14ac:dyDescent="0.3">
      <c r="C627" t="str">
        <f>B279</f>
        <v>Accountant</v>
      </c>
      <c r="K627" s="3">
        <f t="shared" ref="K627:AH627" ca="1" si="241">OFFSET(K$279,MATCH($E$11,$J$280:$J$282,0)+MATCH($C627,$B$279,0)-1,0)</f>
        <v>1</v>
      </c>
      <c r="L627" s="3">
        <f t="shared" ca="1" si="241"/>
        <v>1</v>
      </c>
      <c r="M627" s="3">
        <f t="shared" ca="1" si="241"/>
        <v>1</v>
      </c>
      <c r="N627" s="3">
        <f t="shared" ca="1" si="241"/>
        <v>1</v>
      </c>
      <c r="O627" s="3">
        <f t="shared" ca="1" si="241"/>
        <v>1</v>
      </c>
      <c r="P627" s="3">
        <f t="shared" ca="1" si="241"/>
        <v>1</v>
      </c>
      <c r="Q627" s="3">
        <f t="shared" ca="1" si="241"/>
        <v>2</v>
      </c>
      <c r="R627" s="3">
        <f t="shared" ca="1" si="241"/>
        <v>2</v>
      </c>
      <c r="S627" s="3">
        <f t="shared" ca="1" si="241"/>
        <v>2</v>
      </c>
      <c r="T627" s="3">
        <f t="shared" ca="1" si="241"/>
        <v>2</v>
      </c>
      <c r="U627" s="3">
        <f t="shared" ca="1" si="241"/>
        <v>2</v>
      </c>
      <c r="V627" s="3">
        <f t="shared" ca="1" si="241"/>
        <v>2</v>
      </c>
      <c r="W627" s="3">
        <f t="shared" ca="1" si="241"/>
        <v>2</v>
      </c>
      <c r="X627" s="3">
        <f t="shared" ca="1" si="241"/>
        <v>2</v>
      </c>
      <c r="Y627" s="3">
        <f t="shared" ca="1" si="241"/>
        <v>2</v>
      </c>
      <c r="Z627" s="3">
        <f t="shared" ca="1" si="241"/>
        <v>2</v>
      </c>
      <c r="AA627" s="3">
        <f t="shared" ca="1" si="241"/>
        <v>2</v>
      </c>
      <c r="AB627" s="3">
        <f t="shared" ca="1" si="241"/>
        <v>2</v>
      </c>
      <c r="AC627" s="3">
        <f t="shared" ca="1" si="241"/>
        <v>2</v>
      </c>
      <c r="AD627" s="3">
        <f t="shared" ca="1" si="241"/>
        <v>2</v>
      </c>
      <c r="AE627" s="3">
        <f t="shared" ca="1" si="241"/>
        <v>2</v>
      </c>
      <c r="AF627" s="3">
        <f t="shared" ca="1" si="241"/>
        <v>2</v>
      </c>
      <c r="AG627" s="3">
        <f t="shared" ca="1" si="241"/>
        <v>2</v>
      </c>
      <c r="AH627" s="3">
        <f t="shared" ca="1" si="241"/>
        <v>2</v>
      </c>
      <c r="AI627" s="14">
        <f t="shared" ca="1" si="223"/>
        <v>2</v>
      </c>
      <c r="AJ627" s="14">
        <f t="shared" ca="1" si="224"/>
        <v>2</v>
      </c>
      <c r="AK627" s="3">
        <f ca="1">OFFSET(AK$279,MATCH($E$11,$J$280:$J$282,0)+MATCH($C627,$B$279,0)-1,0)</f>
        <v>2</v>
      </c>
      <c r="AL627" s="3">
        <f ca="1">OFFSET(AL$279,MATCH($E$11,$J$280:$J$282,0)+MATCH($C627,$B$279,0)-1,0)</f>
        <v>2</v>
      </c>
      <c r="AM627" s="3">
        <f ca="1">OFFSET(AM$279,MATCH($E$11,$J$280:$J$282,0)+MATCH($C627,$B$279,0)-1,0)</f>
        <v>2</v>
      </c>
    </row>
    <row r="628" spans="2:39" hidden="1" outlineLevel="2" x14ac:dyDescent="0.3">
      <c r="C628" t="str">
        <f>B283</f>
        <v>Receptionist</v>
      </c>
      <c r="K628" s="3">
        <f t="shared" ref="K628:AH628" ca="1" si="242">OFFSET(K$283,MATCH($E$11,$J$284:$J$286,0)+MATCH($C628,$B$283,0)-1,0)</f>
        <v>1</v>
      </c>
      <c r="L628" s="3">
        <f t="shared" ca="1" si="242"/>
        <v>1</v>
      </c>
      <c r="M628" s="3">
        <f t="shared" ca="1" si="242"/>
        <v>1</v>
      </c>
      <c r="N628" s="3">
        <f t="shared" ca="1" si="242"/>
        <v>1</v>
      </c>
      <c r="O628" s="3">
        <f t="shared" ca="1" si="242"/>
        <v>1</v>
      </c>
      <c r="P628" s="3">
        <f t="shared" ca="1" si="242"/>
        <v>1</v>
      </c>
      <c r="Q628" s="3">
        <f t="shared" ca="1" si="242"/>
        <v>2</v>
      </c>
      <c r="R628" s="3">
        <f t="shared" ca="1" si="242"/>
        <v>2</v>
      </c>
      <c r="S628" s="3">
        <f t="shared" ca="1" si="242"/>
        <v>2</v>
      </c>
      <c r="T628" s="3">
        <f t="shared" ca="1" si="242"/>
        <v>2</v>
      </c>
      <c r="U628" s="3">
        <f t="shared" ca="1" si="242"/>
        <v>2</v>
      </c>
      <c r="V628" s="3">
        <f t="shared" ca="1" si="242"/>
        <v>2</v>
      </c>
      <c r="W628" s="3">
        <f t="shared" ca="1" si="242"/>
        <v>2</v>
      </c>
      <c r="X628" s="3">
        <f t="shared" ca="1" si="242"/>
        <v>2</v>
      </c>
      <c r="Y628" s="3">
        <f t="shared" ca="1" si="242"/>
        <v>2</v>
      </c>
      <c r="Z628" s="3">
        <f t="shared" ca="1" si="242"/>
        <v>2</v>
      </c>
      <c r="AA628" s="3">
        <f t="shared" ca="1" si="242"/>
        <v>2</v>
      </c>
      <c r="AB628" s="3">
        <f t="shared" ca="1" si="242"/>
        <v>2</v>
      </c>
      <c r="AC628" s="3">
        <f t="shared" ca="1" si="242"/>
        <v>2</v>
      </c>
      <c r="AD628" s="3">
        <f t="shared" ca="1" si="242"/>
        <v>2</v>
      </c>
      <c r="AE628" s="3">
        <f t="shared" ca="1" si="242"/>
        <v>2</v>
      </c>
      <c r="AF628" s="3">
        <f t="shared" ca="1" si="242"/>
        <v>2</v>
      </c>
      <c r="AG628" s="3">
        <f t="shared" ca="1" si="242"/>
        <v>2</v>
      </c>
      <c r="AH628" s="3">
        <f t="shared" ca="1" si="242"/>
        <v>2</v>
      </c>
      <c r="AI628" s="14">
        <f t="shared" ca="1" si="223"/>
        <v>2</v>
      </c>
      <c r="AJ628" s="14">
        <f t="shared" ca="1" si="224"/>
        <v>2</v>
      </c>
      <c r="AK628" s="3">
        <f ca="1">OFFSET(AK$283,MATCH($E$11,$J$284:$J$286,0)+MATCH($C628,$B$283,0)-1,0)</f>
        <v>2</v>
      </c>
      <c r="AL628" s="3">
        <f ca="1">OFFSET(AL$283,MATCH($E$11,$J$284:$J$286,0)+MATCH($C628,$B$283,0)-1,0)</f>
        <v>2</v>
      </c>
      <c r="AM628" s="3">
        <f ca="1">OFFSET(AM$283,MATCH($E$11,$J$284:$J$286,0)+MATCH($C628,$B$283,0)-1,0)</f>
        <v>2</v>
      </c>
    </row>
    <row r="629" spans="2:39" hidden="1" outlineLevel="2" x14ac:dyDescent="0.3">
      <c r="C629" t="str">
        <f>B287</f>
        <v>Human Resources</v>
      </c>
      <c r="K629" s="3">
        <f t="shared" ref="K629:AH629" ca="1" si="243">OFFSET(K$287,MATCH($E$11,$J$288:$J$290,0)+MATCH($C629,$B$287,0)-1,0)</f>
        <v>1</v>
      </c>
      <c r="L629" s="3">
        <f t="shared" ca="1" si="243"/>
        <v>1</v>
      </c>
      <c r="M629" s="3">
        <f t="shared" ca="1" si="243"/>
        <v>1</v>
      </c>
      <c r="N629" s="3">
        <f t="shared" ca="1" si="243"/>
        <v>1</v>
      </c>
      <c r="O629" s="3">
        <f t="shared" ca="1" si="243"/>
        <v>1</v>
      </c>
      <c r="P629" s="3">
        <f t="shared" ca="1" si="243"/>
        <v>1</v>
      </c>
      <c r="Q629" s="3">
        <f t="shared" ca="1" si="243"/>
        <v>1</v>
      </c>
      <c r="R629" s="3">
        <f t="shared" ca="1" si="243"/>
        <v>1</v>
      </c>
      <c r="S629" s="3">
        <f t="shared" ca="1" si="243"/>
        <v>1</v>
      </c>
      <c r="T629" s="3">
        <f t="shared" ca="1" si="243"/>
        <v>1</v>
      </c>
      <c r="U629" s="3">
        <f t="shared" ca="1" si="243"/>
        <v>1</v>
      </c>
      <c r="V629" s="3">
        <f t="shared" ca="1" si="243"/>
        <v>1</v>
      </c>
      <c r="W629" s="3">
        <f t="shared" ca="1" si="243"/>
        <v>2</v>
      </c>
      <c r="X629" s="3">
        <f t="shared" ca="1" si="243"/>
        <v>2</v>
      </c>
      <c r="Y629" s="3">
        <f t="shared" ca="1" si="243"/>
        <v>2</v>
      </c>
      <c r="Z629" s="3">
        <f t="shared" ca="1" si="243"/>
        <v>2</v>
      </c>
      <c r="AA629" s="3">
        <f t="shared" ca="1" si="243"/>
        <v>2</v>
      </c>
      <c r="AB629" s="3">
        <f t="shared" ca="1" si="243"/>
        <v>2</v>
      </c>
      <c r="AC629" s="3">
        <f t="shared" ca="1" si="243"/>
        <v>2</v>
      </c>
      <c r="AD629" s="3">
        <f t="shared" ca="1" si="243"/>
        <v>2</v>
      </c>
      <c r="AE629" s="3">
        <f t="shared" ca="1" si="243"/>
        <v>2</v>
      </c>
      <c r="AF629" s="3">
        <f t="shared" ca="1" si="243"/>
        <v>2</v>
      </c>
      <c r="AG629" s="3">
        <f t="shared" ca="1" si="243"/>
        <v>2</v>
      </c>
      <c r="AH629" s="3">
        <f t="shared" ca="1" si="243"/>
        <v>2</v>
      </c>
      <c r="AI629" s="14">
        <f t="shared" ca="1" si="223"/>
        <v>1</v>
      </c>
      <c r="AJ629" s="14">
        <f t="shared" ca="1" si="224"/>
        <v>2</v>
      </c>
      <c r="AK629" s="3">
        <f ca="1">OFFSET(AK$287,MATCH($E$11,$J$288:$J$290,0)+MATCH($C629,$B$287,0)-1,0)</f>
        <v>2</v>
      </c>
      <c r="AL629" s="3">
        <f ca="1">OFFSET(AL$287,MATCH($E$11,$J$288:$J$290,0)+MATCH($C629,$B$287,0)-1,0)</f>
        <v>2</v>
      </c>
      <c r="AM629" s="3">
        <f ca="1">OFFSET(AM$287,MATCH($E$11,$J$288:$J$290,0)+MATCH($C629,$B$287,0)-1,0)</f>
        <v>2</v>
      </c>
    </row>
    <row r="630" spans="2:39" hidden="1" outlineLevel="2" x14ac:dyDescent="0.3">
      <c r="B630" t="s">
        <v>84</v>
      </c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K630" s="3"/>
      <c r="AL630" s="3"/>
      <c r="AM630" s="3"/>
    </row>
    <row r="631" spans="2:39" hidden="1" outlineLevel="2" x14ac:dyDescent="0.3">
      <c r="C631" t="str">
        <f>C293</f>
        <v>$ Salary / Paralegal</v>
      </c>
      <c r="K631" s="3">
        <f t="shared" ref="K631:AH631" ca="1" si="244">OFFSET(K$293,MATCH($E$23,$J$294:$J$296,0)+MATCH($C631,$C$293,0)-1,0)</f>
        <v>9000</v>
      </c>
      <c r="L631" s="3">
        <f t="shared" ca="1" si="244"/>
        <v>9000</v>
      </c>
      <c r="M631" s="3">
        <f t="shared" ca="1" si="244"/>
        <v>9000</v>
      </c>
      <c r="N631" s="3">
        <f t="shared" ca="1" si="244"/>
        <v>9000</v>
      </c>
      <c r="O631" s="3">
        <f t="shared" ca="1" si="244"/>
        <v>9000</v>
      </c>
      <c r="P631" s="3">
        <f t="shared" ca="1" si="244"/>
        <v>9000</v>
      </c>
      <c r="Q631" s="3">
        <f t="shared" ca="1" si="244"/>
        <v>9000</v>
      </c>
      <c r="R631" s="3">
        <f t="shared" ca="1" si="244"/>
        <v>9000</v>
      </c>
      <c r="S631" s="3">
        <f t="shared" ca="1" si="244"/>
        <v>9000</v>
      </c>
      <c r="T631" s="3">
        <f t="shared" ca="1" si="244"/>
        <v>9000</v>
      </c>
      <c r="U631" s="3">
        <f t="shared" ca="1" si="244"/>
        <v>9000</v>
      </c>
      <c r="V631" s="3">
        <f t="shared" ca="1" si="244"/>
        <v>9000</v>
      </c>
      <c r="W631" s="3">
        <f t="shared" ca="1" si="244"/>
        <v>9000</v>
      </c>
      <c r="X631" s="3">
        <f t="shared" ca="1" si="244"/>
        <v>9000</v>
      </c>
      <c r="Y631" s="3">
        <f t="shared" ca="1" si="244"/>
        <v>9000</v>
      </c>
      <c r="Z631" s="3">
        <f t="shared" ca="1" si="244"/>
        <v>9000</v>
      </c>
      <c r="AA631" s="3">
        <f t="shared" ca="1" si="244"/>
        <v>9000</v>
      </c>
      <c r="AB631" s="3">
        <f t="shared" ca="1" si="244"/>
        <v>9000</v>
      </c>
      <c r="AC631" s="3">
        <f t="shared" ca="1" si="244"/>
        <v>9000</v>
      </c>
      <c r="AD631" s="3">
        <f t="shared" ca="1" si="244"/>
        <v>9000</v>
      </c>
      <c r="AE631" s="3">
        <f t="shared" ca="1" si="244"/>
        <v>9000</v>
      </c>
      <c r="AF631" s="3">
        <f t="shared" ca="1" si="244"/>
        <v>9000</v>
      </c>
      <c r="AG631" s="3">
        <f t="shared" ca="1" si="244"/>
        <v>9000</v>
      </c>
      <c r="AH631" s="3">
        <f t="shared" ca="1" si="244"/>
        <v>9000</v>
      </c>
      <c r="AI631" s="14">
        <f t="shared" ref="AI631:AI651" ca="1" si="245">SUM(K631:V631)</f>
        <v>108000</v>
      </c>
      <c r="AJ631" s="14">
        <f t="shared" ref="AJ631:AJ651" ca="1" si="246">SUM(W631:AH631)</f>
        <v>108000</v>
      </c>
      <c r="AK631" s="3">
        <f ca="1">OFFSET(AK$293,MATCH($E$23,$J$294:$J$296,0)+MATCH($C631,$C$293,0)-1,0)</f>
        <v>109080</v>
      </c>
      <c r="AL631" s="3">
        <f ca="1">OFFSET(AL$293,MATCH($E$23,$J$294:$J$296,0)+MATCH($C631,$C$293,0)-1,0)</f>
        <v>110170.8</v>
      </c>
      <c r="AM631" s="3">
        <f ca="1">OFFSET(AM$293,MATCH($E$23,$J$294:$J$296,0)+MATCH($C631,$C$293,0)-1,0)</f>
        <v>111272.508</v>
      </c>
    </row>
    <row r="632" spans="2:39" hidden="1" outlineLevel="2" x14ac:dyDescent="0.3">
      <c r="C632" t="str">
        <f>C297</f>
        <v>$ Salary / Lawyers</v>
      </c>
      <c r="K632" s="3">
        <f t="shared" ref="K632:AH632" ca="1" si="247">OFFSET(K$297,MATCH($E$23,$J$298:$J$300,0)+MATCH($C632,$C$297,0)-1,0)</f>
        <v>11000</v>
      </c>
      <c r="L632" s="3">
        <f t="shared" ca="1" si="247"/>
        <v>11000</v>
      </c>
      <c r="M632" s="3">
        <f t="shared" ca="1" si="247"/>
        <v>11000</v>
      </c>
      <c r="N632" s="3">
        <f t="shared" ca="1" si="247"/>
        <v>11000</v>
      </c>
      <c r="O632" s="3">
        <f t="shared" ca="1" si="247"/>
        <v>11000</v>
      </c>
      <c r="P632" s="3">
        <f t="shared" ca="1" si="247"/>
        <v>11000</v>
      </c>
      <c r="Q632" s="3">
        <f t="shared" ca="1" si="247"/>
        <v>11000</v>
      </c>
      <c r="R632" s="3">
        <f t="shared" ca="1" si="247"/>
        <v>11000</v>
      </c>
      <c r="S632" s="3">
        <f t="shared" ca="1" si="247"/>
        <v>11000</v>
      </c>
      <c r="T632" s="3">
        <f t="shared" ca="1" si="247"/>
        <v>11000</v>
      </c>
      <c r="U632" s="3">
        <f t="shared" ca="1" si="247"/>
        <v>11000</v>
      </c>
      <c r="V632" s="3">
        <f t="shared" ca="1" si="247"/>
        <v>11000</v>
      </c>
      <c r="W632" s="3">
        <f t="shared" ca="1" si="247"/>
        <v>11000</v>
      </c>
      <c r="X632" s="3">
        <f t="shared" ca="1" si="247"/>
        <v>11000</v>
      </c>
      <c r="Y632" s="3">
        <f t="shared" ca="1" si="247"/>
        <v>11000</v>
      </c>
      <c r="Z632" s="3">
        <f t="shared" ca="1" si="247"/>
        <v>11000</v>
      </c>
      <c r="AA632" s="3">
        <f t="shared" ca="1" si="247"/>
        <v>11000</v>
      </c>
      <c r="AB632" s="3">
        <f t="shared" ca="1" si="247"/>
        <v>11000</v>
      </c>
      <c r="AC632" s="3">
        <f t="shared" ca="1" si="247"/>
        <v>11000</v>
      </c>
      <c r="AD632" s="3">
        <f t="shared" ca="1" si="247"/>
        <v>11000</v>
      </c>
      <c r="AE632" s="3">
        <f t="shared" ca="1" si="247"/>
        <v>11000</v>
      </c>
      <c r="AF632" s="3">
        <f t="shared" ca="1" si="247"/>
        <v>11000</v>
      </c>
      <c r="AG632" s="3">
        <f t="shared" ca="1" si="247"/>
        <v>11000</v>
      </c>
      <c r="AH632" s="3">
        <f t="shared" ca="1" si="247"/>
        <v>11000</v>
      </c>
      <c r="AI632" s="14">
        <f t="shared" ca="1" si="245"/>
        <v>132000</v>
      </c>
      <c r="AJ632" s="14">
        <f t="shared" ca="1" si="246"/>
        <v>132000</v>
      </c>
      <c r="AK632" s="3">
        <f ca="1">OFFSET(AK$297,MATCH($E$23,$J$298:$J$300,0)+MATCH($C632,$C$297,0)-1,0)</f>
        <v>133320</v>
      </c>
      <c r="AL632" s="3">
        <f ca="1">OFFSET(AL$297,MATCH($E$23,$J$298:$J$300,0)+MATCH($C632,$C$297,0)-1,0)</f>
        <v>134653.20000000001</v>
      </c>
      <c r="AM632" s="3">
        <f ca="1">OFFSET(AM$297,MATCH($E$23,$J$298:$J$300,0)+MATCH($C632,$C$297,0)-1,0)</f>
        <v>135999.73200000002</v>
      </c>
    </row>
    <row r="633" spans="2:39" hidden="1" outlineLevel="2" x14ac:dyDescent="0.3">
      <c r="C633" t="str">
        <f>B301</f>
        <v>$ Salary / Sales staff</v>
      </c>
      <c r="K633" s="3">
        <f t="shared" ref="K633:AH633" ca="1" si="248">OFFSET(K$301,MATCH($E$23,$J$302:$J$304,0)+MATCH($C633,$B$301,0)-1,0)</f>
        <v>6000</v>
      </c>
      <c r="L633" s="3">
        <f t="shared" ca="1" si="248"/>
        <v>6000</v>
      </c>
      <c r="M633" s="3">
        <f t="shared" ca="1" si="248"/>
        <v>6000</v>
      </c>
      <c r="N633" s="3">
        <f t="shared" ca="1" si="248"/>
        <v>6000</v>
      </c>
      <c r="O633" s="3">
        <f t="shared" ca="1" si="248"/>
        <v>6000</v>
      </c>
      <c r="P633" s="3">
        <f t="shared" ca="1" si="248"/>
        <v>6000</v>
      </c>
      <c r="Q633" s="3">
        <f t="shared" ca="1" si="248"/>
        <v>6000</v>
      </c>
      <c r="R633" s="3">
        <f t="shared" ca="1" si="248"/>
        <v>6000</v>
      </c>
      <c r="S633" s="3">
        <f t="shared" ca="1" si="248"/>
        <v>6000</v>
      </c>
      <c r="T633" s="3">
        <f t="shared" ca="1" si="248"/>
        <v>6000</v>
      </c>
      <c r="U633" s="3">
        <f t="shared" ca="1" si="248"/>
        <v>6000</v>
      </c>
      <c r="V633" s="3">
        <f t="shared" ca="1" si="248"/>
        <v>6000</v>
      </c>
      <c r="W633" s="3">
        <f t="shared" ca="1" si="248"/>
        <v>6000</v>
      </c>
      <c r="X633" s="3">
        <f t="shared" ca="1" si="248"/>
        <v>6000</v>
      </c>
      <c r="Y633" s="3">
        <f t="shared" ca="1" si="248"/>
        <v>6000</v>
      </c>
      <c r="Z633" s="3">
        <f t="shared" ca="1" si="248"/>
        <v>6000</v>
      </c>
      <c r="AA633" s="3">
        <f t="shared" ca="1" si="248"/>
        <v>6000</v>
      </c>
      <c r="AB633" s="3">
        <f t="shared" ca="1" si="248"/>
        <v>6000</v>
      </c>
      <c r="AC633" s="3">
        <f t="shared" ca="1" si="248"/>
        <v>6000</v>
      </c>
      <c r="AD633" s="3">
        <f t="shared" ca="1" si="248"/>
        <v>6000</v>
      </c>
      <c r="AE633" s="3">
        <f t="shared" ca="1" si="248"/>
        <v>6000</v>
      </c>
      <c r="AF633" s="3">
        <f t="shared" ca="1" si="248"/>
        <v>6000</v>
      </c>
      <c r="AG633" s="3">
        <f t="shared" ca="1" si="248"/>
        <v>6000</v>
      </c>
      <c r="AH633" s="3">
        <f t="shared" ca="1" si="248"/>
        <v>6000</v>
      </c>
      <c r="AI633" s="14">
        <f t="shared" ca="1" si="245"/>
        <v>72000</v>
      </c>
      <c r="AJ633" s="14">
        <f t="shared" ca="1" si="246"/>
        <v>72000</v>
      </c>
      <c r="AK633" s="3">
        <f ca="1">OFFSET(AK$301,MATCH($E$23,$J$302:$J$304,0)+MATCH($C633,$B$301,0)-1,0)</f>
        <v>72720</v>
      </c>
      <c r="AL633" s="3">
        <f ca="1">OFFSET(AL$301,MATCH($E$23,$J$302:$J$304,0)+MATCH($C633,$B$301,0)-1,0)</f>
        <v>73447.199999999997</v>
      </c>
      <c r="AM633" s="3">
        <f ca="1">OFFSET(AM$301,MATCH($E$23,$J$302:$J$304,0)+MATCH($C633,$B$301,0)-1,0)</f>
        <v>74181.671999999991</v>
      </c>
    </row>
    <row r="634" spans="2:39" hidden="1" outlineLevel="2" x14ac:dyDescent="0.3">
      <c r="C634" t="str">
        <f>B305</f>
        <v>$ Salary CEO</v>
      </c>
      <c r="K634" s="3">
        <f t="shared" ref="K634:AH634" ca="1" si="249">OFFSET(K$305,MATCH($E$23,$J$306:$J$308,0)+MATCH($C634,$B$305,0)-1,0)</f>
        <v>20000</v>
      </c>
      <c r="L634" s="3">
        <f t="shared" ca="1" si="249"/>
        <v>20000</v>
      </c>
      <c r="M634" s="3">
        <f t="shared" ca="1" si="249"/>
        <v>20000</v>
      </c>
      <c r="N634" s="3">
        <f t="shared" ca="1" si="249"/>
        <v>20000</v>
      </c>
      <c r="O634" s="3">
        <f t="shared" ca="1" si="249"/>
        <v>20000</v>
      </c>
      <c r="P634" s="3">
        <f t="shared" ca="1" si="249"/>
        <v>20000</v>
      </c>
      <c r="Q634" s="3">
        <f t="shared" ca="1" si="249"/>
        <v>20000</v>
      </c>
      <c r="R634" s="3">
        <f t="shared" ca="1" si="249"/>
        <v>20000</v>
      </c>
      <c r="S634" s="3">
        <f t="shared" ca="1" si="249"/>
        <v>20000</v>
      </c>
      <c r="T634" s="3">
        <f t="shared" ca="1" si="249"/>
        <v>20000</v>
      </c>
      <c r="U634" s="3">
        <f t="shared" ca="1" si="249"/>
        <v>20000</v>
      </c>
      <c r="V634" s="3">
        <f t="shared" ca="1" si="249"/>
        <v>20000</v>
      </c>
      <c r="W634" s="3">
        <f t="shared" ca="1" si="249"/>
        <v>70000</v>
      </c>
      <c r="X634" s="3">
        <f t="shared" ca="1" si="249"/>
        <v>70000</v>
      </c>
      <c r="Y634" s="3">
        <f t="shared" ca="1" si="249"/>
        <v>70000</v>
      </c>
      <c r="Z634" s="3">
        <f t="shared" ca="1" si="249"/>
        <v>70000</v>
      </c>
      <c r="AA634" s="3">
        <f t="shared" ca="1" si="249"/>
        <v>70000</v>
      </c>
      <c r="AB634" s="3">
        <f t="shared" ca="1" si="249"/>
        <v>70000</v>
      </c>
      <c r="AC634" s="3">
        <f t="shared" ca="1" si="249"/>
        <v>70000</v>
      </c>
      <c r="AD634" s="3">
        <f t="shared" ca="1" si="249"/>
        <v>70000</v>
      </c>
      <c r="AE634" s="3">
        <f t="shared" ca="1" si="249"/>
        <v>70000</v>
      </c>
      <c r="AF634" s="3">
        <f t="shared" ca="1" si="249"/>
        <v>70000</v>
      </c>
      <c r="AG634" s="3">
        <f t="shared" ca="1" si="249"/>
        <v>70000</v>
      </c>
      <c r="AH634" s="3">
        <f t="shared" ca="1" si="249"/>
        <v>70000</v>
      </c>
      <c r="AI634" s="14">
        <f t="shared" ca="1" si="245"/>
        <v>240000</v>
      </c>
      <c r="AJ634" s="14">
        <f t="shared" ca="1" si="246"/>
        <v>840000</v>
      </c>
      <c r="AK634" s="3">
        <f ca="1">OFFSET(AK$305,MATCH($E$23,$J$306:$J$308,0)+MATCH($C634,$B$305,0)-1,0)</f>
        <v>848400</v>
      </c>
      <c r="AL634" s="3">
        <f ca="1">OFFSET(AL$305,MATCH($E$23,$J$306:$J$308,0)+MATCH($C634,$B$305,0)-1,0)</f>
        <v>856884</v>
      </c>
      <c r="AM634" s="3">
        <f ca="1">OFFSET(AM$305,MATCH($E$23,$J$306:$J$308,0)+MATCH($C634,$B$305,0)-1,0)</f>
        <v>865452.84</v>
      </c>
    </row>
    <row r="635" spans="2:39" hidden="1" outlineLevel="2" x14ac:dyDescent="0.3">
      <c r="C635" t="str">
        <f>B309</f>
        <v>$ Salary CFO</v>
      </c>
      <c r="K635" s="3">
        <f t="shared" ref="K635:AH635" ca="1" si="250">OFFSET(K$309,MATCH($E$23,$J$310:$J$312,0)+MATCH($C635,$B$309,0)-1,0)</f>
        <v>20000</v>
      </c>
      <c r="L635" s="3">
        <f t="shared" ca="1" si="250"/>
        <v>20000</v>
      </c>
      <c r="M635" s="3">
        <f t="shared" ca="1" si="250"/>
        <v>20000</v>
      </c>
      <c r="N635" s="3">
        <f t="shared" ca="1" si="250"/>
        <v>20000</v>
      </c>
      <c r="O635" s="3">
        <f t="shared" ca="1" si="250"/>
        <v>20000</v>
      </c>
      <c r="P635" s="3">
        <f t="shared" ca="1" si="250"/>
        <v>20000</v>
      </c>
      <c r="Q635" s="3">
        <f t="shared" ca="1" si="250"/>
        <v>20000</v>
      </c>
      <c r="R635" s="3">
        <f t="shared" ca="1" si="250"/>
        <v>20000</v>
      </c>
      <c r="S635" s="3">
        <f t="shared" ca="1" si="250"/>
        <v>20000</v>
      </c>
      <c r="T635" s="3">
        <f t="shared" ca="1" si="250"/>
        <v>20000</v>
      </c>
      <c r="U635" s="3">
        <f t="shared" ca="1" si="250"/>
        <v>20000</v>
      </c>
      <c r="V635" s="3">
        <f t="shared" ca="1" si="250"/>
        <v>20000</v>
      </c>
      <c r="W635" s="3">
        <f t="shared" ca="1" si="250"/>
        <v>70000</v>
      </c>
      <c r="X635" s="3">
        <f t="shared" ca="1" si="250"/>
        <v>70000</v>
      </c>
      <c r="Y635" s="3">
        <f t="shared" ca="1" si="250"/>
        <v>70000</v>
      </c>
      <c r="Z635" s="3">
        <f t="shared" ca="1" si="250"/>
        <v>70000</v>
      </c>
      <c r="AA635" s="3">
        <f t="shared" ca="1" si="250"/>
        <v>70000</v>
      </c>
      <c r="AB635" s="3">
        <f t="shared" ca="1" si="250"/>
        <v>70000</v>
      </c>
      <c r="AC635" s="3">
        <f t="shared" ca="1" si="250"/>
        <v>70000</v>
      </c>
      <c r="AD635" s="3">
        <f t="shared" ca="1" si="250"/>
        <v>70000</v>
      </c>
      <c r="AE635" s="3">
        <f t="shared" ca="1" si="250"/>
        <v>70000</v>
      </c>
      <c r="AF635" s="3">
        <f t="shared" ca="1" si="250"/>
        <v>70000</v>
      </c>
      <c r="AG635" s="3">
        <f t="shared" ca="1" si="250"/>
        <v>70000</v>
      </c>
      <c r="AH635" s="3">
        <f t="shared" ca="1" si="250"/>
        <v>70000</v>
      </c>
      <c r="AI635" s="14">
        <f t="shared" ca="1" si="245"/>
        <v>240000</v>
      </c>
      <c r="AJ635" s="14">
        <f t="shared" ca="1" si="246"/>
        <v>840000</v>
      </c>
      <c r="AK635" s="3">
        <f ca="1">OFFSET(AK$309,MATCH($E$23,$J$310:$J$312,0)+MATCH($C635,$B$309,0)-1,0)</f>
        <v>848400</v>
      </c>
      <c r="AL635" s="3">
        <f ca="1">OFFSET(AL$309,MATCH($E$23,$J$310:$J$312,0)+MATCH($C635,$B$309,0)-1,0)</f>
        <v>856884</v>
      </c>
      <c r="AM635" s="3">
        <f ca="1">OFFSET(AM$309,MATCH($E$23,$J$310:$J$312,0)+MATCH($C635,$B$309,0)-1,0)</f>
        <v>865452.84</v>
      </c>
    </row>
    <row r="636" spans="2:39" hidden="1" outlineLevel="2" x14ac:dyDescent="0.3">
      <c r="C636" t="str">
        <f>B313</f>
        <v>$ Salary CLO</v>
      </c>
      <c r="K636" s="3">
        <f t="shared" ref="K636:AH636" ca="1" si="251">OFFSET(K$313,MATCH($E$23,$J$314:$J$316,0)+MATCH($C636,$B$313,0)-1,0)</f>
        <v>20000</v>
      </c>
      <c r="L636" s="3">
        <f t="shared" ca="1" si="251"/>
        <v>20000</v>
      </c>
      <c r="M636" s="3">
        <f t="shared" ca="1" si="251"/>
        <v>20000</v>
      </c>
      <c r="N636" s="3">
        <f t="shared" ca="1" si="251"/>
        <v>20000</v>
      </c>
      <c r="O636" s="3">
        <f t="shared" ca="1" si="251"/>
        <v>20000</v>
      </c>
      <c r="P636" s="3">
        <f t="shared" ca="1" si="251"/>
        <v>20000</v>
      </c>
      <c r="Q636" s="3">
        <f t="shared" ca="1" si="251"/>
        <v>20000</v>
      </c>
      <c r="R636" s="3">
        <f t="shared" ca="1" si="251"/>
        <v>20000</v>
      </c>
      <c r="S636" s="3">
        <f t="shared" ca="1" si="251"/>
        <v>20000</v>
      </c>
      <c r="T636" s="3">
        <f t="shared" ca="1" si="251"/>
        <v>20000</v>
      </c>
      <c r="U636" s="3">
        <f t="shared" ca="1" si="251"/>
        <v>20000</v>
      </c>
      <c r="V636" s="3">
        <f t="shared" ca="1" si="251"/>
        <v>20000</v>
      </c>
      <c r="W636" s="3">
        <f t="shared" ca="1" si="251"/>
        <v>20000</v>
      </c>
      <c r="X636" s="3">
        <f t="shared" ca="1" si="251"/>
        <v>20000</v>
      </c>
      <c r="Y636" s="3">
        <f t="shared" ca="1" si="251"/>
        <v>20000</v>
      </c>
      <c r="Z636" s="3">
        <f t="shared" ca="1" si="251"/>
        <v>20000</v>
      </c>
      <c r="AA636" s="3">
        <f t="shared" ca="1" si="251"/>
        <v>20000</v>
      </c>
      <c r="AB636" s="3">
        <f t="shared" ca="1" si="251"/>
        <v>20000</v>
      </c>
      <c r="AC636" s="3">
        <f t="shared" ca="1" si="251"/>
        <v>20000</v>
      </c>
      <c r="AD636" s="3">
        <f t="shared" ca="1" si="251"/>
        <v>20000</v>
      </c>
      <c r="AE636" s="3">
        <f t="shared" ca="1" si="251"/>
        <v>20000</v>
      </c>
      <c r="AF636" s="3">
        <f t="shared" ca="1" si="251"/>
        <v>20000</v>
      </c>
      <c r="AG636" s="3">
        <f t="shared" ca="1" si="251"/>
        <v>20000</v>
      </c>
      <c r="AH636" s="3">
        <f t="shared" ca="1" si="251"/>
        <v>20000</v>
      </c>
      <c r="AI636" s="14">
        <f t="shared" ca="1" si="245"/>
        <v>240000</v>
      </c>
      <c r="AJ636" s="14">
        <f t="shared" ca="1" si="246"/>
        <v>240000</v>
      </c>
      <c r="AK636" s="3">
        <f ca="1">OFFSET(AK$313,MATCH($E$23,$J$314:$J$316,0)+MATCH($C636,$B$313,0)-1,0)</f>
        <v>242400</v>
      </c>
      <c r="AL636" s="3">
        <f ca="1">OFFSET(AL$313,MATCH($E$23,$J$314:$J$316,0)+MATCH($C636,$B$313,0)-1,0)</f>
        <v>244824</v>
      </c>
      <c r="AM636" s="3">
        <f ca="1">OFFSET(AM$313,MATCH($E$23,$J$314:$J$316,0)+MATCH($C636,$B$313,0)-1,0)</f>
        <v>247272.24</v>
      </c>
    </row>
    <row r="637" spans="2:39" hidden="1" outlineLevel="2" x14ac:dyDescent="0.3">
      <c r="C637" t="str">
        <f>B317</f>
        <v>$ Salary Corporate Counsel</v>
      </c>
      <c r="K637" s="3">
        <f t="shared" ref="K637:AH637" ca="1" si="252">OFFSET(K$317,MATCH($E$23,$J$318:$J$320,0)+MATCH($C637,$B$317,0)-1,0)</f>
        <v>15000</v>
      </c>
      <c r="L637" s="3">
        <f t="shared" ca="1" si="252"/>
        <v>15000</v>
      </c>
      <c r="M637" s="3">
        <f t="shared" ca="1" si="252"/>
        <v>15000</v>
      </c>
      <c r="N637" s="3">
        <f t="shared" ca="1" si="252"/>
        <v>15000</v>
      </c>
      <c r="O637" s="3">
        <f t="shared" ca="1" si="252"/>
        <v>15000</v>
      </c>
      <c r="P637" s="3">
        <f t="shared" ca="1" si="252"/>
        <v>15000</v>
      </c>
      <c r="Q637" s="3">
        <f t="shared" ca="1" si="252"/>
        <v>15000</v>
      </c>
      <c r="R637" s="3">
        <f t="shared" ca="1" si="252"/>
        <v>15000</v>
      </c>
      <c r="S637" s="3">
        <f t="shared" ca="1" si="252"/>
        <v>15000</v>
      </c>
      <c r="T637" s="3">
        <f t="shared" ca="1" si="252"/>
        <v>15000</v>
      </c>
      <c r="U637" s="3">
        <f t="shared" ca="1" si="252"/>
        <v>15000</v>
      </c>
      <c r="V637" s="3">
        <f t="shared" ca="1" si="252"/>
        <v>15000</v>
      </c>
      <c r="W637" s="3">
        <f t="shared" ca="1" si="252"/>
        <v>15000</v>
      </c>
      <c r="X637" s="3">
        <f t="shared" ca="1" si="252"/>
        <v>15000</v>
      </c>
      <c r="Y637" s="3">
        <f t="shared" ca="1" si="252"/>
        <v>15000</v>
      </c>
      <c r="Z637" s="3">
        <f t="shared" ca="1" si="252"/>
        <v>15000</v>
      </c>
      <c r="AA637" s="3">
        <f t="shared" ca="1" si="252"/>
        <v>15000</v>
      </c>
      <c r="AB637" s="3">
        <f t="shared" ca="1" si="252"/>
        <v>15000</v>
      </c>
      <c r="AC637" s="3">
        <f t="shared" ca="1" si="252"/>
        <v>15000</v>
      </c>
      <c r="AD637" s="3">
        <f t="shared" ca="1" si="252"/>
        <v>15000</v>
      </c>
      <c r="AE637" s="3">
        <f t="shared" ca="1" si="252"/>
        <v>15000</v>
      </c>
      <c r="AF637" s="3">
        <f t="shared" ca="1" si="252"/>
        <v>15000</v>
      </c>
      <c r="AG637" s="3">
        <f t="shared" ca="1" si="252"/>
        <v>15000</v>
      </c>
      <c r="AH637" s="3">
        <f t="shared" ca="1" si="252"/>
        <v>15000</v>
      </c>
      <c r="AI637" s="14">
        <f t="shared" ca="1" si="245"/>
        <v>180000</v>
      </c>
      <c r="AJ637" s="14">
        <f t="shared" ca="1" si="246"/>
        <v>180000</v>
      </c>
      <c r="AK637" s="3">
        <f ca="1">OFFSET(AK$317,MATCH($E$23,$J$318:$J$320,0)+MATCH($C637,$B$317,0)-1,0)</f>
        <v>181800</v>
      </c>
      <c r="AL637" s="3">
        <f ca="1">OFFSET(AL$317,MATCH($E$23,$J$318:$J$320,0)+MATCH($C637,$B$317,0)-1,0)</f>
        <v>183618</v>
      </c>
      <c r="AM637" s="3">
        <f ca="1">OFFSET(AM$317,MATCH($E$23,$J$318:$J$320,0)+MATCH($C637,$B$317,0)-1,0)</f>
        <v>185454.18</v>
      </c>
    </row>
    <row r="638" spans="2:39" hidden="1" outlineLevel="2" x14ac:dyDescent="0.3">
      <c r="C638" t="str">
        <f>B321</f>
        <v>$ Salary CMO</v>
      </c>
      <c r="K638" s="3">
        <f t="shared" ref="K638:AH638" ca="1" si="253">OFFSET(K$321,MATCH($E$23,$J$322:$J$324,0)+MATCH($C638,$B$321,0)-1,0)</f>
        <v>15000</v>
      </c>
      <c r="L638" s="3">
        <f t="shared" ca="1" si="253"/>
        <v>15000</v>
      </c>
      <c r="M638" s="3">
        <f t="shared" ca="1" si="253"/>
        <v>15000</v>
      </c>
      <c r="N638" s="3">
        <f t="shared" ca="1" si="253"/>
        <v>15000</v>
      </c>
      <c r="O638" s="3">
        <f t="shared" ca="1" si="253"/>
        <v>15000</v>
      </c>
      <c r="P638" s="3">
        <f t="shared" ca="1" si="253"/>
        <v>15000</v>
      </c>
      <c r="Q638" s="3">
        <f t="shared" ca="1" si="253"/>
        <v>15000</v>
      </c>
      <c r="R638" s="3">
        <f t="shared" ca="1" si="253"/>
        <v>15000</v>
      </c>
      <c r="S638" s="3">
        <f t="shared" ca="1" si="253"/>
        <v>15000</v>
      </c>
      <c r="T638" s="3">
        <f t="shared" ca="1" si="253"/>
        <v>15000</v>
      </c>
      <c r="U638" s="3">
        <f t="shared" ca="1" si="253"/>
        <v>15000</v>
      </c>
      <c r="V638" s="3">
        <f t="shared" ca="1" si="253"/>
        <v>15000</v>
      </c>
      <c r="W638" s="3">
        <f t="shared" ca="1" si="253"/>
        <v>15000</v>
      </c>
      <c r="X638" s="3">
        <f t="shared" ca="1" si="253"/>
        <v>15000</v>
      </c>
      <c r="Y638" s="3">
        <f t="shared" ca="1" si="253"/>
        <v>15000</v>
      </c>
      <c r="Z638" s="3">
        <f t="shared" ca="1" si="253"/>
        <v>15000</v>
      </c>
      <c r="AA638" s="3">
        <f t="shared" ca="1" si="253"/>
        <v>15000</v>
      </c>
      <c r="AB638" s="3">
        <f t="shared" ca="1" si="253"/>
        <v>15000</v>
      </c>
      <c r="AC638" s="3">
        <f t="shared" ca="1" si="253"/>
        <v>15000</v>
      </c>
      <c r="AD638" s="3">
        <f t="shared" ca="1" si="253"/>
        <v>15000</v>
      </c>
      <c r="AE638" s="3">
        <f t="shared" ca="1" si="253"/>
        <v>15000</v>
      </c>
      <c r="AF638" s="3">
        <f t="shared" ca="1" si="253"/>
        <v>15000</v>
      </c>
      <c r="AG638" s="3">
        <f t="shared" ca="1" si="253"/>
        <v>15000</v>
      </c>
      <c r="AH638" s="3">
        <f t="shared" ca="1" si="253"/>
        <v>15000</v>
      </c>
      <c r="AI638" s="14">
        <f t="shared" ca="1" si="245"/>
        <v>180000</v>
      </c>
      <c r="AJ638" s="14">
        <f t="shared" ca="1" si="246"/>
        <v>180000</v>
      </c>
      <c r="AK638" s="3">
        <f ca="1">OFFSET(AK$321,MATCH($E$23,$J$322:$J$324,0)+MATCH($C638,$B$321,0)-1,0)</f>
        <v>181800</v>
      </c>
      <c r="AL638" s="3">
        <f ca="1">OFFSET(AL$321,MATCH($E$23,$J$322:$J$324,0)+MATCH($C638,$B$321,0)-1,0)</f>
        <v>183618</v>
      </c>
      <c r="AM638" s="3">
        <f ca="1">OFFSET(AM$321,MATCH($E$23,$J$322:$J$324,0)+MATCH($C638,$B$321,0)-1,0)</f>
        <v>185454.18</v>
      </c>
    </row>
    <row r="639" spans="2:39" hidden="1" outlineLevel="2" x14ac:dyDescent="0.3">
      <c r="C639" t="str">
        <f>B325</f>
        <v>$ Salary / Video Team Member</v>
      </c>
      <c r="K639" s="3">
        <f t="shared" ref="K639:AH639" ca="1" si="254">OFFSET(K$325,MATCH($E$23,$J$326:$J$328,0)+MATCH($C639,$B$325,0)-1,0)</f>
        <v>4000</v>
      </c>
      <c r="L639" s="3">
        <f t="shared" ca="1" si="254"/>
        <v>4000</v>
      </c>
      <c r="M639" s="3">
        <f t="shared" ca="1" si="254"/>
        <v>4000</v>
      </c>
      <c r="N639" s="3">
        <f t="shared" ca="1" si="254"/>
        <v>4000</v>
      </c>
      <c r="O639" s="3">
        <f t="shared" ca="1" si="254"/>
        <v>4000</v>
      </c>
      <c r="P639" s="3">
        <f t="shared" ca="1" si="254"/>
        <v>4000</v>
      </c>
      <c r="Q639" s="3">
        <f t="shared" ca="1" si="254"/>
        <v>4000</v>
      </c>
      <c r="R639" s="3">
        <f t="shared" ca="1" si="254"/>
        <v>4000</v>
      </c>
      <c r="S639" s="3">
        <f t="shared" ca="1" si="254"/>
        <v>4000</v>
      </c>
      <c r="T639" s="3">
        <f t="shared" ca="1" si="254"/>
        <v>4000</v>
      </c>
      <c r="U639" s="3">
        <f t="shared" ca="1" si="254"/>
        <v>4000</v>
      </c>
      <c r="V639" s="3">
        <f t="shared" ca="1" si="254"/>
        <v>4000</v>
      </c>
      <c r="W639" s="3">
        <f t="shared" ca="1" si="254"/>
        <v>4000</v>
      </c>
      <c r="X639" s="3">
        <f t="shared" ca="1" si="254"/>
        <v>4000</v>
      </c>
      <c r="Y639" s="3">
        <f t="shared" ca="1" si="254"/>
        <v>4000</v>
      </c>
      <c r="Z639" s="3">
        <f t="shared" ca="1" si="254"/>
        <v>4000</v>
      </c>
      <c r="AA639" s="3">
        <f t="shared" ca="1" si="254"/>
        <v>4000</v>
      </c>
      <c r="AB639" s="3">
        <f t="shared" ca="1" si="254"/>
        <v>4000</v>
      </c>
      <c r="AC639" s="3">
        <f t="shared" ca="1" si="254"/>
        <v>4000</v>
      </c>
      <c r="AD639" s="3">
        <f t="shared" ca="1" si="254"/>
        <v>4000</v>
      </c>
      <c r="AE639" s="3">
        <f t="shared" ca="1" si="254"/>
        <v>4000</v>
      </c>
      <c r="AF639" s="3">
        <f t="shared" ca="1" si="254"/>
        <v>4000</v>
      </c>
      <c r="AG639" s="3">
        <f t="shared" ca="1" si="254"/>
        <v>4000</v>
      </c>
      <c r="AH639" s="3">
        <f t="shared" ca="1" si="254"/>
        <v>4000</v>
      </c>
      <c r="AI639" s="14">
        <f t="shared" ca="1" si="245"/>
        <v>48000</v>
      </c>
      <c r="AJ639" s="14">
        <f t="shared" ca="1" si="246"/>
        <v>48000</v>
      </c>
      <c r="AK639" s="3">
        <f ca="1">OFFSET(AK$325,MATCH($E$23,$J$326:$J$328,0)+MATCH($C639,$B$325,0)-1,0)</f>
        <v>48480</v>
      </c>
      <c r="AL639" s="3">
        <f ca="1">OFFSET(AL$325,MATCH($E$23,$J$326:$J$328,0)+MATCH($C639,$B$325,0)-1,0)</f>
        <v>48964.800000000003</v>
      </c>
      <c r="AM639" s="3">
        <f ca="1">OFFSET(AM$325,MATCH($E$23,$J$326:$J$328,0)+MATCH($C639,$B$325,0)-1,0)</f>
        <v>49454.448000000004</v>
      </c>
    </row>
    <row r="640" spans="2:39" hidden="1" outlineLevel="2" x14ac:dyDescent="0.3">
      <c r="C640" t="str">
        <f>C330</f>
        <v>$ Salary / Developers</v>
      </c>
      <c r="K640" s="3">
        <f t="shared" ref="K640:AH640" ca="1" si="255">OFFSET(K$330,MATCH($E$23,$J$331:$J$333,0)+MATCH($C640,$C$330,0)-1,0)</f>
        <v>11000</v>
      </c>
      <c r="L640" s="3">
        <f t="shared" ca="1" si="255"/>
        <v>11000</v>
      </c>
      <c r="M640" s="3">
        <f t="shared" ca="1" si="255"/>
        <v>11000</v>
      </c>
      <c r="N640" s="3">
        <f t="shared" ca="1" si="255"/>
        <v>11000</v>
      </c>
      <c r="O640" s="3">
        <f t="shared" ca="1" si="255"/>
        <v>11000</v>
      </c>
      <c r="P640" s="3">
        <f t="shared" ca="1" si="255"/>
        <v>11000</v>
      </c>
      <c r="Q640" s="3">
        <f t="shared" ca="1" si="255"/>
        <v>11000</v>
      </c>
      <c r="R640" s="3">
        <f t="shared" ca="1" si="255"/>
        <v>11000</v>
      </c>
      <c r="S640" s="3">
        <f t="shared" ca="1" si="255"/>
        <v>11000</v>
      </c>
      <c r="T640" s="3">
        <f t="shared" ca="1" si="255"/>
        <v>11000</v>
      </c>
      <c r="U640" s="3">
        <f t="shared" ca="1" si="255"/>
        <v>11000</v>
      </c>
      <c r="V640" s="3">
        <f t="shared" ca="1" si="255"/>
        <v>11000</v>
      </c>
      <c r="W640" s="3">
        <f t="shared" ca="1" si="255"/>
        <v>11000</v>
      </c>
      <c r="X640" s="3">
        <f t="shared" ca="1" si="255"/>
        <v>11000</v>
      </c>
      <c r="Y640" s="3">
        <f t="shared" ca="1" si="255"/>
        <v>11000</v>
      </c>
      <c r="Z640" s="3">
        <f t="shared" ca="1" si="255"/>
        <v>11000</v>
      </c>
      <c r="AA640" s="3">
        <f t="shared" ca="1" si="255"/>
        <v>11000</v>
      </c>
      <c r="AB640" s="3">
        <f t="shared" ca="1" si="255"/>
        <v>11000</v>
      </c>
      <c r="AC640" s="3">
        <f t="shared" ca="1" si="255"/>
        <v>11000</v>
      </c>
      <c r="AD640" s="3">
        <f t="shared" ca="1" si="255"/>
        <v>11000</v>
      </c>
      <c r="AE640" s="3">
        <f t="shared" ca="1" si="255"/>
        <v>11000</v>
      </c>
      <c r="AF640" s="3">
        <f t="shared" ca="1" si="255"/>
        <v>11000</v>
      </c>
      <c r="AG640" s="3">
        <f t="shared" ca="1" si="255"/>
        <v>11000</v>
      </c>
      <c r="AH640" s="3">
        <f t="shared" ca="1" si="255"/>
        <v>11000</v>
      </c>
      <c r="AI640" s="14">
        <f t="shared" ca="1" si="245"/>
        <v>132000</v>
      </c>
      <c r="AJ640" s="14">
        <f t="shared" ca="1" si="246"/>
        <v>132000</v>
      </c>
      <c r="AK640" s="3">
        <f ca="1">OFFSET(AK$330,MATCH($E$23,$J$331:$J$333,0)+MATCH($C640,$C$330,0)-1,0)</f>
        <v>133320</v>
      </c>
      <c r="AL640" s="3">
        <f ca="1">OFFSET(AL$330,MATCH($E$23,$J$331:$J$333,0)+MATCH($C640,$C$330,0)-1,0)</f>
        <v>134653.20000000001</v>
      </c>
      <c r="AM640" s="3">
        <f ca="1">OFFSET(AM$330,MATCH($E$23,$J$331:$J$333,0)+MATCH($C640,$C$330,0)-1,0)</f>
        <v>135999.73200000002</v>
      </c>
    </row>
    <row r="641" spans="2:39" hidden="1" outlineLevel="2" x14ac:dyDescent="0.3">
      <c r="C641" t="str">
        <f>C334</f>
        <v>$ Salary / Database Admin</v>
      </c>
      <c r="K641" s="3">
        <f t="shared" ref="K641:AH641" ca="1" si="256">OFFSET(K$334,MATCH($E$23,$J$335:$J$337,0)+MATCH($C641,$C$334,0)-1,0)</f>
        <v>10000</v>
      </c>
      <c r="L641" s="3">
        <f t="shared" ca="1" si="256"/>
        <v>10000</v>
      </c>
      <c r="M641" s="3">
        <f t="shared" ca="1" si="256"/>
        <v>10000</v>
      </c>
      <c r="N641" s="3">
        <f t="shared" ca="1" si="256"/>
        <v>10000</v>
      </c>
      <c r="O641" s="3">
        <f t="shared" ca="1" si="256"/>
        <v>10000</v>
      </c>
      <c r="P641" s="3">
        <f t="shared" ca="1" si="256"/>
        <v>10000</v>
      </c>
      <c r="Q641" s="3">
        <f t="shared" ca="1" si="256"/>
        <v>10000</v>
      </c>
      <c r="R641" s="3">
        <f t="shared" ca="1" si="256"/>
        <v>10000</v>
      </c>
      <c r="S641" s="3">
        <f t="shared" ca="1" si="256"/>
        <v>10000</v>
      </c>
      <c r="T641" s="3">
        <f t="shared" ca="1" si="256"/>
        <v>10000</v>
      </c>
      <c r="U641" s="3">
        <f t="shared" ca="1" si="256"/>
        <v>10000</v>
      </c>
      <c r="V641" s="3">
        <f t="shared" ca="1" si="256"/>
        <v>10000</v>
      </c>
      <c r="W641" s="3">
        <f t="shared" ca="1" si="256"/>
        <v>10000</v>
      </c>
      <c r="X641" s="3">
        <f t="shared" ca="1" si="256"/>
        <v>10000</v>
      </c>
      <c r="Y641" s="3">
        <f t="shared" ca="1" si="256"/>
        <v>10000</v>
      </c>
      <c r="Z641" s="3">
        <f t="shared" ca="1" si="256"/>
        <v>10000</v>
      </c>
      <c r="AA641" s="3">
        <f t="shared" ca="1" si="256"/>
        <v>10000</v>
      </c>
      <c r="AB641" s="3">
        <f t="shared" ca="1" si="256"/>
        <v>10000</v>
      </c>
      <c r="AC641" s="3">
        <f t="shared" ca="1" si="256"/>
        <v>10000</v>
      </c>
      <c r="AD641" s="3">
        <f t="shared" ca="1" si="256"/>
        <v>10000</v>
      </c>
      <c r="AE641" s="3">
        <f t="shared" ca="1" si="256"/>
        <v>10000</v>
      </c>
      <c r="AF641" s="3">
        <f t="shared" ca="1" si="256"/>
        <v>10000</v>
      </c>
      <c r="AG641" s="3">
        <f t="shared" ca="1" si="256"/>
        <v>10000</v>
      </c>
      <c r="AH641" s="3">
        <f t="shared" ca="1" si="256"/>
        <v>10000</v>
      </c>
      <c r="AI641" s="14">
        <f t="shared" ca="1" si="245"/>
        <v>120000</v>
      </c>
      <c r="AJ641" s="14">
        <f t="shared" ca="1" si="246"/>
        <v>120000</v>
      </c>
      <c r="AK641" s="3">
        <f ca="1">OFFSET(AK$334,MATCH($E$23,$J$335:$J$337,0)+MATCH($C641,$C$334,0)-1,0)</f>
        <v>121200</v>
      </c>
      <c r="AL641" s="3">
        <f ca="1">OFFSET(AL$334,MATCH($E$23,$J$335:$J$337,0)+MATCH($C641,$C$334,0)-1,0)</f>
        <v>122412</v>
      </c>
      <c r="AM641" s="3">
        <f ca="1">OFFSET(AM$334,MATCH($E$23,$J$335:$J$337,0)+MATCH($C641,$C$334,0)-1,0)</f>
        <v>123636.12</v>
      </c>
    </row>
    <row r="642" spans="2:39" hidden="1" outlineLevel="2" x14ac:dyDescent="0.3">
      <c r="C642" t="str">
        <f>C338</f>
        <v>$ Salary / Net Admin</v>
      </c>
      <c r="K642" s="3">
        <f t="shared" ref="K642:AH642" ca="1" si="257">OFFSET(K$338,MATCH($E$23,$J$339:$J$341,0)+MATCH($C642,$C$338,0)-1,0)</f>
        <v>6000</v>
      </c>
      <c r="L642" s="3">
        <f t="shared" ca="1" si="257"/>
        <v>6000</v>
      </c>
      <c r="M642" s="3">
        <f t="shared" ca="1" si="257"/>
        <v>6000</v>
      </c>
      <c r="N642" s="3">
        <f t="shared" ca="1" si="257"/>
        <v>6000</v>
      </c>
      <c r="O642" s="3">
        <f t="shared" ca="1" si="257"/>
        <v>6000</v>
      </c>
      <c r="P642" s="3">
        <f t="shared" ca="1" si="257"/>
        <v>6000</v>
      </c>
      <c r="Q642" s="3">
        <f t="shared" ca="1" si="257"/>
        <v>6000</v>
      </c>
      <c r="R642" s="3">
        <f t="shared" ca="1" si="257"/>
        <v>6000</v>
      </c>
      <c r="S642" s="3">
        <f t="shared" ca="1" si="257"/>
        <v>6000</v>
      </c>
      <c r="T642" s="3">
        <f t="shared" ca="1" si="257"/>
        <v>6000</v>
      </c>
      <c r="U642" s="3">
        <f t="shared" ca="1" si="257"/>
        <v>6000</v>
      </c>
      <c r="V642" s="3">
        <f t="shared" ca="1" si="257"/>
        <v>6000</v>
      </c>
      <c r="W642" s="3">
        <f t="shared" ca="1" si="257"/>
        <v>6000</v>
      </c>
      <c r="X642" s="3">
        <f t="shared" ca="1" si="257"/>
        <v>6000</v>
      </c>
      <c r="Y642" s="3">
        <f t="shared" ca="1" si="257"/>
        <v>6000</v>
      </c>
      <c r="Z642" s="3">
        <f t="shared" ca="1" si="257"/>
        <v>6000</v>
      </c>
      <c r="AA642" s="3">
        <f t="shared" ca="1" si="257"/>
        <v>6000</v>
      </c>
      <c r="AB642" s="3">
        <f t="shared" ca="1" si="257"/>
        <v>6000</v>
      </c>
      <c r="AC642" s="3">
        <f t="shared" ca="1" si="257"/>
        <v>6000</v>
      </c>
      <c r="AD642" s="3">
        <f t="shared" ca="1" si="257"/>
        <v>6000</v>
      </c>
      <c r="AE642" s="3">
        <f t="shared" ca="1" si="257"/>
        <v>6000</v>
      </c>
      <c r="AF642" s="3">
        <f t="shared" ca="1" si="257"/>
        <v>6000</v>
      </c>
      <c r="AG642" s="3">
        <f t="shared" ca="1" si="257"/>
        <v>6000</v>
      </c>
      <c r="AH642" s="3">
        <f t="shared" ca="1" si="257"/>
        <v>6000</v>
      </c>
      <c r="AI642" s="14">
        <f t="shared" ca="1" si="245"/>
        <v>72000</v>
      </c>
      <c r="AJ642" s="14">
        <f t="shared" ca="1" si="246"/>
        <v>72000</v>
      </c>
      <c r="AK642" s="3">
        <f ca="1">OFFSET(AK$338,MATCH($E$23,$J$339:$J$341,0)+MATCH($C642,$C$338,0)-1,0)</f>
        <v>72720</v>
      </c>
      <c r="AL642" s="3">
        <f ca="1">OFFSET(AL$338,MATCH($E$23,$J$339:$J$341,0)+MATCH($C642,$C$338,0)-1,0)</f>
        <v>73447.199999999997</v>
      </c>
      <c r="AM642" s="3">
        <f ca="1">OFFSET(AM$338,MATCH($E$23,$J$339:$J$341,0)+MATCH($C642,$C$338,0)-1,0)</f>
        <v>74181.671999999991</v>
      </c>
    </row>
    <row r="643" spans="2:39" hidden="1" outlineLevel="2" x14ac:dyDescent="0.3">
      <c r="C643" t="str">
        <f>C342</f>
        <v>$ Salary / Webmasters</v>
      </c>
      <c r="K643" s="3">
        <f t="shared" ref="K643:AH643" ca="1" si="258">OFFSET(K$342,MATCH($E$23,$J$343:$J$345,0)+MATCH($C643,$C$342,0)-1,0)</f>
        <v>7000</v>
      </c>
      <c r="L643" s="3">
        <f t="shared" ca="1" si="258"/>
        <v>7000</v>
      </c>
      <c r="M643" s="3">
        <f t="shared" ca="1" si="258"/>
        <v>7000</v>
      </c>
      <c r="N643" s="3">
        <f t="shared" ca="1" si="258"/>
        <v>7000</v>
      </c>
      <c r="O643" s="3">
        <f t="shared" ca="1" si="258"/>
        <v>7000</v>
      </c>
      <c r="P643" s="3">
        <f t="shared" ca="1" si="258"/>
        <v>7000</v>
      </c>
      <c r="Q643" s="3">
        <f t="shared" ca="1" si="258"/>
        <v>7000</v>
      </c>
      <c r="R643" s="3">
        <f t="shared" ca="1" si="258"/>
        <v>7000</v>
      </c>
      <c r="S643" s="3">
        <f t="shared" ca="1" si="258"/>
        <v>7000</v>
      </c>
      <c r="T643" s="3">
        <f t="shared" ca="1" si="258"/>
        <v>7000</v>
      </c>
      <c r="U643" s="3">
        <f t="shared" ca="1" si="258"/>
        <v>7000</v>
      </c>
      <c r="V643" s="3">
        <f t="shared" ca="1" si="258"/>
        <v>7000</v>
      </c>
      <c r="W643" s="3">
        <f t="shared" ca="1" si="258"/>
        <v>7000</v>
      </c>
      <c r="X643" s="3">
        <f t="shared" ca="1" si="258"/>
        <v>7000</v>
      </c>
      <c r="Y643" s="3">
        <f t="shared" ca="1" si="258"/>
        <v>7000</v>
      </c>
      <c r="Z643" s="3">
        <f t="shared" ca="1" si="258"/>
        <v>7000</v>
      </c>
      <c r="AA643" s="3">
        <f t="shared" ca="1" si="258"/>
        <v>7000</v>
      </c>
      <c r="AB643" s="3">
        <f t="shared" ca="1" si="258"/>
        <v>7000</v>
      </c>
      <c r="AC643" s="3">
        <f t="shared" ca="1" si="258"/>
        <v>7000</v>
      </c>
      <c r="AD643" s="3">
        <f t="shared" ca="1" si="258"/>
        <v>7000</v>
      </c>
      <c r="AE643" s="3">
        <f t="shared" ca="1" si="258"/>
        <v>7000</v>
      </c>
      <c r="AF643" s="3">
        <f t="shared" ca="1" si="258"/>
        <v>7000</v>
      </c>
      <c r="AG643" s="3">
        <f t="shared" ca="1" si="258"/>
        <v>7000</v>
      </c>
      <c r="AH643" s="3">
        <f t="shared" ca="1" si="258"/>
        <v>7000</v>
      </c>
      <c r="AI643" s="14">
        <f t="shared" ca="1" si="245"/>
        <v>84000</v>
      </c>
      <c r="AJ643" s="14">
        <f t="shared" ca="1" si="246"/>
        <v>84000</v>
      </c>
      <c r="AK643" s="3">
        <f ca="1">OFFSET(AK$342,MATCH($E$23,$J$343:$J$345,0)+MATCH($C643,$C$342,0)-1,0)</f>
        <v>84840</v>
      </c>
      <c r="AL643" s="3">
        <f ca="1">OFFSET(AL$342,MATCH($E$23,$J$343:$J$345,0)+MATCH($C643,$C$342,0)-1,0)</f>
        <v>85688.4</v>
      </c>
      <c r="AM643" s="3">
        <f ca="1">OFFSET(AM$342,MATCH($E$23,$J$343:$J$345,0)+MATCH($C643,$C$342,0)-1,0)</f>
        <v>86545.284</v>
      </c>
    </row>
    <row r="644" spans="2:39" hidden="1" outlineLevel="2" x14ac:dyDescent="0.3">
      <c r="C644" t="str">
        <f>C346</f>
        <v>$ Salary / Graphic designer</v>
      </c>
      <c r="K644" s="3">
        <f t="shared" ref="K644:AH644" ca="1" si="259">OFFSET(K$346,MATCH($E$23,$J$347:$J$349,0)+MATCH($C644,$C$346,0)-1,0)</f>
        <v>4500</v>
      </c>
      <c r="L644" s="3">
        <f t="shared" ca="1" si="259"/>
        <v>4500</v>
      </c>
      <c r="M644" s="3">
        <f t="shared" ca="1" si="259"/>
        <v>4500</v>
      </c>
      <c r="N644" s="3">
        <f t="shared" ca="1" si="259"/>
        <v>4500</v>
      </c>
      <c r="O644" s="3">
        <f t="shared" ca="1" si="259"/>
        <v>4500</v>
      </c>
      <c r="P644" s="3">
        <f t="shared" ca="1" si="259"/>
        <v>4500</v>
      </c>
      <c r="Q644" s="3">
        <f t="shared" ca="1" si="259"/>
        <v>4500</v>
      </c>
      <c r="R644" s="3">
        <f t="shared" ca="1" si="259"/>
        <v>4500</v>
      </c>
      <c r="S644" s="3">
        <f t="shared" ca="1" si="259"/>
        <v>4500</v>
      </c>
      <c r="T644" s="3">
        <f t="shared" ca="1" si="259"/>
        <v>4500</v>
      </c>
      <c r="U644" s="3">
        <f t="shared" ca="1" si="259"/>
        <v>4500</v>
      </c>
      <c r="V644" s="3">
        <f t="shared" ca="1" si="259"/>
        <v>4500</v>
      </c>
      <c r="W644" s="3">
        <f t="shared" ca="1" si="259"/>
        <v>4500</v>
      </c>
      <c r="X644" s="3">
        <f t="shared" ca="1" si="259"/>
        <v>4500</v>
      </c>
      <c r="Y644" s="3">
        <f t="shared" ca="1" si="259"/>
        <v>4500</v>
      </c>
      <c r="Z644" s="3">
        <f t="shared" ca="1" si="259"/>
        <v>4500</v>
      </c>
      <c r="AA644" s="3">
        <f t="shared" ca="1" si="259"/>
        <v>4500</v>
      </c>
      <c r="AB644" s="3">
        <f t="shared" ca="1" si="259"/>
        <v>4500</v>
      </c>
      <c r="AC644" s="3">
        <f t="shared" ca="1" si="259"/>
        <v>4500</v>
      </c>
      <c r="AD644" s="3">
        <f t="shared" ca="1" si="259"/>
        <v>4500</v>
      </c>
      <c r="AE644" s="3">
        <f t="shared" ca="1" si="259"/>
        <v>4500</v>
      </c>
      <c r="AF644" s="3">
        <f t="shared" ca="1" si="259"/>
        <v>4500</v>
      </c>
      <c r="AG644" s="3">
        <f t="shared" ca="1" si="259"/>
        <v>4500</v>
      </c>
      <c r="AH644" s="3">
        <f t="shared" ca="1" si="259"/>
        <v>4500</v>
      </c>
      <c r="AI644" s="14">
        <f t="shared" ca="1" si="245"/>
        <v>54000</v>
      </c>
      <c r="AJ644" s="14">
        <f t="shared" ca="1" si="246"/>
        <v>54000</v>
      </c>
      <c r="AK644" s="3">
        <f ca="1">OFFSET(AK$346,MATCH($E$23,$J$347:$J$349,0)+MATCH($C644,$C$346,0)-1,0)</f>
        <v>54540</v>
      </c>
      <c r="AL644" s="3">
        <f ca="1">OFFSET(AL$346,MATCH($E$23,$J$347:$J$349,0)+MATCH($C644,$C$346,0)-1,0)</f>
        <v>55085.4</v>
      </c>
      <c r="AM644" s="3">
        <f ca="1">OFFSET(AM$346,MATCH($E$23,$J$347:$J$349,0)+MATCH($C644,$C$346,0)-1,0)</f>
        <v>55636.254000000001</v>
      </c>
    </row>
    <row r="645" spans="2:39" hidden="1" outlineLevel="2" x14ac:dyDescent="0.3">
      <c r="C645" t="str">
        <f>B350</f>
        <v>$ Salary / Communication</v>
      </c>
      <c r="K645" s="3">
        <f t="shared" ref="K645:AH645" ca="1" si="260">OFFSET(K$350,MATCH($E$23,$J$351:$J$353,0)+MATCH($C645,$B$350,0)-1,0)</f>
        <v>5000</v>
      </c>
      <c r="L645" s="3">
        <f t="shared" ca="1" si="260"/>
        <v>5000</v>
      </c>
      <c r="M645" s="3">
        <f t="shared" ca="1" si="260"/>
        <v>5000</v>
      </c>
      <c r="N645" s="3">
        <f t="shared" ca="1" si="260"/>
        <v>5000</v>
      </c>
      <c r="O645" s="3">
        <f t="shared" ca="1" si="260"/>
        <v>5000</v>
      </c>
      <c r="P645" s="3">
        <f t="shared" ca="1" si="260"/>
        <v>5000</v>
      </c>
      <c r="Q645" s="3">
        <f t="shared" ca="1" si="260"/>
        <v>5000</v>
      </c>
      <c r="R645" s="3">
        <f t="shared" ca="1" si="260"/>
        <v>5000</v>
      </c>
      <c r="S645" s="3">
        <f t="shared" ca="1" si="260"/>
        <v>5000</v>
      </c>
      <c r="T645" s="3">
        <f t="shared" ca="1" si="260"/>
        <v>5000</v>
      </c>
      <c r="U645" s="3">
        <f t="shared" ca="1" si="260"/>
        <v>5000</v>
      </c>
      <c r="V645" s="3">
        <f t="shared" ca="1" si="260"/>
        <v>5000</v>
      </c>
      <c r="W645" s="3">
        <f t="shared" ca="1" si="260"/>
        <v>5000</v>
      </c>
      <c r="X645" s="3">
        <f t="shared" ca="1" si="260"/>
        <v>5000</v>
      </c>
      <c r="Y645" s="3">
        <f t="shared" ca="1" si="260"/>
        <v>5000</v>
      </c>
      <c r="Z645" s="3">
        <f t="shared" ca="1" si="260"/>
        <v>5000</v>
      </c>
      <c r="AA645" s="3">
        <f t="shared" ca="1" si="260"/>
        <v>5000</v>
      </c>
      <c r="AB645" s="3">
        <f t="shared" ca="1" si="260"/>
        <v>5000</v>
      </c>
      <c r="AC645" s="3">
        <f t="shared" ca="1" si="260"/>
        <v>5000</v>
      </c>
      <c r="AD645" s="3">
        <f t="shared" ca="1" si="260"/>
        <v>5000</v>
      </c>
      <c r="AE645" s="3">
        <f t="shared" ca="1" si="260"/>
        <v>5000</v>
      </c>
      <c r="AF645" s="3">
        <f t="shared" ca="1" si="260"/>
        <v>5000</v>
      </c>
      <c r="AG645" s="3">
        <f t="shared" ca="1" si="260"/>
        <v>5000</v>
      </c>
      <c r="AH645" s="3">
        <f t="shared" ca="1" si="260"/>
        <v>5000</v>
      </c>
      <c r="AI645" s="14">
        <f t="shared" ca="1" si="245"/>
        <v>60000</v>
      </c>
      <c r="AJ645" s="14">
        <f t="shared" ca="1" si="246"/>
        <v>60000</v>
      </c>
      <c r="AK645" s="3">
        <f ca="1">OFFSET(AK$350,MATCH($E$23,$J$351:$J$353,0)+MATCH($C645,$B$350,0)-1,0)</f>
        <v>60600</v>
      </c>
      <c r="AL645" s="3">
        <f ca="1">OFFSET(AL$350,MATCH($E$23,$J$351:$J$353,0)+MATCH($C645,$B$350,0)-1,0)</f>
        <v>61206</v>
      </c>
      <c r="AM645" s="3">
        <f ca="1">OFFSET(AM$350,MATCH($E$23,$J$351:$J$353,0)+MATCH($C645,$B$350,0)-1,0)</f>
        <v>61818.06</v>
      </c>
    </row>
    <row r="646" spans="2:39" hidden="1" outlineLevel="2" x14ac:dyDescent="0.3">
      <c r="C646" t="str">
        <f>B354</f>
        <v>$ Salary / Personal Assistant</v>
      </c>
      <c r="K646" s="3">
        <f t="shared" ref="K646:AH646" ca="1" si="261">OFFSET(K$354,MATCH($E$23,$J$355:$J$357,0)+MATCH($C646,$B$354,0)-1,0)</f>
        <v>4000</v>
      </c>
      <c r="L646" s="3">
        <f t="shared" ca="1" si="261"/>
        <v>4000</v>
      </c>
      <c r="M646" s="3">
        <f t="shared" ca="1" si="261"/>
        <v>4000</v>
      </c>
      <c r="N646" s="3">
        <f t="shared" ca="1" si="261"/>
        <v>4000</v>
      </c>
      <c r="O646" s="3">
        <f t="shared" ca="1" si="261"/>
        <v>4000</v>
      </c>
      <c r="P646" s="3">
        <f t="shared" ca="1" si="261"/>
        <v>4000</v>
      </c>
      <c r="Q646" s="3">
        <f t="shared" ca="1" si="261"/>
        <v>4000</v>
      </c>
      <c r="R646" s="3">
        <f t="shared" ca="1" si="261"/>
        <v>4000</v>
      </c>
      <c r="S646" s="3">
        <f t="shared" ca="1" si="261"/>
        <v>4000</v>
      </c>
      <c r="T646" s="3">
        <f t="shared" ca="1" si="261"/>
        <v>4000</v>
      </c>
      <c r="U646" s="3">
        <f t="shared" ca="1" si="261"/>
        <v>4000</v>
      </c>
      <c r="V646" s="3">
        <f t="shared" ca="1" si="261"/>
        <v>4000</v>
      </c>
      <c r="W646" s="3">
        <f t="shared" ca="1" si="261"/>
        <v>4000</v>
      </c>
      <c r="X646" s="3">
        <f t="shared" ca="1" si="261"/>
        <v>4000</v>
      </c>
      <c r="Y646" s="3">
        <f t="shared" ca="1" si="261"/>
        <v>4000</v>
      </c>
      <c r="Z646" s="3">
        <f t="shared" ca="1" si="261"/>
        <v>4000</v>
      </c>
      <c r="AA646" s="3">
        <f t="shared" ca="1" si="261"/>
        <v>4000</v>
      </c>
      <c r="AB646" s="3">
        <f t="shared" ca="1" si="261"/>
        <v>4000</v>
      </c>
      <c r="AC646" s="3">
        <f t="shared" ca="1" si="261"/>
        <v>4000</v>
      </c>
      <c r="AD646" s="3">
        <f t="shared" ca="1" si="261"/>
        <v>4000</v>
      </c>
      <c r="AE646" s="3">
        <f t="shared" ca="1" si="261"/>
        <v>4000</v>
      </c>
      <c r="AF646" s="3">
        <f t="shared" ca="1" si="261"/>
        <v>4000</v>
      </c>
      <c r="AG646" s="3">
        <f t="shared" ca="1" si="261"/>
        <v>4000</v>
      </c>
      <c r="AH646" s="3">
        <f t="shared" ca="1" si="261"/>
        <v>4000</v>
      </c>
      <c r="AI646" s="14">
        <f t="shared" ca="1" si="245"/>
        <v>48000</v>
      </c>
      <c r="AJ646" s="14">
        <f t="shared" ca="1" si="246"/>
        <v>48000</v>
      </c>
      <c r="AK646" s="3">
        <f ca="1">OFFSET(AK$354,MATCH($E$23,$J$355:$J$357,0)+MATCH($C646,$B$354,0)-1,0)</f>
        <v>48480</v>
      </c>
      <c r="AL646" s="3">
        <f ca="1">OFFSET(AL$354,MATCH($E$23,$J$355:$J$357,0)+MATCH($C646,$B$354,0)-1,0)</f>
        <v>48964.800000000003</v>
      </c>
      <c r="AM646" s="3">
        <f ca="1">OFFSET(AM$354,MATCH($E$23,$J$355:$J$357,0)+MATCH($C646,$B$354,0)-1,0)</f>
        <v>49454.448000000004</v>
      </c>
    </row>
    <row r="647" spans="2:39" hidden="1" outlineLevel="2" x14ac:dyDescent="0.3">
      <c r="C647" t="str">
        <f>B358</f>
        <v>$ Salary / Accountant</v>
      </c>
      <c r="K647" s="3">
        <f t="shared" ref="K647:AH647" ca="1" si="262">OFFSET(K$358,MATCH($E$23,$J$359:$J$361,0)+MATCH($C647,$B$358,0)-1,0)</f>
        <v>6000</v>
      </c>
      <c r="L647" s="3">
        <f t="shared" ca="1" si="262"/>
        <v>6000</v>
      </c>
      <c r="M647" s="3">
        <f t="shared" ca="1" si="262"/>
        <v>6000</v>
      </c>
      <c r="N647" s="3">
        <f t="shared" ca="1" si="262"/>
        <v>6000</v>
      </c>
      <c r="O647" s="3">
        <f t="shared" ca="1" si="262"/>
        <v>6000</v>
      </c>
      <c r="P647" s="3">
        <f t="shared" ca="1" si="262"/>
        <v>6000</v>
      </c>
      <c r="Q647" s="3">
        <f t="shared" ca="1" si="262"/>
        <v>6000</v>
      </c>
      <c r="R647" s="3">
        <f t="shared" ca="1" si="262"/>
        <v>6000</v>
      </c>
      <c r="S647" s="3">
        <f t="shared" ca="1" si="262"/>
        <v>6000</v>
      </c>
      <c r="T647" s="3">
        <f t="shared" ca="1" si="262"/>
        <v>6000</v>
      </c>
      <c r="U647" s="3">
        <f t="shared" ca="1" si="262"/>
        <v>6000</v>
      </c>
      <c r="V647" s="3">
        <f t="shared" ca="1" si="262"/>
        <v>6000</v>
      </c>
      <c r="W647" s="3">
        <f t="shared" ca="1" si="262"/>
        <v>6000</v>
      </c>
      <c r="X647" s="3">
        <f t="shared" ca="1" si="262"/>
        <v>6000</v>
      </c>
      <c r="Y647" s="3">
        <f t="shared" ca="1" si="262"/>
        <v>6000</v>
      </c>
      <c r="Z647" s="3">
        <f t="shared" ca="1" si="262"/>
        <v>6000</v>
      </c>
      <c r="AA647" s="3">
        <f t="shared" ca="1" si="262"/>
        <v>6000</v>
      </c>
      <c r="AB647" s="3">
        <f t="shared" ca="1" si="262"/>
        <v>6000</v>
      </c>
      <c r="AC647" s="3">
        <f t="shared" ca="1" si="262"/>
        <v>6000</v>
      </c>
      <c r="AD647" s="3">
        <f t="shared" ca="1" si="262"/>
        <v>6000</v>
      </c>
      <c r="AE647" s="3">
        <f t="shared" ca="1" si="262"/>
        <v>6000</v>
      </c>
      <c r="AF647" s="3">
        <f t="shared" ca="1" si="262"/>
        <v>6000</v>
      </c>
      <c r="AG647" s="3">
        <f t="shared" ca="1" si="262"/>
        <v>6000</v>
      </c>
      <c r="AH647" s="3">
        <f t="shared" ca="1" si="262"/>
        <v>6000</v>
      </c>
      <c r="AI647" s="14">
        <f t="shared" ca="1" si="245"/>
        <v>72000</v>
      </c>
      <c r="AJ647" s="14">
        <f t="shared" ca="1" si="246"/>
        <v>72000</v>
      </c>
      <c r="AK647" s="3">
        <f ca="1">OFFSET(AK$358,MATCH($E$23,$J$359:$J$361,0)+MATCH($C647,$B$358,0)-1,0)</f>
        <v>72720</v>
      </c>
      <c r="AL647" s="3">
        <f ca="1">OFFSET(AL$358,MATCH($E$23,$J$359:$J$361,0)+MATCH($C647,$B$358,0)-1,0)</f>
        <v>73447.199999999997</v>
      </c>
      <c r="AM647" s="3">
        <f ca="1">OFFSET(AM$358,MATCH($E$23,$J$359:$J$361,0)+MATCH($C647,$B$358,0)-1,0)</f>
        <v>74181.671999999991</v>
      </c>
    </row>
    <row r="648" spans="2:39" hidden="1" outlineLevel="2" x14ac:dyDescent="0.3">
      <c r="C648" t="str">
        <f>B362</f>
        <v>$ Salary / Receptionist</v>
      </c>
      <c r="K648" s="3">
        <f t="shared" ref="K648:AH648" ca="1" si="263">OFFSET(K$362,MATCH($E$23,$J$363:$J$365,0)+MATCH($C648,$B$362,0)-1,0)</f>
        <v>3000</v>
      </c>
      <c r="L648" s="3">
        <f t="shared" ca="1" si="263"/>
        <v>3000</v>
      </c>
      <c r="M648" s="3">
        <f t="shared" ca="1" si="263"/>
        <v>3000</v>
      </c>
      <c r="N648" s="3">
        <f t="shared" ca="1" si="263"/>
        <v>3000</v>
      </c>
      <c r="O648" s="3">
        <f t="shared" ca="1" si="263"/>
        <v>3000</v>
      </c>
      <c r="P648" s="3">
        <f t="shared" ca="1" si="263"/>
        <v>3000</v>
      </c>
      <c r="Q648" s="3">
        <f t="shared" ca="1" si="263"/>
        <v>3000</v>
      </c>
      <c r="R648" s="3">
        <f t="shared" ca="1" si="263"/>
        <v>3000</v>
      </c>
      <c r="S648" s="3">
        <f t="shared" ca="1" si="263"/>
        <v>3000</v>
      </c>
      <c r="T648" s="3">
        <f t="shared" ca="1" si="263"/>
        <v>3000</v>
      </c>
      <c r="U648" s="3">
        <f t="shared" ca="1" si="263"/>
        <v>3000</v>
      </c>
      <c r="V648" s="3">
        <f t="shared" ca="1" si="263"/>
        <v>3000</v>
      </c>
      <c r="W648" s="3">
        <f t="shared" ca="1" si="263"/>
        <v>3000</v>
      </c>
      <c r="X648" s="3">
        <f t="shared" ca="1" si="263"/>
        <v>3000</v>
      </c>
      <c r="Y648" s="3">
        <f t="shared" ca="1" si="263"/>
        <v>3000</v>
      </c>
      <c r="Z648" s="3">
        <f t="shared" ca="1" si="263"/>
        <v>3000</v>
      </c>
      <c r="AA648" s="3">
        <f t="shared" ca="1" si="263"/>
        <v>3000</v>
      </c>
      <c r="AB648" s="3">
        <f t="shared" ca="1" si="263"/>
        <v>3000</v>
      </c>
      <c r="AC648" s="3">
        <f t="shared" ca="1" si="263"/>
        <v>3000</v>
      </c>
      <c r="AD648" s="3">
        <f t="shared" ca="1" si="263"/>
        <v>3000</v>
      </c>
      <c r="AE648" s="3">
        <f t="shared" ca="1" si="263"/>
        <v>3000</v>
      </c>
      <c r="AF648" s="3">
        <f t="shared" ca="1" si="263"/>
        <v>3000</v>
      </c>
      <c r="AG648" s="3">
        <f t="shared" ca="1" si="263"/>
        <v>3000</v>
      </c>
      <c r="AH648" s="3">
        <f t="shared" ca="1" si="263"/>
        <v>3000</v>
      </c>
      <c r="AI648" s="14">
        <f t="shared" ca="1" si="245"/>
        <v>36000</v>
      </c>
      <c r="AJ648" s="14">
        <f t="shared" ca="1" si="246"/>
        <v>36000</v>
      </c>
      <c r="AK648" s="3">
        <f ca="1">OFFSET(AK$362,MATCH($E$23,$J$363:$J$365,0)+MATCH($C648,$B$362,0)-1,0)</f>
        <v>36360</v>
      </c>
      <c r="AL648" s="3">
        <f ca="1">OFFSET(AL$362,MATCH($E$23,$J$363:$J$365,0)+MATCH($C648,$B$362,0)-1,0)</f>
        <v>36723.599999999999</v>
      </c>
      <c r="AM648" s="3">
        <f ca="1">OFFSET(AM$362,MATCH($E$23,$J$363:$J$365,0)+MATCH($C648,$B$362,0)-1,0)</f>
        <v>37090.835999999996</v>
      </c>
    </row>
    <row r="649" spans="2:39" hidden="1" outlineLevel="2" x14ac:dyDescent="0.3">
      <c r="C649" t="str">
        <f>B366</f>
        <v>$ Salary / Human Resources</v>
      </c>
      <c r="K649" s="3">
        <f t="shared" ref="K649:AH649" ca="1" si="264">OFFSET(K$366,MATCH($E$23,$J$367:$J$369,0)+MATCH($C649,$B$366,0)-1,0)</f>
        <v>5000</v>
      </c>
      <c r="L649" s="3">
        <f t="shared" ca="1" si="264"/>
        <v>5000</v>
      </c>
      <c r="M649" s="3">
        <f t="shared" ca="1" si="264"/>
        <v>5000</v>
      </c>
      <c r="N649" s="3">
        <f t="shared" ca="1" si="264"/>
        <v>5000</v>
      </c>
      <c r="O649" s="3">
        <f t="shared" ca="1" si="264"/>
        <v>5000</v>
      </c>
      <c r="P649" s="3">
        <f t="shared" ca="1" si="264"/>
        <v>5000</v>
      </c>
      <c r="Q649" s="3">
        <f t="shared" ca="1" si="264"/>
        <v>5000</v>
      </c>
      <c r="R649" s="3">
        <f t="shared" ca="1" si="264"/>
        <v>5000</v>
      </c>
      <c r="S649" s="3">
        <f t="shared" ca="1" si="264"/>
        <v>5000</v>
      </c>
      <c r="T649" s="3">
        <f t="shared" ca="1" si="264"/>
        <v>5000</v>
      </c>
      <c r="U649" s="3">
        <f t="shared" ca="1" si="264"/>
        <v>5000</v>
      </c>
      <c r="V649" s="3">
        <f t="shared" ca="1" si="264"/>
        <v>5000</v>
      </c>
      <c r="W649" s="3">
        <f t="shared" ca="1" si="264"/>
        <v>5000</v>
      </c>
      <c r="X649" s="3">
        <f t="shared" ca="1" si="264"/>
        <v>5000</v>
      </c>
      <c r="Y649" s="3">
        <f t="shared" ca="1" si="264"/>
        <v>5000</v>
      </c>
      <c r="Z649" s="3">
        <f t="shared" ca="1" si="264"/>
        <v>5000</v>
      </c>
      <c r="AA649" s="3">
        <f t="shared" ca="1" si="264"/>
        <v>5000</v>
      </c>
      <c r="AB649" s="3">
        <f t="shared" ca="1" si="264"/>
        <v>5000</v>
      </c>
      <c r="AC649" s="3">
        <f t="shared" ca="1" si="264"/>
        <v>5000</v>
      </c>
      <c r="AD649" s="3">
        <f t="shared" ca="1" si="264"/>
        <v>5000</v>
      </c>
      <c r="AE649" s="3">
        <f t="shared" ca="1" si="264"/>
        <v>5000</v>
      </c>
      <c r="AF649" s="3">
        <f t="shared" ca="1" si="264"/>
        <v>5000</v>
      </c>
      <c r="AG649" s="3">
        <f t="shared" ca="1" si="264"/>
        <v>5000</v>
      </c>
      <c r="AH649" s="3">
        <f t="shared" ca="1" si="264"/>
        <v>5000</v>
      </c>
      <c r="AI649" s="14">
        <f t="shared" ca="1" si="245"/>
        <v>60000</v>
      </c>
      <c r="AJ649" s="14">
        <f t="shared" ca="1" si="246"/>
        <v>60000</v>
      </c>
      <c r="AK649" s="3">
        <f ca="1">OFFSET(AK$366,MATCH($E$23,$J$367:$J$369,0)+MATCH($C649,$B$366,0)-1,0)</f>
        <v>60600</v>
      </c>
      <c r="AL649" s="3">
        <f ca="1">OFFSET(AL$366,MATCH($E$23,$J$367:$J$369,0)+MATCH($C649,$B$366,0)-1,0)</f>
        <v>61206</v>
      </c>
      <c r="AM649" s="3">
        <f ca="1">OFFSET(AM$366,MATCH($E$23,$J$367:$J$369,0)+MATCH($C649,$B$366,0)-1,0)</f>
        <v>61818.06</v>
      </c>
    </row>
    <row r="650" spans="2:39" hidden="1" outlineLevel="2" x14ac:dyDescent="0.3">
      <c r="B650" t="s">
        <v>144</v>
      </c>
      <c r="K650" s="3">
        <f ca="1">SUMPRODUCT(K611:K629,K631:K649)</f>
        <v>149500</v>
      </c>
      <c r="L650" s="3">
        <f t="shared" ref="L650:AH650" ca="1" si="265">SUMPRODUCT(L611:L629,L631:L649)</f>
        <v>149500</v>
      </c>
      <c r="M650" s="3">
        <f t="shared" ca="1" si="265"/>
        <v>165500</v>
      </c>
      <c r="N650" s="3">
        <f t="shared" ca="1" si="265"/>
        <v>180500</v>
      </c>
      <c r="O650" s="3">
        <f t="shared" ca="1" si="265"/>
        <v>186500</v>
      </c>
      <c r="P650" s="3">
        <f t="shared" ca="1" si="265"/>
        <v>196500</v>
      </c>
      <c r="Q650" s="3">
        <f t="shared" ca="1" si="265"/>
        <v>216000</v>
      </c>
      <c r="R650" s="3">
        <f t="shared" ca="1" si="265"/>
        <v>235000</v>
      </c>
      <c r="S650" s="3">
        <f t="shared" ca="1" si="265"/>
        <v>257000</v>
      </c>
      <c r="T650" s="3">
        <f t="shared" ca="1" si="265"/>
        <v>282000</v>
      </c>
      <c r="U650" s="3">
        <f t="shared" ca="1" si="265"/>
        <v>282000</v>
      </c>
      <c r="V650" s="3">
        <f t="shared" ca="1" si="265"/>
        <v>282000</v>
      </c>
      <c r="W650" s="3">
        <f t="shared" ca="1" si="265"/>
        <v>397000</v>
      </c>
      <c r="X650" s="3">
        <f t="shared" ca="1" si="265"/>
        <v>397000</v>
      </c>
      <c r="Y650" s="3">
        <f t="shared" ca="1" si="265"/>
        <v>397000</v>
      </c>
      <c r="Z650" s="3">
        <f t="shared" ca="1" si="265"/>
        <v>397000</v>
      </c>
      <c r="AA650" s="3">
        <f t="shared" ca="1" si="265"/>
        <v>397000</v>
      </c>
      <c r="AB650" s="3">
        <f t="shared" ca="1" si="265"/>
        <v>397000</v>
      </c>
      <c r="AC650" s="3">
        <f t="shared" ca="1" si="265"/>
        <v>397000</v>
      </c>
      <c r="AD650" s="3">
        <f t="shared" ca="1" si="265"/>
        <v>397000</v>
      </c>
      <c r="AE650" s="3">
        <f t="shared" ca="1" si="265"/>
        <v>397000</v>
      </c>
      <c r="AF650" s="3">
        <f t="shared" ca="1" si="265"/>
        <v>397000</v>
      </c>
      <c r="AG650" s="3">
        <f t="shared" ca="1" si="265"/>
        <v>397000</v>
      </c>
      <c r="AH650" s="3">
        <f t="shared" ca="1" si="265"/>
        <v>397000</v>
      </c>
      <c r="AI650" s="14">
        <f t="shared" ca="1" si="245"/>
        <v>2582000</v>
      </c>
      <c r="AJ650" s="14">
        <f t="shared" ca="1" si="246"/>
        <v>4764000</v>
      </c>
      <c r="AK650" s="3">
        <f ca="1">SUMPRODUCT(AK611:AK629,AK631:AK649)</f>
        <v>4811640</v>
      </c>
      <c r="AL650" s="3">
        <f ca="1">SUMPRODUCT(AL611:AL629,AL631:AL649)</f>
        <v>4859756.3999999994</v>
      </c>
      <c r="AM650" s="3">
        <f ca="1">SUMPRODUCT(AM611:AM629,AM631:AM649)</f>
        <v>4908353.9640000006</v>
      </c>
    </row>
    <row r="651" spans="2:39" hidden="1" outlineLevel="2" x14ac:dyDescent="0.3">
      <c r="B651" t="str">
        <f>B370</f>
        <v>Social Charges</v>
      </c>
      <c r="K651" s="3">
        <f t="shared" ref="K651:AH651" ca="1" si="266">OFFSET(K$370,MATCH($E$24,$J$371:$J$373,0)+MATCH($B651,$B$370,0)-1,0)*K650</f>
        <v>23247.25</v>
      </c>
      <c r="L651" s="3">
        <f t="shared" ca="1" si="266"/>
        <v>23247.25</v>
      </c>
      <c r="M651" s="3">
        <f t="shared" ca="1" si="266"/>
        <v>25735.25</v>
      </c>
      <c r="N651" s="3">
        <f t="shared" ca="1" si="266"/>
        <v>28067.75</v>
      </c>
      <c r="O651" s="3">
        <f t="shared" ca="1" si="266"/>
        <v>29000.75</v>
      </c>
      <c r="P651" s="3">
        <f t="shared" ca="1" si="266"/>
        <v>30555.75</v>
      </c>
      <c r="Q651" s="3">
        <f t="shared" ca="1" si="266"/>
        <v>33588</v>
      </c>
      <c r="R651" s="3">
        <f t="shared" ca="1" si="266"/>
        <v>36542.5</v>
      </c>
      <c r="S651" s="3">
        <f t="shared" ca="1" si="266"/>
        <v>39963.5</v>
      </c>
      <c r="T651" s="3">
        <f t="shared" ca="1" si="266"/>
        <v>43851</v>
      </c>
      <c r="U651" s="3">
        <f t="shared" ca="1" si="266"/>
        <v>43851</v>
      </c>
      <c r="V651" s="3">
        <f t="shared" ca="1" si="266"/>
        <v>43851</v>
      </c>
      <c r="W651" s="3">
        <f t="shared" ca="1" si="266"/>
        <v>61733.5</v>
      </c>
      <c r="X651" s="3">
        <f t="shared" ca="1" si="266"/>
        <v>61733.5</v>
      </c>
      <c r="Y651" s="3">
        <f t="shared" ca="1" si="266"/>
        <v>61733.5</v>
      </c>
      <c r="Z651" s="3">
        <f t="shared" ca="1" si="266"/>
        <v>61733.5</v>
      </c>
      <c r="AA651" s="3">
        <f t="shared" ca="1" si="266"/>
        <v>61733.5</v>
      </c>
      <c r="AB651" s="3">
        <f t="shared" ca="1" si="266"/>
        <v>61733.5</v>
      </c>
      <c r="AC651" s="3">
        <f t="shared" ca="1" si="266"/>
        <v>61733.5</v>
      </c>
      <c r="AD651" s="3">
        <f t="shared" ca="1" si="266"/>
        <v>61733.5</v>
      </c>
      <c r="AE651" s="3">
        <f t="shared" ca="1" si="266"/>
        <v>61733.5</v>
      </c>
      <c r="AF651" s="3">
        <f t="shared" ca="1" si="266"/>
        <v>61733.5</v>
      </c>
      <c r="AG651" s="3">
        <f t="shared" ca="1" si="266"/>
        <v>61733.5</v>
      </c>
      <c r="AH651" s="3">
        <f t="shared" ca="1" si="266"/>
        <v>61733.5</v>
      </c>
      <c r="AI651" s="14">
        <f t="shared" ca="1" si="245"/>
        <v>401501</v>
      </c>
      <c r="AJ651" s="14">
        <f t="shared" ca="1" si="246"/>
        <v>740802</v>
      </c>
      <c r="AK651" s="3">
        <f ca="1">OFFSET(AK$370,MATCH($E$24,$J$371:$J$373,0)+MATCH($B651,$B$370,0)-1,0)*AK650</f>
        <v>748210.02</v>
      </c>
      <c r="AL651" s="3">
        <f ca="1">OFFSET(AL$370,MATCH($E$24,$J$371:$J$373,0)+MATCH($B651,$B$370,0)-1,0)*AL650</f>
        <v>755692.12019999989</v>
      </c>
      <c r="AM651" s="3">
        <f ca="1">OFFSET(AM$370,MATCH($E$24,$J$371:$J$373,0)+MATCH($B651,$B$370,0)-1,0)*AM650</f>
        <v>763249.04140200012</v>
      </c>
    </row>
    <row r="652" spans="2:39" hidden="1" outlineLevel="2" x14ac:dyDescent="0.3">
      <c r="B652" t="s">
        <v>86</v>
      </c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K652" s="3"/>
      <c r="AL652" s="3"/>
      <c r="AM652" s="3"/>
    </row>
    <row r="653" spans="2:39" hidden="1" outlineLevel="2" x14ac:dyDescent="0.3">
      <c r="C653" t="str">
        <f>B376</f>
        <v>Rent</v>
      </c>
      <c r="K653" s="3">
        <f t="shared" ref="K653:AH653" ca="1" si="267">OFFSET(K$379,MATCH($E$23,$J$380:$J$382,0)+MATCH($C653,$B$376,0)-1,0)*K378</f>
        <v>143466.66666666669</v>
      </c>
      <c r="L653" s="3">
        <f t="shared" ca="1" si="267"/>
        <v>143466.66666666669</v>
      </c>
      <c r="M653" s="3">
        <f t="shared" ca="1" si="267"/>
        <v>143466.66666666669</v>
      </c>
      <c r="N653" s="3">
        <f t="shared" ca="1" si="267"/>
        <v>143466.66666666669</v>
      </c>
      <c r="O653" s="3">
        <f t="shared" ca="1" si="267"/>
        <v>143466.66666666669</v>
      </c>
      <c r="P653" s="3">
        <f t="shared" ca="1" si="267"/>
        <v>143466.66666666669</v>
      </c>
      <c r="Q653" s="3">
        <f t="shared" ca="1" si="267"/>
        <v>143466.66666666669</v>
      </c>
      <c r="R653" s="3">
        <f t="shared" ca="1" si="267"/>
        <v>143466.66666666669</v>
      </c>
      <c r="S653" s="3">
        <f t="shared" ca="1" si="267"/>
        <v>143466.66666666669</v>
      </c>
      <c r="T653" s="3">
        <f t="shared" ca="1" si="267"/>
        <v>143466.66666666669</v>
      </c>
      <c r="U653" s="3">
        <f t="shared" ca="1" si="267"/>
        <v>143466.66666666669</v>
      </c>
      <c r="V653" s="3">
        <f t="shared" ca="1" si="267"/>
        <v>143466.66666666669</v>
      </c>
      <c r="W653" s="3">
        <f t="shared" ca="1" si="267"/>
        <v>143466.66666666669</v>
      </c>
      <c r="X653" s="3">
        <f t="shared" ca="1" si="267"/>
        <v>143466.66666666669</v>
      </c>
      <c r="Y653" s="3">
        <f t="shared" ca="1" si="267"/>
        <v>143466.66666666669</v>
      </c>
      <c r="Z653" s="3">
        <f t="shared" ca="1" si="267"/>
        <v>143466.66666666669</v>
      </c>
      <c r="AA653" s="3">
        <f t="shared" ca="1" si="267"/>
        <v>143466.66666666669</v>
      </c>
      <c r="AB653" s="3">
        <f t="shared" ca="1" si="267"/>
        <v>143466.66666666669</v>
      </c>
      <c r="AC653" s="3">
        <f t="shared" ca="1" si="267"/>
        <v>143466.66666666669</v>
      </c>
      <c r="AD653" s="3">
        <f t="shared" ca="1" si="267"/>
        <v>143466.66666666669</v>
      </c>
      <c r="AE653" s="3">
        <f t="shared" ca="1" si="267"/>
        <v>143466.66666666669</v>
      </c>
      <c r="AF653" s="3">
        <f t="shared" ca="1" si="267"/>
        <v>143466.66666666669</v>
      </c>
      <c r="AG653" s="3">
        <f t="shared" ca="1" si="267"/>
        <v>143466.66666666669</v>
      </c>
      <c r="AH653" s="3">
        <f t="shared" ca="1" si="267"/>
        <v>143466.66666666669</v>
      </c>
      <c r="AI653" s="14">
        <f t="shared" ref="AI653:AI658" ca="1" si="268">SUM(K653:V653)</f>
        <v>1721600.0000000007</v>
      </c>
      <c r="AJ653" s="14">
        <f t="shared" ref="AJ653:AJ658" ca="1" si="269">SUM(W653:AH653)</f>
        <v>1721600.0000000007</v>
      </c>
      <c r="AK653" s="3">
        <f ca="1">OFFSET(AK$379,MATCH($E$23,$J$380:$J$382,0)+MATCH($C653,$B$376,0)-1,0)*AK378</f>
        <v>1738816</v>
      </c>
      <c r="AL653" s="3">
        <f ca="1">OFFSET(AL$379,MATCH($E$23,$J$380:$J$382,0)+MATCH($C653,$B$376,0)-1,0)*AL378</f>
        <v>1756204.1600000001</v>
      </c>
      <c r="AM653" s="3">
        <f ca="1">OFFSET(AM$379,MATCH($E$23,$J$380:$J$382,0)+MATCH($C653,$B$376,0)-1,0)*AM378</f>
        <v>1773766.2016</v>
      </c>
    </row>
    <row r="654" spans="2:39" hidden="1" outlineLevel="2" x14ac:dyDescent="0.3">
      <c r="C654" t="str">
        <f>B383</f>
        <v>Utilities</v>
      </c>
      <c r="K654" s="3">
        <f t="shared" ref="K654:AH654" ca="1" si="270">OFFSET(K$384,MATCH($E$23,$J$385:$J$387,0)+MATCH($C654,$B$383,0)-1,0)*K378</f>
        <v>6456</v>
      </c>
      <c r="L654" s="3">
        <f t="shared" ca="1" si="270"/>
        <v>6456</v>
      </c>
      <c r="M654" s="3">
        <f t="shared" ca="1" si="270"/>
        <v>6456</v>
      </c>
      <c r="N654" s="3">
        <f t="shared" ca="1" si="270"/>
        <v>6456</v>
      </c>
      <c r="O654" s="3">
        <f t="shared" ca="1" si="270"/>
        <v>6456</v>
      </c>
      <c r="P654" s="3">
        <f t="shared" ca="1" si="270"/>
        <v>6456</v>
      </c>
      <c r="Q654" s="3">
        <f t="shared" ca="1" si="270"/>
        <v>6456</v>
      </c>
      <c r="R654" s="3">
        <f t="shared" ca="1" si="270"/>
        <v>6456</v>
      </c>
      <c r="S654" s="3">
        <f t="shared" ca="1" si="270"/>
        <v>6456</v>
      </c>
      <c r="T654" s="3">
        <f t="shared" ca="1" si="270"/>
        <v>6456</v>
      </c>
      <c r="U654" s="3">
        <f t="shared" ca="1" si="270"/>
        <v>6456</v>
      </c>
      <c r="V654" s="3">
        <f t="shared" ca="1" si="270"/>
        <v>6456</v>
      </c>
      <c r="W654" s="3">
        <f t="shared" ca="1" si="270"/>
        <v>6456</v>
      </c>
      <c r="X654" s="3">
        <f t="shared" ca="1" si="270"/>
        <v>6456</v>
      </c>
      <c r="Y654" s="3">
        <f t="shared" ca="1" si="270"/>
        <v>6456</v>
      </c>
      <c r="Z654" s="3">
        <f t="shared" ca="1" si="270"/>
        <v>6456</v>
      </c>
      <c r="AA654" s="3">
        <f t="shared" ca="1" si="270"/>
        <v>6456</v>
      </c>
      <c r="AB654" s="3">
        <f t="shared" ca="1" si="270"/>
        <v>6456</v>
      </c>
      <c r="AC654" s="3">
        <f t="shared" ca="1" si="270"/>
        <v>6456</v>
      </c>
      <c r="AD654" s="3">
        <f t="shared" ca="1" si="270"/>
        <v>6456</v>
      </c>
      <c r="AE654" s="3">
        <f t="shared" ca="1" si="270"/>
        <v>6456</v>
      </c>
      <c r="AF654" s="3">
        <f t="shared" ca="1" si="270"/>
        <v>6456</v>
      </c>
      <c r="AG654" s="3">
        <f t="shared" ca="1" si="270"/>
        <v>6456</v>
      </c>
      <c r="AH654" s="3">
        <f t="shared" ca="1" si="270"/>
        <v>6456</v>
      </c>
      <c r="AI654" s="14">
        <f t="shared" ca="1" si="268"/>
        <v>77472</v>
      </c>
      <c r="AJ654" s="14">
        <f t="shared" ca="1" si="269"/>
        <v>77472</v>
      </c>
      <c r="AK654" s="3">
        <f ca="1">OFFSET(AK$384,MATCH($E$23,$J$385:$J$387,0)+MATCH($C654,$B$383,0)-1,0)*AK378</f>
        <v>78246.719999999987</v>
      </c>
      <c r="AL654" s="3">
        <f ca="1">OFFSET(AL$384,MATCH($E$23,$J$385:$J$387,0)+MATCH($C654,$B$383,0)-1,0)*AL378</f>
        <v>79029.187199999986</v>
      </c>
      <c r="AM654" s="3">
        <f ca="1">OFFSET(AM$384,MATCH($E$23,$J$385:$J$387,0)+MATCH($C654,$B$383,0)-1,0)*AM378</f>
        <v>79819.479071999987</v>
      </c>
    </row>
    <row r="655" spans="2:39" hidden="1" outlineLevel="2" x14ac:dyDescent="0.3">
      <c r="C655" t="str">
        <f>B388</f>
        <v>Travel &amp; Expenses</v>
      </c>
      <c r="K655" s="3">
        <f t="shared" ref="K655:AH655" ca="1" si="271">OFFSET(K$388,MATCH($E$23,$J$389:$J$391,0)+MATCH($C655,$B$388,0)-1,0)</f>
        <v>15000</v>
      </c>
      <c r="L655" s="3">
        <f t="shared" ca="1" si="271"/>
        <v>15000</v>
      </c>
      <c r="M655" s="3">
        <f t="shared" ca="1" si="271"/>
        <v>50000</v>
      </c>
      <c r="N655" s="3">
        <f t="shared" ca="1" si="271"/>
        <v>50000</v>
      </c>
      <c r="O655" s="3">
        <f t="shared" ca="1" si="271"/>
        <v>50000</v>
      </c>
      <c r="P655" s="3">
        <f t="shared" ca="1" si="271"/>
        <v>50000</v>
      </c>
      <c r="Q655" s="3">
        <f t="shared" ca="1" si="271"/>
        <v>50000</v>
      </c>
      <c r="R655" s="3">
        <f t="shared" ca="1" si="271"/>
        <v>50000</v>
      </c>
      <c r="S655" s="3">
        <f t="shared" ca="1" si="271"/>
        <v>50000</v>
      </c>
      <c r="T655" s="3">
        <f t="shared" ca="1" si="271"/>
        <v>50000</v>
      </c>
      <c r="U655" s="3">
        <f t="shared" ca="1" si="271"/>
        <v>50000</v>
      </c>
      <c r="V655" s="3">
        <f t="shared" ca="1" si="271"/>
        <v>50000</v>
      </c>
      <c r="W655" s="3">
        <f t="shared" ca="1" si="271"/>
        <v>50000</v>
      </c>
      <c r="X655" s="3">
        <f t="shared" ca="1" si="271"/>
        <v>50000</v>
      </c>
      <c r="Y655" s="3">
        <f t="shared" ca="1" si="271"/>
        <v>50000</v>
      </c>
      <c r="Z655" s="3">
        <f t="shared" ca="1" si="271"/>
        <v>50000</v>
      </c>
      <c r="AA655" s="3">
        <f t="shared" ca="1" si="271"/>
        <v>50000</v>
      </c>
      <c r="AB655" s="3">
        <f t="shared" ca="1" si="271"/>
        <v>50000</v>
      </c>
      <c r="AC655" s="3">
        <f t="shared" ca="1" si="271"/>
        <v>50000</v>
      </c>
      <c r="AD655" s="3">
        <f t="shared" ca="1" si="271"/>
        <v>50000</v>
      </c>
      <c r="AE655" s="3">
        <f t="shared" ca="1" si="271"/>
        <v>50000</v>
      </c>
      <c r="AF655" s="3">
        <f t="shared" ca="1" si="271"/>
        <v>50000</v>
      </c>
      <c r="AG655" s="3">
        <f t="shared" ca="1" si="271"/>
        <v>50000</v>
      </c>
      <c r="AH655" s="3">
        <f t="shared" ca="1" si="271"/>
        <v>50000</v>
      </c>
      <c r="AI655" s="14">
        <f t="shared" ca="1" si="268"/>
        <v>530000</v>
      </c>
      <c r="AJ655" s="14">
        <f t="shared" ca="1" si="269"/>
        <v>600000</v>
      </c>
      <c r="AK655" s="3">
        <f ca="1">OFFSET(AK$388,MATCH($E$23,$J$389:$J$391,0)+MATCH($C655,$B$388,0)-1,0)</f>
        <v>600000</v>
      </c>
      <c r="AL655" s="3">
        <f ca="1">OFFSET(AL$388,MATCH($E$23,$J$389:$J$391,0)+MATCH($C655,$B$388,0)-1,0)</f>
        <v>600000</v>
      </c>
      <c r="AM655" s="3">
        <f ca="1">OFFSET(AM$388,MATCH($E$23,$J$389:$J$391,0)+MATCH($C655,$B$388,0)-1,0)</f>
        <v>600000</v>
      </c>
    </row>
    <row r="656" spans="2:39" hidden="1" outlineLevel="2" x14ac:dyDescent="0.3">
      <c r="C656" t="str">
        <f>B392</f>
        <v>Phone Subscription</v>
      </c>
      <c r="K656" s="3">
        <f t="shared" ref="K656:AH656" ca="1" si="272">OFFSET(K$392,MATCH($E$23,$J$393:$J$395,0)+MATCH($C656,$B$392,0)-1,0)*K610</f>
        <v>2700</v>
      </c>
      <c r="L656" s="3">
        <f t="shared" ca="1" si="272"/>
        <v>2700</v>
      </c>
      <c r="M656" s="3">
        <f t="shared" ca="1" si="272"/>
        <v>3000</v>
      </c>
      <c r="N656" s="3">
        <f t="shared" ca="1" si="272"/>
        <v>3300</v>
      </c>
      <c r="O656" s="3">
        <f t="shared" ca="1" si="272"/>
        <v>3450</v>
      </c>
      <c r="P656" s="3">
        <f t="shared" ca="1" si="272"/>
        <v>3750</v>
      </c>
      <c r="Q656" s="3">
        <f t="shared" ca="1" si="272"/>
        <v>4350</v>
      </c>
      <c r="R656" s="3">
        <f t="shared" ca="1" si="272"/>
        <v>4650</v>
      </c>
      <c r="S656" s="3">
        <f t="shared" ca="1" si="272"/>
        <v>5100</v>
      </c>
      <c r="T656" s="3">
        <f t="shared" ca="1" si="272"/>
        <v>5400</v>
      </c>
      <c r="U656" s="3">
        <f t="shared" ca="1" si="272"/>
        <v>5400</v>
      </c>
      <c r="V656" s="3">
        <f t="shared" ca="1" si="272"/>
        <v>5400</v>
      </c>
      <c r="W656" s="3">
        <f t="shared" ca="1" si="272"/>
        <v>5850</v>
      </c>
      <c r="X656" s="3">
        <f t="shared" ca="1" si="272"/>
        <v>5850</v>
      </c>
      <c r="Y656" s="3">
        <f t="shared" ca="1" si="272"/>
        <v>5850</v>
      </c>
      <c r="Z656" s="3">
        <f t="shared" ca="1" si="272"/>
        <v>5850</v>
      </c>
      <c r="AA656" s="3">
        <f t="shared" ca="1" si="272"/>
        <v>5850</v>
      </c>
      <c r="AB656" s="3">
        <f t="shared" ca="1" si="272"/>
        <v>5850</v>
      </c>
      <c r="AC656" s="3">
        <f t="shared" ca="1" si="272"/>
        <v>5850</v>
      </c>
      <c r="AD656" s="3">
        <f t="shared" ca="1" si="272"/>
        <v>5850</v>
      </c>
      <c r="AE656" s="3">
        <f t="shared" ca="1" si="272"/>
        <v>5850</v>
      </c>
      <c r="AF656" s="3">
        <f t="shared" ca="1" si="272"/>
        <v>5850</v>
      </c>
      <c r="AG656" s="3">
        <f t="shared" ca="1" si="272"/>
        <v>5850</v>
      </c>
      <c r="AH656" s="3">
        <f t="shared" ca="1" si="272"/>
        <v>5850</v>
      </c>
      <c r="AI656" s="14">
        <f t="shared" ca="1" si="268"/>
        <v>49200</v>
      </c>
      <c r="AJ656" s="14">
        <f t="shared" ca="1" si="269"/>
        <v>70200</v>
      </c>
      <c r="AK656" s="3">
        <f ca="1">OFFSET(AK$392,MATCH($E$23,$J$393:$J$395,0)+MATCH($C656,$B$392,0)-1,0)*AK610</f>
        <v>70200</v>
      </c>
      <c r="AL656" s="3">
        <f ca="1">OFFSET(AL$392,MATCH($E$23,$J$393:$J$395,0)+MATCH($C656,$B$392,0)-1,0)*AL610</f>
        <v>70200</v>
      </c>
      <c r="AM656" s="3">
        <f ca="1">OFFSET(AM$392,MATCH($E$23,$J$393:$J$395,0)+MATCH($C656,$B$392,0)-1,0)*AM610</f>
        <v>70200</v>
      </c>
    </row>
    <row r="657" spans="1:39" hidden="1" outlineLevel="2" x14ac:dyDescent="0.3">
      <c r="C657" t="str">
        <f>B396</f>
        <v>Research &amp; Development</v>
      </c>
      <c r="K657" s="3">
        <f t="shared" ref="K657:AH657" ca="1" si="273">OFFSET(K$396,MATCH($E$23,$J$397:$J$399,0)+MATCH($C657,$B$396,0)-1,0)</f>
        <v>7500</v>
      </c>
      <c r="L657" s="3">
        <f t="shared" ca="1" si="273"/>
        <v>7500</v>
      </c>
      <c r="M657" s="3">
        <f t="shared" ca="1" si="273"/>
        <v>7500</v>
      </c>
      <c r="N657" s="3">
        <f t="shared" ca="1" si="273"/>
        <v>7500</v>
      </c>
      <c r="O657" s="3">
        <f t="shared" ca="1" si="273"/>
        <v>7500</v>
      </c>
      <c r="P657" s="3">
        <f t="shared" ca="1" si="273"/>
        <v>7500</v>
      </c>
      <c r="Q657" s="3">
        <f t="shared" ca="1" si="273"/>
        <v>7500</v>
      </c>
      <c r="R657" s="3">
        <f t="shared" ca="1" si="273"/>
        <v>7500</v>
      </c>
      <c r="S657" s="3">
        <f t="shared" ca="1" si="273"/>
        <v>7500</v>
      </c>
      <c r="T657" s="3">
        <f t="shared" ca="1" si="273"/>
        <v>7500</v>
      </c>
      <c r="U657" s="3">
        <f t="shared" ca="1" si="273"/>
        <v>7500</v>
      </c>
      <c r="V657" s="3">
        <f t="shared" ca="1" si="273"/>
        <v>7500</v>
      </c>
      <c r="W657" s="3">
        <f t="shared" ca="1" si="273"/>
        <v>7500</v>
      </c>
      <c r="X657" s="3">
        <f t="shared" ca="1" si="273"/>
        <v>7500</v>
      </c>
      <c r="Y657" s="3">
        <f t="shared" ca="1" si="273"/>
        <v>7500</v>
      </c>
      <c r="Z657" s="3">
        <f t="shared" ca="1" si="273"/>
        <v>7500</v>
      </c>
      <c r="AA657" s="3">
        <f t="shared" ca="1" si="273"/>
        <v>7500</v>
      </c>
      <c r="AB657" s="3">
        <f t="shared" ca="1" si="273"/>
        <v>7500</v>
      </c>
      <c r="AC657" s="3">
        <f t="shared" ca="1" si="273"/>
        <v>7500</v>
      </c>
      <c r="AD657" s="3">
        <f t="shared" ca="1" si="273"/>
        <v>7500</v>
      </c>
      <c r="AE657" s="3">
        <f t="shared" ca="1" si="273"/>
        <v>7500</v>
      </c>
      <c r="AF657" s="3">
        <f t="shared" ca="1" si="273"/>
        <v>7500</v>
      </c>
      <c r="AG657" s="3">
        <f t="shared" ca="1" si="273"/>
        <v>7500</v>
      </c>
      <c r="AH657" s="3">
        <f t="shared" ca="1" si="273"/>
        <v>7500</v>
      </c>
      <c r="AI657" s="14">
        <f t="shared" ca="1" si="268"/>
        <v>90000</v>
      </c>
      <c r="AJ657" s="14">
        <f t="shared" ca="1" si="269"/>
        <v>90000</v>
      </c>
      <c r="AK657" s="3">
        <f ca="1">OFFSET(AK$396,MATCH($E$23,$J$397:$J$399,0)+MATCH($C657,$B$396,0)-1,0)</f>
        <v>90000</v>
      </c>
      <c r="AL657" s="3">
        <f ca="1">OFFSET(AL$396,MATCH($E$23,$J$397:$J$399,0)+MATCH($C657,$B$396,0)-1,0)</f>
        <v>90000</v>
      </c>
      <c r="AM657" s="3">
        <f ca="1">OFFSET(AM$396,MATCH($E$23,$J$397:$J$399,0)+MATCH($C657,$B$396,0)-1,0)</f>
        <v>90000</v>
      </c>
    </row>
    <row r="658" spans="1:39" ht="13.5" hidden="1" outlineLevel="2" thickBot="1" x14ac:dyDescent="0.35">
      <c r="B658" s="60"/>
      <c r="C658" s="60" t="str">
        <f>B400</f>
        <v>Contingencies</v>
      </c>
      <c r="D658" s="60"/>
      <c r="E658" s="60"/>
      <c r="F658" s="60"/>
      <c r="G658" s="60"/>
      <c r="H658" s="60"/>
      <c r="I658" s="60"/>
      <c r="J658" s="60"/>
      <c r="K658" s="56">
        <f t="shared" ref="K658:AH658" ca="1" si="274">OFFSET(K$400,MATCH($E$23,$J$401:$J$403,0)+MATCH($C658,$B$400,0)-1,0)</f>
        <v>25000</v>
      </c>
      <c r="L658" s="56">
        <f t="shared" ca="1" si="274"/>
        <v>25000</v>
      </c>
      <c r="M658" s="56">
        <f t="shared" ca="1" si="274"/>
        <v>25000</v>
      </c>
      <c r="N658" s="56">
        <f t="shared" ca="1" si="274"/>
        <v>25000</v>
      </c>
      <c r="O658" s="56">
        <f t="shared" ca="1" si="274"/>
        <v>25000</v>
      </c>
      <c r="P658" s="56">
        <f t="shared" ca="1" si="274"/>
        <v>25000</v>
      </c>
      <c r="Q658" s="56">
        <f t="shared" ca="1" si="274"/>
        <v>25000</v>
      </c>
      <c r="R658" s="56">
        <f t="shared" ca="1" si="274"/>
        <v>25000</v>
      </c>
      <c r="S658" s="56">
        <f t="shared" ca="1" si="274"/>
        <v>25000</v>
      </c>
      <c r="T658" s="56">
        <f t="shared" ca="1" si="274"/>
        <v>25000</v>
      </c>
      <c r="U658" s="56">
        <f t="shared" ca="1" si="274"/>
        <v>25000</v>
      </c>
      <c r="V658" s="56">
        <f t="shared" ca="1" si="274"/>
        <v>25000</v>
      </c>
      <c r="W658" s="56">
        <f t="shared" ca="1" si="274"/>
        <v>25000</v>
      </c>
      <c r="X658" s="56">
        <f t="shared" ca="1" si="274"/>
        <v>25000</v>
      </c>
      <c r="Y658" s="56">
        <f t="shared" ca="1" si="274"/>
        <v>25000</v>
      </c>
      <c r="Z658" s="56">
        <f t="shared" ca="1" si="274"/>
        <v>25000</v>
      </c>
      <c r="AA658" s="56">
        <f t="shared" ca="1" si="274"/>
        <v>25000</v>
      </c>
      <c r="AB658" s="56">
        <f t="shared" ca="1" si="274"/>
        <v>25000</v>
      </c>
      <c r="AC658" s="56">
        <f t="shared" ca="1" si="274"/>
        <v>25000</v>
      </c>
      <c r="AD658" s="56">
        <f t="shared" ca="1" si="274"/>
        <v>25000</v>
      </c>
      <c r="AE658" s="56">
        <f t="shared" ca="1" si="274"/>
        <v>25000</v>
      </c>
      <c r="AF658" s="56">
        <f t="shared" ca="1" si="274"/>
        <v>25000</v>
      </c>
      <c r="AG658" s="56">
        <f t="shared" ca="1" si="274"/>
        <v>25000</v>
      </c>
      <c r="AH658" s="56">
        <f t="shared" ca="1" si="274"/>
        <v>25000</v>
      </c>
      <c r="AI658" s="56">
        <f t="shared" ca="1" si="268"/>
        <v>300000</v>
      </c>
      <c r="AJ658" s="56">
        <f t="shared" ca="1" si="269"/>
        <v>300000</v>
      </c>
      <c r="AK658" s="56">
        <f ca="1">OFFSET(AK$400,MATCH($E$23,$J$401:$J$403,0)+MATCH($C658,$B$400,0)-1,0)</f>
        <v>300000</v>
      </c>
      <c r="AL658" s="56">
        <f ca="1">OFFSET(AL$400,MATCH($E$23,$J$401:$J$403,0)+MATCH($C658,$B$400,0)-1,0)</f>
        <v>300000</v>
      </c>
      <c r="AM658" s="56">
        <f ca="1">OFFSET(AM$400,MATCH($E$23,$J$401:$J$403,0)+MATCH($C658,$B$400,0)-1,0)</f>
        <v>300000</v>
      </c>
    </row>
    <row r="659" spans="1:39" s="15" customFormat="1" ht="13.5" hidden="1" outlineLevel="2" thickBot="1" x14ac:dyDescent="0.35">
      <c r="A659" s="36"/>
      <c r="B659" s="58" t="s">
        <v>145</v>
      </c>
      <c r="C659" s="58"/>
      <c r="D659" s="58"/>
      <c r="E659" s="58"/>
      <c r="F659" s="58"/>
      <c r="G659" s="58"/>
      <c r="H659" s="58"/>
      <c r="I659" s="58"/>
      <c r="J659" s="58"/>
      <c r="K659" s="59">
        <f t="shared" ref="K659:AM659" ca="1" si="275">K650+K651+SUM(K653:K658)</f>
        <v>372869.91666666669</v>
      </c>
      <c r="L659" s="59">
        <f t="shared" ca="1" si="275"/>
        <v>372869.91666666669</v>
      </c>
      <c r="M659" s="59">
        <f t="shared" ca="1" si="275"/>
        <v>426657.91666666669</v>
      </c>
      <c r="N659" s="59">
        <f t="shared" ca="1" si="275"/>
        <v>444290.41666666669</v>
      </c>
      <c r="O659" s="59">
        <f t="shared" ca="1" si="275"/>
        <v>451373.41666666669</v>
      </c>
      <c r="P659" s="59">
        <f t="shared" ca="1" si="275"/>
        <v>463228.41666666669</v>
      </c>
      <c r="Q659" s="59">
        <f t="shared" ca="1" si="275"/>
        <v>486360.66666666669</v>
      </c>
      <c r="R659" s="59">
        <f t="shared" ca="1" si="275"/>
        <v>508615.16666666669</v>
      </c>
      <c r="S659" s="59">
        <f t="shared" ca="1" si="275"/>
        <v>534486.16666666674</v>
      </c>
      <c r="T659" s="59">
        <f t="shared" ca="1" si="275"/>
        <v>563673.66666666674</v>
      </c>
      <c r="U659" s="59">
        <f t="shared" ca="1" si="275"/>
        <v>563673.66666666674</v>
      </c>
      <c r="V659" s="59">
        <f t="shared" ca="1" si="275"/>
        <v>563673.66666666674</v>
      </c>
      <c r="W659" s="59">
        <f t="shared" ca="1" si="275"/>
        <v>697006.16666666674</v>
      </c>
      <c r="X659" s="59">
        <f t="shared" ca="1" si="275"/>
        <v>697006.16666666674</v>
      </c>
      <c r="Y659" s="59">
        <f t="shared" ca="1" si="275"/>
        <v>697006.16666666674</v>
      </c>
      <c r="Z659" s="59">
        <f t="shared" ca="1" si="275"/>
        <v>697006.16666666674</v>
      </c>
      <c r="AA659" s="59">
        <f t="shared" ca="1" si="275"/>
        <v>697006.16666666674</v>
      </c>
      <c r="AB659" s="59">
        <f t="shared" ca="1" si="275"/>
        <v>697006.16666666674</v>
      </c>
      <c r="AC659" s="59">
        <f t="shared" ca="1" si="275"/>
        <v>697006.16666666674</v>
      </c>
      <c r="AD659" s="59">
        <f t="shared" ca="1" si="275"/>
        <v>697006.16666666674</v>
      </c>
      <c r="AE659" s="59">
        <f t="shared" ca="1" si="275"/>
        <v>697006.16666666674</v>
      </c>
      <c r="AF659" s="59">
        <f t="shared" ca="1" si="275"/>
        <v>697006.16666666674</v>
      </c>
      <c r="AG659" s="59">
        <f t="shared" ca="1" si="275"/>
        <v>697006.16666666674</v>
      </c>
      <c r="AH659" s="59">
        <f t="shared" ca="1" si="275"/>
        <v>697006.16666666674</v>
      </c>
      <c r="AI659" s="59">
        <f t="shared" ca="1" si="275"/>
        <v>5751773.0000000009</v>
      </c>
      <c r="AJ659" s="59">
        <f t="shared" ca="1" si="275"/>
        <v>8364074.0000000009</v>
      </c>
      <c r="AK659" s="59">
        <f t="shared" ca="1" si="275"/>
        <v>8437112.7399999984</v>
      </c>
      <c r="AL659" s="59">
        <f t="shared" ca="1" si="275"/>
        <v>8510881.8673999999</v>
      </c>
      <c r="AM659" s="59">
        <f t="shared" ca="1" si="275"/>
        <v>8585388.6860739999</v>
      </c>
    </row>
    <row r="660" spans="1:39" hidden="1" outlineLevel="2" x14ac:dyDescent="0.3"/>
    <row r="661" spans="1:39" s="46" customFormat="1" hidden="1" outlineLevel="1" collapsed="1" x14ac:dyDescent="0.25">
      <c r="A661" s="45"/>
      <c r="B661" s="105" t="s">
        <v>146</v>
      </c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7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  <c r="AM661" s="108"/>
    </row>
    <row r="662" spans="1:39" hidden="1" outlineLevel="2" x14ac:dyDescent="0.3">
      <c r="B662" s="15" t="s">
        <v>94</v>
      </c>
    </row>
    <row r="663" spans="1:39" hidden="1" outlineLevel="2" x14ac:dyDescent="0.3">
      <c r="B663" t="s">
        <v>89</v>
      </c>
      <c r="K663" s="3">
        <f t="shared" ref="K663:AH663" ca="1" si="276">OFFSET(K$430,MATCH($E$27,$J$431:$J$433,0)+MATCH($B663,$B$430,0)-1,0)</f>
        <v>45000</v>
      </c>
      <c r="L663" s="3">
        <f t="shared" ca="1" si="276"/>
        <v>0</v>
      </c>
      <c r="M663" s="3">
        <f t="shared" ca="1" si="276"/>
        <v>5000</v>
      </c>
      <c r="N663" s="3">
        <f t="shared" ca="1" si="276"/>
        <v>5000</v>
      </c>
      <c r="O663" s="3">
        <f t="shared" ca="1" si="276"/>
        <v>2500</v>
      </c>
      <c r="P663" s="3">
        <f t="shared" ca="1" si="276"/>
        <v>5000</v>
      </c>
      <c r="Q663" s="3">
        <f t="shared" ca="1" si="276"/>
        <v>10000</v>
      </c>
      <c r="R663" s="3">
        <f t="shared" ca="1" si="276"/>
        <v>5000</v>
      </c>
      <c r="S663" s="3">
        <f t="shared" ca="1" si="276"/>
        <v>7500</v>
      </c>
      <c r="T663" s="3">
        <f t="shared" ca="1" si="276"/>
        <v>5000</v>
      </c>
      <c r="U663" s="3">
        <f t="shared" ca="1" si="276"/>
        <v>0</v>
      </c>
      <c r="V663" s="3">
        <f t="shared" ca="1" si="276"/>
        <v>0</v>
      </c>
      <c r="W663" s="3">
        <f t="shared" ca="1" si="276"/>
        <v>7500</v>
      </c>
      <c r="X663" s="3">
        <f t="shared" ca="1" si="276"/>
        <v>0</v>
      </c>
      <c r="Y663" s="3">
        <f t="shared" ca="1" si="276"/>
        <v>0</v>
      </c>
      <c r="Z663" s="3">
        <f t="shared" ca="1" si="276"/>
        <v>0</v>
      </c>
      <c r="AA663" s="3">
        <f t="shared" ca="1" si="276"/>
        <v>0</v>
      </c>
      <c r="AB663" s="3">
        <f t="shared" ca="1" si="276"/>
        <v>0</v>
      </c>
      <c r="AC663" s="3">
        <f t="shared" ca="1" si="276"/>
        <v>0</v>
      </c>
      <c r="AD663" s="3">
        <f t="shared" ca="1" si="276"/>
        <v>0</v>
      </c>
      <c r="AE663" s="3">
        <f t="shared" ca="1" si="276"/>
        <v>0</v>
      </c>
      <c r="AF663" s="3">
        <f t="shared" ca="1" si="276"/>
        <v>0</v>
      </c>
      <c r="AG663" s="3">
        <f t="shared" ca="1" si="276"/>
        <v>0</v>
      </c>
      <c r="AH663" s="3">
        <f t="shared" ca="1" si="276"/>
        <v>0</v>
      </c>
      <c r="AI663" s="14">
        <f t="shared" ref="AI663:AI669" ca="1" si="277">SUM(K663:V663)</f>
        <v>90000</v>
      </c>
      <c r="AJ663" s="14">
        <f t="shared" ref="AJ663:AJ669" ca="1" si="278">SUM(W663:AH663)</f>
        <v>7500</v>
      </c>
      <c r="AK663" s="3">
        <f ca="1">OFFSET(AK$430,MATCH($E$27,$J$431:$J$433,0)+MATCH($B663,$B$430,0)-1,0)</f>
        <v>0</v>
      </c>
      <c r="AL663" s="3">
        <f ca="1">OFFSET(AL$430,MATCH($E$27,$J$431:$J$433,0)+MATCH($B663,$B$430,0)-1,0)</f>
        <v>0</v>
      </c>
      <c r="AM663" s="3">
        <f ca="1">OFFSET(AM$430,MATCH($E$27,$J$431:$J$433,0)+MATCH($B663,$B$430,0)-1,0)</f>
        <v>0</v>
      </c>
    </row>
    <row r="664" spans="1:39" hidden="1" outlineLevel="2" x14ac:dyDescent="0.3">
      <c r="B664" t="s">
        <v>88</v>
      </c>
      <c r="K664" s="3">
        <f t="shared" ref="K664:AH664" ca="1" si="279">OFFSET(K$438,MATCH($E$27,$J$439:$J$441,0)+MATCH($B664,$B$438,0)-1,0)</f>
        <v>54000</v>
      </c>
      <c r="L664" s="3">
        <f t="shared" ca="1" si="279"/>
        <v>0</v>
      </c>
      <c r="M664" s="3">
        <f t="shared" ca="1" si="279"/>
        <v>6000</v>
      </c>
      <c r="N664" s="3">
        <f t="shared" ca="1" si="279"/>
        <v>6000</v>
      </c>
      <c r="O664" s="3">
        <f t="shared" ca="1" si="279"/>
        <v>3000</v>
      </c>
      <c r="P664" s="3">
        <f t="shared" ca="1" si="279"/>
        <v>6000</v>
      </c>
      <c r="Q664" s="3">
        <f t="shared" ca="1" si="279"/>
        <v>12000</v>
      </c>
      <c r="R664" s="3">
        <f t="shared" ca="1" si="279"/>
        <v>6000</v>
      </c>
      <c r="S664" s="3">
        <f t="shared" ca="1" si="279"/>
        <v>9000</v>
      </c>
      <c r="T664" s="3">
        <f t="shared" ca="1" si="279"/>
        <v>6000</v>
      </c>
      <c r="U664" s="3">
        <f t="shared" ca="1" si="279"/>
        <v>0</v>
      </c>
      <c r="V664" s="3">
        <f t="shared" ca="1" si="279"/>
        <v>0</v>
      </c>
      <c r="W664" s="3">
        <f t="shared" ca="1" si="279"/>
        <v>9000</v>
      </c>
      <c r="X664" s="3">
        <f t="shared" ca="1" si="279"/>
        <v>0</v>
      </c>
      <c r="Y664" s="3">
        <f t="shared" ca="1" si="279"/>
        <v>0</v>
      </c>
      <c r="Z664" s="3">
        <f t="shared" ca="1" si="279"/>
        <v>0</v>
      </c>
      <c r="AA664" s="3">
        <f t="shared" ca="1" si="279"/>
        <v>0</v>
      </c>
      <c r="AB664" s="3">
        <f t="shared" ca="1" si="279"/>
        <v>0</v>
      </c>
      <c r="AC664" s="3">
        <f t="shared" ca="1" si="279"/>
        <v>0</v>
      </c>
      <c r="AD664" s="3">
        <f t="shared" ca="1" si="279"/>
        <v>0</v>
      </c>
      <c r="AE664" s="3">
        <f t="shared" ca="1" si="279"/>
        <v>0</v>
      </c>
      <c r="AF664" s="3">
        <f t="shared" ca="1" si="279"/>
        <v>0</v>
      </c>
      <c r="AG664" s="3">
        <f t="shared" ca="1" si="279"/>
        <v>0</v>
      </c>
      <c r="AH664" s="3">
        <f t="shared" ca="1" si="279"/>
        <v>0</v>
      </c>
      <c r="AI664" s="14">
        <f t="shared" ca="1" si="277"/>
        <v>108000</v>
      </c>
      <c r="AJ664" s="14">
        <f t="shared" ca="1" si="278"/>
        <v>9000</v>
      </c>
      <c r="AK664" s="3">
        <f ca="1">OFFSET(AK$438,MATCH($E$27,$J$439:$J$441,0)+MATCH($B664,$B$438,0)-1,0)</f>
        <v>0</v>
      </c>
      <c r="AL664" s="3">
        <f ca="1">OFFSET(AL$438,MATCH($E$27,$J$439:$J$441,0)+MATCH($B664,$B$438,0)-1,0)</f>
        <v>108000</v>
      </c>
      <c r="AM664" s="3">
        <f ca="1">OFFSET(AM$438,MATCH($E$27,$J$439:$J$441,0)+MATCH($B664,$B$438,0)-1,0)</f>
        <v>9000</v>
      </c>
    </row>
    <row r="665" spans="1:39" hidden="1" outlineLevel="2" x14ac:dyDescent="0.3">
      <c r="B665" t="s">
        <v>103</v>
      </c>
      <c r="K665" s="3">
        <f t="shared" ref="K665:AH665" ca="1" si="280">OFFSET(K$451,MATCH($E$27,$J$451:$J$453,0)+MATCH($B665,$B$450,0)-1,0)</f>
        <v>180000</v>
      </c>
      <c r="L665" s="3">
        <f t="shared" ca="1" si="280"/>
        <v>0</v>
      </c>
      <c r="M665" s="3">
        <f t="shared" ca="1" si="280"/>
        <v>0</v>
      </c>
      <c r="N665" s="3">
        <f t="shared" ca="1" si="280"/>
        <v>0</v>
      </c>
      <c r="O665" s="3">
        <f t="shared" ca="1" si="280"/>
        <v>0</v>
      </c>
      <c r="P665" s="3">
        <f t="shared" ca="1" si="280"/>
        <v>0</v>
      </c>
      <c r="Q665" s="3">
        <f t="shared" ca="1" si="280"/>
        <v>0</v>
      </c>
      <c r="R665" s="3">
        <f t="shared" ca="1" si="280"/>
        <v>0</v>
      </c>
      <c r="S665" s="3">
        <f t="shared" ca="1" si="280"/>
        <v>0</v>
      </c>
      <c r="T665" s="3">
        <f t="shared" ca="1" si="280"/>
        <v>0</v>
      </c>
      <c r="U665" s="3">
        <f t="shared" ca="1" si="280"/>
        <v>0</v>
      </c>
      <c r="V665" s="3">
        <f t="shared" ca="1" si="280"/>
        <v>0</v>
      </c>
      <c r="W665" s="3">
        <f t="shared" ca="1" si="280"/>
        <v>0</v>
      </c>
      <c r="X665" s="3">
        <f t="shared" ca="1" si="280"/>
        <v>0</v>
      </c>
      <c r="Y665" s="3">
        <f t="shared" ca="1" si="280"/>
        <v>0</v>
      </c>
      <c r="Z665" s="3">
        <f t="shared" ca="1" si="280"/>
        <v>0</v>
      </c>
      <c r="AA665" s="3">
        <f t="shared" ca="1" si="280"/>
        <v>0</v>
      </c>
      <c r="AB665" s="3">
        <f t="shared" ca="1" si="280"/>
        <v>0</v>
      </c>
      <c r="AC665" s="3">
        <f t="shared" ca="1" si="280"/>
        <v>0</v>
      </c>
      <c r="AD665" s="3">
        <f t="shared" ca="1" si="280"/>
        <v>0</v>
      </c>
      <c r="AE665" s="3">
        <f t="shared" ca="1" si="280"/>
        <v>0</v>
      </c>
      <c r="AF665" s="3">
        <f t="shared" ca="1" si="280"/>
        <v>0</v>
      </c>
      <c r="AG665" s="3">
        <f t="shared" ca="1" si="280"/>
        <v>0</v>
      </c>
      <c r="AH665" s="3">
        <f t="shared" ca="1" si="280"/>
        <v>0</v>
      </c>
      <c r="AI665" s="14">
        <f t="shared" ca="1" si="277"/>
        <v>180000</v>
      </c>
      <c r="AJ665" s="14">
        <f t="shared" ca="1" si="278"/>
        <v>0</v>
      </c>
      <c r="AK665" s="3">
        <f ca="1">OFFSET(AK$451,MATCH($E$27,$J$451:$J$453,0)+MATCH($B665,$B$450,0)-1,0)</f>
        <v>0</v>
      </c>
      <c r="AL665" s="3">
        <f ca="1">OFFSET(AL$451,MATCH($E$27,$J$451:$J$453,0)+MATCH($B665,$B$450,0)-1,0)</f>
        <v>0</v>
      </c>
      <c r="AM665" s="3">
        <f ca="1">OFFSET(AM$451,MATCH($E$27,$J$451:$J$453,0)+MATCH($B665,$B$450,0)-1,0)</f>
        <v>180000</v>
      </c>
    </row>
    <row r="666" spans="1:39" hidden="1" outlineLevel="2" x14ac:dyDescent="0.3">
      <c r="B666" t="s">
        <v>104</v>
      </c>
      <c r="K666" s="3">
        <f t="shared" ref="K666:AH666" ca="1" si="281">OFFSET(K$462,MATCH($E$27,$J$463:$J$465,0)+MATCH($B666,$B$462,0)-1,0)</f>
        <v>78000</v>
      </c>
      <c r="L666" s="3">
        <f t="shared" ca="1" si="281"/>
        <v>0</v>
      </c>
      <c r="M666" s="3">
        <f t="shared" ca="1" si="281"/>
        <v>0</v>
      </c>
      <c r="N666" s="3">
        <f t="shared" ca="1" si="281"/>
        <v>0</v>
      </c>
      <c r="O666" s="3">
        <f t="shared" ca="1" si="281"/>
        <v>0</v>
      </c>
      <c r="P666" s="3">
        <f t="shared" ca="1" si="281"/>
        <v>0</v>
      </c>
      <c r="Q666" s="3">
        <f t="shared" ca="1" si="281"/>
        <v>0</v>
      </c>
      <c r="R666" s="3">
        <f t="shared" ca="1" si="281"/>
        <v>0</v>
      </c>
      <c r="S666" s="3">
        <f t="shared" ca="1" si="281"/>
        <v>0</v>
      </c>
      <c r="T666" s="3">
        <f t="shared" ca="1" si="281"/>
        <v>0</v>
      </c>
      <c r="U666" s="3">
        <f t="shared" ca="1" si="281"/>
        <v>0</v>
      </c>
      <c r="V666" s="3">
        <f t="shared" ca="1" si="281"/>
        <v>0</v>
      </c>
      <c r="W666" s="3">
        <f t="shared" ca="1" si="281"/>
        <v>0</v>
      </c>
      <c r="X666" s="3">
        <f t="shared" ca="1" si="281"/>
        <v>0</v>
      </c>
      <c r="Y666" s="3">
        <f t="shared" ca="1" si="281"/>
        <v>0</v>
      </c>
      <c r="Z666" s="3">
        <f t="shared" ca="1" si="281"/>
        <v>0</v>
      </c>
      <c r="AA666" s="3">
        <f t="shared" ca="1" si="281"/>
        <v>0</v>
      </c>
      <c r="AB666" s="3">
        <f t="shared" ca="1" si="281"/>
        <v>0</v>
      </c>
      <c r="AC666" s="3">
        <f t="shared" ca="1" si="281"/>
        <v>0</v>
      </c>
      <c r="AD666" s="3">
        <f t="shared" ca="1" si="281"/>
        <v>0</v>
      </c>
      <c r="AE666" s="3">
        <f t="shared" ca="1" si="281"/>
        <v>0</v>
      </c>
      <c r="AF666" s="3">
        <f t="shared" ca="1" si="281"/>
        <v>0</v>
      </c>
      <c r="AG666" s="3">
        <f t="shared" ca="1" si="281"/>
        <v>0</v>
      </c>
      <c r="AH666" s="3">
        <f t="shared" ca="1" si="281"/>
        <v>0</v>
      </c>
      <c r="AI666" s="14">
        <f t="shared" ca="1" si="277"/>
        <v>78000</v>
      </c>
      <c r="AJ666" s="14">
        <f t="shared" ca="1" si="278"/>
        <v>0</v>
      </c>
      <c r="AK666" s="3">
        <f ca="1">OFFSET(AK$462,MATCH($E$27,$J$463:$J$465,0)+MATCH($B666,$B$462,0)-1,0)</f>
        <v>0</v>
      </c>
      <c r="AL666" s="3">
        <f ca="1">OFFSET(AL$462,MATCH($E$27,$J$463:$J$465,0)+MATCH($B666,$B$462,0)-1,0)</f>
        <v>0</v>
      </c>
      <c r="AM666" s="3">
        <f ca="1">OFFSET(AM$462,MATCH($E$27,$J$463:$J$465,0)+MATCH($B666,$B$462,0)-1,0)</f>
        <v>78000</v>
      </c>
    </row>
    <row r="667" spans="1:39" hidden="1" outlineLevel="2" x14ac:dyDescent="0.3">
      <c r="B667" t="s">
        <v>90</v>
      </c>
      <c r="K667" s="3">
        <f t="shared" ref="K667:AH667" ca="1" si="282">OFFSET(K$470,MATCH($E$27,$J$471:$J$473,0)+MATCH($B667,$B$470,0)-1,0)</f>
        <v>1506400</v>
      </c>
      <c r="L667" s="3">
        <f t="shared" ca="1" si="282"/>
        <v>0</v>
      </c>
      <c r="M667" s="3">
        <f t="shared" ca="1" si="282"/>
        <v>0</v>
      </c>
      <c r="N667" s="3">
        <f t="shared" ca="1" si="282"/>
        <v>0</v>
      </c>
      <c r="O667" s="3">
        <f t="shared" ca="1" si="282"/>
        <v>0</v>
      </c>
      <c r="P667" s="3">
        <f t="shared" ca="1" si="282"/>
        <v>0</v>
      </c>
      <c r="Q667" s="3">
        <f t="shared" ca="1" si="282"/>
        <v>0</v>
      </c>
      <c r="R667" s="3">
        <f t="shared" ca="1" si="282"/>
        <v>0</v>
      </c>
      <c r="S667" s="3">
        <f t="shared" ca="1" si="282"/>
        <v>0</v>
      </c>
      <c r="T667" s="3">
        <f t="shared" ca="1" si="282"/>
        <v>0</v>
      </c>
      <c r="U667" s="3">
        <f t="shared" ca="1" si="282"/>
        <v>0</v>
      </c>
      <c r="V667" s="3">
        <f t="shared" ca="1" si="282"/>
        <v>0</v>
      </c>
      <c r="W667" s="3">
        <f t="shared" ca="1" si="282"/>
        <v>0</v>
      </c>
      <c r="X667" s="3">
        <f t="shared" ca="1" si="282"/>
        <v>0</v>
      </c>
      <c r="Y667" s="3">
        <f t="shared" ca="1" si="282"/>
        <v>0</v>
      </c>
      <c r="Z667" s="3">
        <f t="shared" ca="1" si="282"/>
        <v>0</v>
      </c>
      <c r="AA667" s="3">
        <f t="shared" ca="1" si="282"/>
        <v>0</v>
      </c>
      <c r="AB667" s="3">
        <f t="shared" ca="1" si="282"/>
        <v>0</v>
      </c>
      <c r="AC667" s="3">
        <f t="shared" ca="1" si="282"/>
        <v>0</v>
      </c>
      <c r="AD667" s="3">
        <f t="shared" ca="1" si="282"/>
        <v>0</v>
      </c>
      <c r="AE667" s="3">
        <f t="shared" ca="1" si="282"/>
        <v>0</v>
      </c>
      <c r="AF667" s="3">
        <f t="shared" ca="1" si="282"/>
        <v>0</v>
      </c>
      <c r="AG667" s="3">
        <f t="shared" ca="1" si="282"/>
        <v>0</v>
      </c>
      <c r="AH667" s="3">
        <f t="shared" ca="1" si="282"/>
        <v>0</v>
      </c>
      <c r="AI667" s="14">
        <f t="shared" ca="1" si="277"/>
        <v>1506400</v>
      </c>
      <c r="AJ667" s="14">
        <f t="shared" ca="1" si="278"/>
        <v>0</v>
      </c>
      <c r="AK667" s="3">
        <f ca="1">OFFSET(AK$470,MATCH($E$27,$J$471:$J$473,0)+MATCH($B667,$B$470,0)-1,0)</f>
        <v>0</v>
      </c>
      <c r="AL667" s="3">
        <f ca="1">OFFSET(AL$470,MATCH($E$27,$J$471:$J$473,0)+MATCH($B667,$B$470,0)-1,0)</f>
        <v>0</v>
      </c>
      <c r="AM667" s="3">
        <f ca="1">OFFSET(AM$470,MATCH($E$27,$J$471:$J$473,0)+MATCH($B667,$B$470,0)-1,0)</f>
        <v>0</v>
      </c>
    </row>
    <row r="668" spans="1:39" hidden="1" outlineLevel="2" x14ac:dyDescent="0.3">
      <c r="B668" t="s">
        <v>96</v>
      </c>
      <c r="K668" s="3">
        <f t="shared" ref="K668:AH668" ca="1" si="283">OFFSET(K$483,MATCH($E$27,$J$484:$J$486,0)+MATCH($B668,$B$483,0)-1,0)</f>
        <v>40000</v>
      </c>
      <c r="L668" s="3">
        <f t="shared" ca="1" si="283"/>
        <v>0</v>
      </c>
      <c r="M668" s="3">
        <f t="shared" ca="1" si="283"/>
        <v>0</v>
      </c>
      <c r="N668" s="3">
        <f t="shared" ca="1" si="283"/>
        <v>0</v>
      </c>
      <c r="O668" s="3">
        <f t="shared" ca="1" si="283"/>
        <v>0</v>
      </c>
      <c r="P668" s="3">
        <f t="shared" ca="1" si="283"/>
        <v>0</v>
      </c>
      <c r="Q668" s="3">
        <f t="shared" ca="1" si="283"/>
        <v>0</v>
      </c>
      <c r="R668" s="3">
        <f t="shared" ca="1" si="283"/>
        <v>0</v>
      </c>
      <c r="S668" s="3">
        <f t="shared" ca="1" si="283"/>
        <v>0</v>
      </c>
      <c r="T668" s="3">
        <f t="shared" ca="1" si="283"/>
        <v>0</v>
      </c>
      <c r="U668" s="3">
        <f t="shared" ca="1" si="283"/>
        <v>0</v>
      </c>
      <c r="V668" s="3">
        <f t="shared" ca="1" si="283"/>
        <v>0</v>
      </c>
      <c r="W668" s="3">
        <f t="shared" ca="1" si="283"/>
        <v>60000</v>
      </c>
      <c r="X668" s="3">
        <f t="shared" ca="1" si="283"/>
        <v>0</v>
      </c>
      <c r="Y668" s="3">
        <f t="shared" ca="1" si="283"/>
        <v>0</v>
      </c>
      <c r="Z668" s="3">
        <f t="shared" ca="1" si="283"/>
        <v>0</v>
      </c>
      <c r="AA668" s="3">
        <f t="shared" ca="1" si="283"/>
        <v>0</v>
      </c>
      <c r="AB668" s="3">
        <f t="shared" ca="1" si="283"/>
        <v>0</v>
      </c>
      <c r="AC668" s="3">
        <f t="shared" ca="1" si="283"/>
        <v>0</v>
      </c>
      <c r="AD668" s="3">
        <f t="shared" ca="1" si="283"/>
        <v>0</v>
      </c>
      <c r="AE668" s="3">
        <f t="shared" ca="1" si="283"/>
        <v>0</v>
      </c>
      <c r="AF668" s="3">
        <f t="shared" ca="1" si="283"/>
        <v>0</v>
      </c>
      <c r="AG668" s="3">
        <f t="shared" ca="1" si="283"/>
        <v>0</v>
      </c>
      <c r="AH668" s="3">
        <f t="shared" ca="1" si="283"/>
        <v>0</v>
      </c>
      <c r="AI668" s="14">
        <f t="shared" ca="1" si="277"/>
        <v>40000</v>
      </c>
      <c r="AJ668" s="14">
        <f t="shared" ca="1" si="278"/>
        <v>60000</v>
      </c>
      <c r="AK668" s="3">
        <f ca="1">OFFSET(AK$483,MATCH($E$27,$J$484:$J$486,0)+MATCH($B668,$B$483,0)-1,0)</f>
        <v>80000</v>
      </c>
      <c r="AL668" s="3">
        <f ca="1">OFFSET(AL$483,MATCH($E$27,$J$484:$J$486,0)+MATCH($B668,$B$483,0)-1,0)</f>
        <v>100000</v>
      </c>
      <c r="AM668" s="3">
        <f ca="1">OFFSET(AM$483,MATCH($E$27,$J$484:$J$486,0)+MATCH($B668,$B$483,0)-1,0)</f>
        <v>120000</v>
      </c>
    </row>
    <row r="669" spans="1:39" ht="13.5" hidden="1" outlineLevel="2" thickBot="1" x14ac:dyDescent="0.35">
      <c r="B669" s="60" t="s">
        <v>100</v>
      </c>
      <c r="C669" s="60"/>
      <c r="D669" s="60"/>
      <c r="E669" s="60"/>
      <c r="F669" s="60"/>
      <c r="G669" s="60"/>
      <c r="H669" s="60"/>
      <c r="I669" s="60"/>
      <c r="J669" s="60"/>
      <c r="K669" s="56">
        <f t="shared" ref="K669:AH669" ca="1" si="284">OFFSET(K$495,MATCH($E$27,$J$496:$J$498,0)+MATCH($B669,$B$495,0)-1,0)</f>
        <v>11520</v>
      </c>
      <c r="L669" s="56">
        <f t="shared" ca="1" si="284"/>
        <v>0</v>
      </c>
      <c r="M669" s="56">
        <f t="shared" ca="1" si="284"/>
        <v>1280</v>
      </c>
      <c r="N669" s="56">
        <f t="shared" ca="1" si="284"/>
        <v>1280</v>
      </c>
      <c r="O669" s="56">
        <f t="shared" ca="1" si="284"/>
        <v>640</v>
      </c>
      <c r="P669" s="56">
        <f t="shared" ca="1" si="284"/>
        <v>1280</v>
      </c>
      <c r="Q669" s="56">
        <f t="shared" ca="1" si="284"/>
        <v>2560</v>
      </c>
      <c r="R669" s="56">
        <f t="shared" ca="1" si="284"/>
        <v>1280</v>
      </c>
      <c r="S669" s="56">
        <f t="shared" ca="1" si="284"/>
        <v>1920</v>
      </c>
      <c r="T669" s="56">
        <f t="shared" ca="1" si="284"/>
        <v>1280</v>
      </c>
      <c r="U669" s="56">
        <f t="shared" ca="1" si="284"/>
        <v>0</v>
      </c>
      <c r="V669" s="56">
        <f t="shared" ca="1" si="284"/>
        <v>0</v>
      </c>
      <c r="W669" s="56">
        <f t="shared" ca="1" si="284"/>
        <v>1920</v>
      </c>
      <c r="X669" s="56">
        <f t="shared" ca="1" si="284"/>
        <v>0</v>
      </c>
      <c r="Y669" s="56">
        <f t="shared" ca="1" si="284"/>
        <v>0</v>
      </c>
      <c r="Z669" s="56">
        <f t="shared" ca="1" si="284"/>
        <v>0</v>
      </c>
      <c r="AA669" s="56">
        <f t="shared" ca="1" si="284"/>
        <v>0</v>
      </c>
      <c r="AB669" s="56">
        <f t="shared" ca="1" si="284"/>
        <v>0</v>
      </c>
      <c r="AC669" s="56">
        <f t="shared" ca="1" si="284"/>
        <v>0</v>
      </c>
      <c r="AD669" s="56">
        <f t="shared" ca="1" si="284"/>
        <v>0</v>
      </c>
      <c r="AE669" s="56">
        <f t="shared" ca="1" si="284"/>
        <v>0</v>
      </c>
      <c r="AF669" s="56">
        <f t="shared" ca="1" si="284"/>
        <v>0</v>
      </c>
      <c r="AG669" s="56">
        <f t="shared" ca="1" si="284"/>
        <v>0</v>
      </c>
      <c r="AH669" s="56">
        <f t="shared" ca="1" si="284"/>
        <v>0</v>
      </c>
      <c r="AI669" s="56">
        <f t="shared" ca="1" si="277"/>
        <v>23040</v>
      </c>
      <c r="AJ669" s="56">
        <f t="shared" ca="1" si="278"/>
        <v>1920</v>
      </c>
      <c r="AK669" s="56">
        <f ca="1">OFFSET(AK$495,MATCH($E$27,$J$496:$J$498,0)+MATCH($B669,$B$495,0)-1,0)</f>
        <v>12480</v>
      </c>
      <c r="AL669" s="56">
        <f ca="1">OFFSET(AL$495,MATCH($E$27,$J$496:$J$498,0)+MATCH($B669,$B$495,0)-1,0)</f>
        <v>7200</v>
      </c>
      <c r="AM669" s="56">
        <f ca="1">OFFSET(AM$495,MATCH($E$27,$J$496:$J$498,0)+MATCH($B669,$B$495,0)-1,0)</f>
        <v>9840</v>
      </c>
    </row>
    <row r="670" spans="1:39" s="15" customFormat="1" ht="13.5" hidden="1" outlineLevel="2" thickBot="1" x14ac:dyDescent="0.35">
      <c r="A670" s="36"/>
      <c r="B670" s="58" t="s">
        <v>160</v>
      </c>
      <c r="C670" s="58"/>
      <c r="D670" s="58"/>
      <c r="E670" s="58"/>
      <c r="F670" s="58"/>
      <c r="G670" s="58"/>
      <c r="H670" s="58"/>
      <c r="I670" s="58"/>
      <c r="J670" s="58"/>
      <c r="K670" s="59">
        <f t="shared" ref="K670:AM670" ca="1" si="285">SUM(K663:K669)</f>
        <v>1914920</v>
      </c>
      <c r="L670" s="59">
        <f t="shared" ca="1" si="285"/>
        <v>0</v>
      </c>
      <c r="M670" s="59">
        <f t="shared" ca="1" si="285"/>
        <v>12280</v>
      </c>
      <c r="N670" s="59">
        <f t="shared" ca="1" si="285"/>
        <v>12280</v>
      </c>
      <c r="O670" s="59">
        <f t="shared" ca="1" si="285"/>
        <v>6140</v>
      </c>
      <c r="P670" s="59">
        <f t="shared" ca="1" si="285"/>
        <v>12280</v>
      </c>
      <c r="Q670" s="59">
        <f t="shared" ca="1" si="285"/>
        <v>24560</v>
      </c>
      <c r="R670" s="59">
        <f t="shared" ca="1" si="285"/>
        <v>12280</v>
      </c>
      <c r="S670" s="59">
        <f t="shared" ca="1" si="285"/>
        <v>18420</v>
      </c>
      <c r="T670" s="59">
        <f t="shared" ca="1" si="285"/>
        <v>12280</v>
      </c>
      <c r="U670" s="59">
        <f t="shared" ca="1" si="285"/>
        <v>0</v>
      </c>
      <c r="V670" s="59">
        <f t="shared" ca="1" si="285"/>
        <v>0</v>
      </c>
      <c r="W670" s="59">
        <f t="shared" ca="1" si="285"/>
        <v>78420</v>
      </c>
      <c r="X670" s="59">
        <f t="shared" ca="1" si="285"/>
        <v>0</v>
      </c>
      <c r="Y670" s="59">
        <f t="shared" ca="1" si="285"/>
        <v>0</v>
      </c>
      <c r="Z670" s="59">
        <f t="shared" ca="1" si="285"/>
        <v>0</v>
      </c>
      <c r="AA670" s="59">
        <f t="shared" ca="1" si="285"/>
        <v>0</v>
      </c>
      <c r="AB670" s="59">
        <f t="shared" ca="1" si="285"/>
        <v>0</v>
      </c>
      <c r="AC670" s="59">
        <f t="shared" ca="1" si="285"/>
        <v>0</v>
      </c>
      <c r="AD670" s="59">
        <f t="shared" ca="1" si="285"/>
        <v>0</v>
      </c>
      <c r="AE670" s="59">
        <f t="shared" ca="1" si="285"/>
        <v>0</v>
      </c>
      <c r="AF670" s="59">
        <f t="shared" ca="1" si="285"/>
        <v>0</v>
      </c>
      <c r="AG670" s="59">
        <f t="shared" ca="1" si="285"/>
        <v>0</v>
      </c>
      <c r="AH670" s="59">
        <f t="shared" ca="1" si="285"/>
        <v>0</v>
      </c>
      <c r="AI670" s="59">
        <f t="shared" ca="1" si="285"/>
        <v>2025440</v>
      </c>
      <c r="AJ670" s="59">
        <f t="shared" ca="1" si="285"/>
        <v>78420</v>
      </c>
      <c r="AK670" s="59">
        <f t="shared" ca="1" si="285"/>
        <v>92480</v>
      </c>
      <c r="AL670" s="59">
        <f t="shared" ca="1" si="285"/>
        <v>215200</v>
      </c>
      <c r="AM670" s="59">
        <f t="shared" ca="1" si="285"/>
        <v>396840</v>
      </c>
    </row>
    <row r="671" spans="1:39" hidden="1" outlineLevel="2" x14ac:dyDescent="0.3"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14"/>
      <c r="AJ671" s="14"/>
      <c r="AK671" s="3"/>
      <c r="AL671" s="3"/>
      <c r="AM671" s="3"/>
    </row>
    <row r="672" spans="1:39" hidden="1" outlineLevel="2" x14ac:dyDescent="0.3">
      <c r="B672" s="15" t="s">
        <v>95</v>
      </c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14"/>
      <c r="AJ672" s="14"/>
      <c r="AK672" s="3"/>
      <c r="AL672" s="3"/>
      <c r="AM672" s="3"/>
    </row>
    <row r="673" spans="1:39" hidden="1" outlineLevel="2" x14ac:dyDescent="0.3">
      <c r="B673" t="str">
        <f>B502</f>
        <v>Software Development</v>
      </c>
      <c r="K673" s="3">
        <f t="shared" ref="K673:AH673" ca="1" si="286">OFFSET(K$502,MATCH($E$27,$J$503:$J$505,0)+MATCH($B673,$B$502,0)-1,0)</f>
        <v>15000</v>
      </c>
      <c r="L673" s="3">
        <f t="shared" ca="1" si="286"/>
        <v>15000</v>
      </c>
      <c r="M673" s="3">
        <f t="shared" ca="1" si="286"/>
        <v>15000</v>
      </c>
      <c r="N673" s="3">
        <f t="shared" ca="1" si="286"/>
        <v>15000</v>
      </c>
      <c r="O673" s="3">
        <f t="shared" ca="1" si="286"/>
        <v>15000</v>
      </c>
      <c r="P673" s="3">
        <f t="shared" ca="1" si="286"/>
        <v>15000</v>
      </c>
      <c r="Q673" s="3">
        <f t="shared" ca="1" si="286"/>
        <v>15000</v>
      </c>
      <c r="R673" s="3">
        <f t="shared" ca="1" si="286"/>
        <v>15000</v>
      </c>
      <c r="S673" s="3">
        <f t="shared" ca="1" si="286"/>
        <v>15000</v>
      </c>
      <c r="T673" s="3">
        <f t="shared" ca="1" si="286"/>
        <v>15000</v>
      </c>
      <c r="U673" s="3">
        <f t="shared" ca="1" si="286"/>
        <v>15000</v>
      </c>
      <c r="V673" s="3">
        <f t="shared" ca="1" si="286"/>
        <v>15000</v>
      </c>
      <c r="W673" s="3">
        <f t="shared" ca="1" si="286"/>
        <v>0</v>
      </c>
      <c r="X673" s="3">
        <f t="shared" ca="1" si="286"/>
        <v>0</v>
      </c>
      <c r="Y673" s="3">
        <f t="shared" ca="1" si="286"/>
        <v>0</v>
      </c>
      <c r="Z673" s="3">
        <f t="shared" ca="1" si="286"/>
        <v>0</v>
      </c>
      <c r="AA673" s="3">
        <f t="shared" ca="1" si="286"/>
        <v>0</v>
      </c>
      <c r="AB673" s="3">
        <f t="shared" ca="1" si="286"/>
        <v>0</v>
      </c>
      <c r="AC673" s="3">
        <f t="shared" ca="1" si="286"/>
        <v>0</v>
      </c>
      <c r="AD673" s="3">
        <f t="shared" ca="1" si="286"/>
        <v>0</v>
      </c>
      <c r="AE673" s="3">
        <f t="shared" ca="1" si="286"/>
        <v>0</v>
      </c>
      <c r="AF673" s="3">
        <f t="shared" ca="1" si="286"/>
        <v>0</v>
      </c>
      <c r="AG673" s="3">
        <f t="shared" ca="1" si="286"/>
        <v>0</v>
      </c>
      <c r="AH673" s="3">
        <f t="shared" ca="1" si="286"/>
        <v>0</v>
      </c>
      <c r="AI673" s="14">
        <f ca="1">SUM(K673:V673)</f>
        <v>180000</v>
      </c>
      <c r="AJ673" s="14">
        <f ca="1">SUM(W673:AH673)</f>
        <v>0</v>
      </c>
      <c r="AK673" s="3">
        <f ca="1">OFFSET(AK$502,MATCH($E$27,$J$503:$J$505,0)+MATCH($B673,$B$502,0)-1,0)</f>
        <v>0</v>
      </c>
      <c r="AL673" s="3">
        <f ca="1">OFFSET(AL$502,MATCH($E$27,$J$503:$J$505,0)+MATCH($B673,$B$502,0)-1,0)</f>
        <v>0</v>
      </c>
      <c r="AM673" s="3">
        <f ca="1">OFFSET(AM$502,MATCH($E$27,$J$503:$J$505,0)+MATCH($B673,$B$502,0)-1,0)</f>
        <v>0</v>
      </c>
    </row>
    <row r="674" spans="1:39" ht="13.5" hidden="1" outlineLevel="2" thickBot="1" x14ac:dyDescent="0.35">
      <c r="B674" s="60" t="str">
        <f>B569</f>
        <v>IP Acquisition</v>
      </c>
      <c r="C674" s="60"/>
      <c r="D674" s="60"/>
      <c r="E674" s="60"/>
      <c r="F674" s="60"/>
      <c r="G674" s="60"/>
      <c r="H674" s="60"/>
      <c r="I674" s="60"/>
      <c r="J674" s="60"/>
      <c r="K674" s="56">
        <f ca="1">OFFSET(K$506,MATCH($E$27,$J$507:$J$509,0)+MATCH($B674,$B$506,0)-1,0)</f>
        <v>0</v>
      </c>
      <c r="L674" s="56">
        <f t="shared" ref="L674:AH674" ca="1" si="287">OFFSET(L$506,MATCH($E$27,$J$507:$J$509,0)+MATCH($B674,$B$506,0)-1,0)</f>
        <v>0</v>
      </c>
      <c r="M674" s="56">
        <f t="shared" ca="1" si="287"/>
        <v>5000000</v>
      </c>
      <c r="N674" s="56">
        <f t="shared" ca="1" si="287"/>
        <v>0</v>
      </c>
      <c r="O674" s="56">
        <f t="shared" ca="1" si="287"/>
        <v>0</v>
      </c>
      <c r="P674" s="56">
        <f t="shared" ca="1" si="287"/>
        <v>0</v>
      </c>
      <c r="Q674" s="56">
        <f t="shared" ca="1" si="287"/>
        <v>0</v>
      </c>
      <c r="R674" s="56">
        <f t="shared" ca="1" si="287"/>
        <v>0</v>
      </c>
      <c r="S674" s="56">
        <f t="shared" ca="1" si="287"/>
        <v>0</v>
      </c>
      <c r="T674" s="56">
        <f t="shared" ca="1" si="287"/>
        <v>0</v>
      </c>
      <c r="U674" s="56">
        <f t="shared" ca="1" si="287"/>
        <v>0</v>
      </c>
      <c r="V674" s="56">
        <f t="shared" ca="1" si="287"/>
        <v>0</v>
      </c>
      <c r="W674" s="56">
        <f t="shared" ca="1" si="287"/>
        <v>0</v>
      </c>
      <c r="X674" s="56">
        <f t="shared" ca="1" si="287"/>
        <v>0</v>
      </c>
      <c r="Y674" s="56">
        <f t="shared" ca="1" si="287"/>
        <v>0</v>
      </c>
      <c r="Z674" s="56">
        <f t="shared" ca="1" si="287"/>
        <v>0</v>
      </c>
      <c r="AA674" s="56">
        <f t="shared" ca="1" si="287"/>
        <v>0</v>
      </c>
      <c r="AB674" s="56">
        <f t="shared" ca="1" si="287"/>
        <v>0</v>
      </c>
      <c r="AC674" s="56">
        <f t="shared" ca="1" si="287"/>
        <v>0</v>
      </c>
      <c r="AD674" s="56">
        <f t="shared" ca="1" si="287"/>
        <v>0</v>
      </c>
      <c r="AE674" s="56">
        <f t="shared" ca="1" si="287"/>
        <v>0</v>
      </c>
      <c r="AF674" s="56">
        <f t="shared" ca="1" si="287"/>
        <v>0</v>
      </c>
      <c r="AG674" s="56">
        <f t="shared" ca="1" si="287"/>
        <v>0</v>
      </c>
      <c r="AH674" s="56">
        <f t="shared" ca="1" si="287"/>
        <v>0</v>
      </c>
      <c r="AI674" s="56">
        <f ca="1">SUM(K674:V674)</f>
        <v>5000000</v>
      </c>
      <c r="AJ674" s="56">
        <f ca="1">SUM(W674:AH674)</f>
        <v>0</v>
      </c>
      <c r="AK674" s="56">
        <f ca="1">OFFSET(AK$506,MATCH($E$27,$J$507:$J$509,0)+MATCH($B674,$B$506,0)-1,0)</f>
        <v>0</v>
      </c>
      <c r="AL674" s="56">
        <f t="shared" ref="AL674:AM674" ca="1" si="288">OFFSET(AL$506,MATCH($E$27,$J$507:$J$509,0)+MATCH($B674,$B$506,0)-1,0)</f>
        <v>0</v>
      </c>
      <c r="AM674" s="56">
        <f t="shared" ca="1" si="288"/>
        <v>0</v>
      </c>
    </row>
    <row r="675" spans="1:39" s="15" customFormat="1" ht="13.5" hidden="1" outlineLevel="2" thickBot="1" x14ac:dyDescent="0.35">
      <c r="A675" s="36"/>
      <c r="B675" s="58" t="s">
        <v>161</v>
      </c>
      <c r="C675" s="58"/>
      <c r="D675" s="58"/>
      <c r="E675" s="58"/>
      <c r="F675" s="58"/>
      <c r="G675" s="58"/>
      <c r="H675" s="58"/>
      <c r="I675" s="58"/>
      <c r="J675" s="58"/>
      <c r="K675" s="59">
        <f ca="1">SUM(K673:K674)</f>
        <v>15000</v>
      </c>
      <c r="L675" s="59">
        <f t="shared" ref="L675:AM675" ca="1" si="289">SUM(L673:L674)</f>
        <v>15000</v>
      </c>
      <c r="M675" s="59">
        <f t="shared" ca="1" si="289"/>
        <v>5015000</v>
      </c>
      <c r="N675" s="59">
        <f t="shared" ca="1" si="289"/>
        <v>15000</v>
      </c>
      <c r="O675" s="59">
        <f t="shared" ca="1" si="289"/>
        <v>15000</v>
      </c>
      <c r="P675" s="59">
        <f t="shared" ca="1" si="289"/>
        <v>15000</v>
      </c>
      <c r="Q675" s="59">
        <f t="shared" ca="1" si="289"/>
        <v>15000</v>
      </c>
      <c r="R675" s="59">
        <f t="shared" ca="1" si="289"/>
        <v>15000</v>
      </c>
      <c r="S675" s="59">
        <f t="shared" ca="1" si="289"/>
        <v>15000</v>
      </c>
      <c r="T675" s="59">
        <f t="shared" ca="1" si="289"/>
        <v>15000</v>
      </c>
      <c r="U675" s="59">
        <f t="shared" ca="1" si="289"/>
        <v>15000</v>
      </c>
      <c r="V675" s="59">
        <f t="shared" ca="1" si="289"/>
        <v>15000</v>
      </c>
      <c r="W675" s="59">
        <f t="shared" ca="1" si="289"/>
        <v>0</v>
      </c>
      <c r="X675" s="59">
        <f t="shared" ca="1" si="289"/>
        <v>0</v>
      </c>
      <c r="Y675" s="59">
        <f t="shared" ca="1" si="289"/>
        <v>0</v>
      </c>
      <c r="Z675" s="59">
        <f t="shared" ca="1" si="289"/>
        <v>0</v>
      </c>
      <c r="AA675" s="59">
        <f t="shared" ca="1" si="289"/>
        <v>0</v>
      </c>
      <c r="AB675" s="59">
        <f t="shared" ca="1" si="289"/>
        <v>0</v>
      </c>
      <c r="AC675" s="59">
        <f t="shared" ca="1" si="289"/>
        <v>0</v>
      </c>
      <c r="AD675" s="59">
        <f t="shared" ca="1" si="289"/>
        <v>0</v>
      </c>
      <c r="AE675" s="59">
        <f t="shared" ca="1" si="289"/>
        <v>0</v>
      </c>
      <c r="AF675" s="59">
        <f t="shared" ca="1" si="289"/>
        <v>0</v>
      </c>
      <c r="AG675" s="59">
        <f t="shared" ca="1" si="289"/>
        <v>0</v>
      </c>
      <c r="AH675" s="59">
        <f t="shared" ca="1" si="289"/>
        <v>0</v>
      </c>
      <c r="AI675" s="59">
        <f t="shared" ca="1" si="289"/>
        <v>5180000</v>
      </c>
      <c r="AJ675" s="59">
        <f t="shared" ca="1" si="289"/>
        <v>0</v>
      </c>
      <c r="AK675" s="59">
        <f t="shared" ca="1" si="289"/>
        <v>0</v>
      </c>
      <c r="AL675" s="59">
        <f t="shared" ca="1" si="289"/>
        <v>0</v>
      </c>
      <c r="AM675" s="59">
        <f t="shared" ca="1" si="289"/>
        <v>0</v>
      </c>
    </row>
    <row r="676" spans="1:39" ht="13.5" hidden="1" outlineLevel="2" thickBot="1" x14ac:dyDescent="0.35">
      <c r="B676" s="60"/>
      <c r="C676" s="60"/>
      <c r="D676" s="60"/>
      <c r="E676" s="60"/>
      <c r="F676" s="60"/>
      <c r="G676" s="60"/>
      <c r="H676" s="60"/>
      <c r="I676" s="60"/>
      <c r="J676" s="60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</row>
    <row r="677" spans="1:39" s="15" customFormat="1" ht="13.5" hidden="1" outlineLevel="2" thickBot="1" x14ac:dyDescent="0.35">
      <c r="A677" s="36"/>
      <c r="B677" s="58" t="s">
        <v>162</v>
      </c>
      <c r="C677" s="58"/>
      <c r="D677" s="58"/>
      <c r="E677" s="58"/>
      <c r="F677" s="58"/>
      <c r="G677" s="58"/>
      <c r="H677" s="58"/>
      <c r="I677" s="58"/>
      <c r="J677" s="58"/>
      <c r="K677" s="59">
        <f ca="1">+K670+K675</f>
        <v>1929920</v>
      </c>
      <c r="L677" s="59">
        <f t="shared" ref="L677:AM677" ca="1" si="290">+L670+L675</f>
        <v>15000</v>
      </c>
      <c r="M677" s="59">
        <f t="shared" ca="1" si="290"/>
        <v>5027280</v>
      </c>
      <c r="N677" s="59">
        <f t="shared" ca="1" si="290"/>
        <v>27280</v>
      </c>
      <c r="O677" s="59">
        <f t="shared" ca="1" si="290"/>
        <v>21140</v>
      </c>
      <c r="P677" s="59">
        <f t="shared" ca="1" si="290"/>
        <v>27280</v>
      </c>
      <c r="Q677" s="59">
        <f t="shared" ca="1" si="290"/>
        <v>39560</v>
      </c>
      <c r="R677" s="59">
        <f t="shared" ca="1" si="290"/>
        <v>27280</v>
      </c>
      <c r="S677" s="59">
        <f t="shared" ca="1" si="290"/>
        <v>33420</v>
      </c>
      <c r="T677" s="59">
        <f t="shared" ca="1" si="290"/>
        <v>27280</v>
      </c>
      <c r="U677" s="59">
        <f t="shared" ca="1" si="290"/>
        <v>15000</v>
      </c>
      <c r="V677" s="59">
        <f t="shared" ca="1" si="290"/>
        <v>15000</v>
      </c>
      <c r="W677" s="59">
        <f t="shared" ca="1" si="290"/>
        <v>78420</v>
      </c>
      <c r="X677" s="59">
        <f t="shared" ca="1" si="290"/>
        <v>0</v>
      </c>
      <c r="Y677" s="59">
        <f t="shared" ca="1" si="290"/>
        <v>0</v>
      </c>
      <c r="Z677" s="59">
        <f t="shared" ca="1" si="290"/>
        <v>0</v>
      </c>
      <c r="AA677" s="59">
        <f t="shared" ca="1" si="290"/>
        <v>0</v>
      </c>
      <c r="AB677" s="59">
        <f t="shared" ca="1" si="290"/>
        <v>0</v>
      </c>
      <c r="AC677" s="59">
        <f t="shared" ca="1" si="290"/>
        <v>0</v>
      </c>
      <c r="AD677" s="59">
        <f t="shared" ca="1" si="290"/>
        <v>0</v>
      </c>
      <c r="AE677" s="59">
        <f t="shared" ca="1" si="290"/>
        <v>0</v>
      </c>
      <c r="AF677" s="59">
        <f t="shared" ca="1" si="290"/>
        <v>0</v>
      </c>
      <c r="AG677" s="59">
        <f t="shared" ca="1" si="290"/>
        <v>0</v>
      </c>
      <c r="AH677" s="59">
        <f t="shared" ca="1" si="290"/>
        <v>0</v>
      </c>
      <c r="AI677" s="59">
        <f t="shared" ca="1" si="290"/>
        <v>7205440</v>
      </c>
      <c r="AJ677" s="59">
        <f t="shared" ca="1" si="290"/>
        <v>78420</v>
      </c>
      <c r="AK677" s="59">
        <f t="shared" ca="1" si="290"/>
        <v>92480</v>
      </c>
      <c r="AL677" s="59">
        <f t="shared" ca="1" si="290"/>
        <v>215200</v>
      </c>
      <c r="AM677" s="59">
        <f t="shared" ca="1" si="290"/>
        <v>396840</v>
      </c>
    </row>
    <row r="678" spans="1:39" hidden="1" outlineLevel="2" x14ac:dyDescent="0.3"/>
    <row r="679" spans="1:39" s="46" customFormat="1" hidden="1" outlineLevel="1" collapsed="1" x14ac:dyDescent="0.25">
      <c r="A679" s="45"/>
      <c r="B679" s="105" t="s">
        <v>155</v>
      </c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7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106"/>
      <c r="AL679" s="106"/>
      <c r="AM679" s="108"/>
    </row>
    <row r="680" spans="1:39" hidden="1" outlineLevel="2" x14ac:dyDescent="0.3">
      <c r="B680" s="15" t="s">
        <v>152</v>
      </c>
    </row>
    <row r="681" spans="1:39" hidden="1" outlineLevel="2" x14ac:dyDescent="0.3">
      <c r="B681" t="s">
        <v>89</v>
      </c>
      <c r="K681" s="3">
        <f t="shared" ref="K681:AH681" ca="1" si="291">SUM(K518:K519)</f>
        <v>750</v>
      </c>
      <c r="L681" s="3">
        <f t="shared" ca="1" si="291"/>
        <v>750</v>
      </c>
      <c r="M681" s="3">
        <f t="shared" ca="1" si="291"/>
        <v>833.33333333333337</v>
      </c>
      <c r="N681" s="3">
        <f t="shared" ca="1" si="291"/>
        <v>916.66666666666674</v>
      </c>
      <c r="O681" s="3">
        <f t="shared" ca="1" si="291"/>
        <v>958.33333333333337</v>
      </c>
      <c r="P681" s="3">
        <f t="shared" ca="1" si="291"/>
        <v>1041.6666666666667</v>
      </c>
      <c r="Q681" s="3">
        <f t="shared" ca="1" si="291"/>
        <v>1208.3333333333335</v>
      </c>
      <c r="R681" s="3">
        <f t="shared" ca="1" si="291"/>
        <v>1291.6666666666667</v>
      </c>
      <c r="S681" s="3">
        <f t="shared" ca="1" si="291"/>
        <v>1416.6666666666667</v>
      </c>
      <c r="T681" s="3">
        <f t="shared" ca="1" si="291"/>
        <v>1500</v>
      </c>
      <c r="U681" s="3">
        <f t="shared" ca="1" si="291"/>
        <v>1500</v>
      </c>
      <c r="V681" s="3">
        <f t="shared" ca="1" si="291"/>
        <v>1500</v>
      </c>
      <c r="W681" s="3">
        <f t="shared" ca="1" si="291"/>
        <v>1650</v>
      </c>
      <c r="X681" s="3">
        <f t="shared" ca="1" si="291"/>
        <v>1650</v>
      </c>
      <c r="Y681" s="3">
        <f t="shared" ca="1" si="291"/>
        <v>1650</v>
      </c>
      <c r="Z681" s="3">
        <f t="shared" ca="1" si="291"/>
        <v>1650</v>
      </c>
      <c r="AA681" s="3">
        <f t="shared" ca="1" si="291"/>
        <v>1650</v>
      </c>
      <c r="AB681" s="3">
        <f t="shared" ca="1" si="291"/>
        <v>1650</v>
      </c>
      <c r="AC681" s="3">
        <f t="shared" ca="1" si="291"/>
        <v>1650</v>
      </c>
      <c r="AD681" s="3">
        <f t="shared" ca="1" si="291"/>
        <v>1650</v>
      </c>
      <c r="AE681" s="3">
        <f t="shared" ca="1" si="291"/>
        <v>1650</v>
      </c>
      <c r="AF681" s="3">
        <f t="shared" ca="1" si="291"/>
        <v>1650</v>
      </c>
      <c r="AG681" s="3">
        <f t="shared" ca="1" si="291"/>
        <v>1650</v>
      </c>
      <c r="AH681" s="3">
        <f t="shared" ca="1" si="291"/>
        <v>1650</v>
      </c>
      <c r="AI681" s="14">
        <f ca="1">SUM(AI518:AI522)</f>
        <v>18000</v>
      </c>
      <c r="AJ681" s="14">
        <f ca="1">SUM(AJ518:AJ522)</f>
        <v>19500</v>
      </c>
      <c r="AK681" s="14">
        <f ca="1">SUM(AK518:AK522)</f>
        <v>19500</v>
      </c>
      <c r="AL681" s="14">
        <f ca="1">SUM(AL518:AL522)</f>
        <v>19500</v>
      </c>
      <c r="AM681" s="14">
        <f ca="1">SUM(AM518:AM522)</f>
        <v>19500</v>
      </c>
    </row>
    <row r="682" spans="1:39" hidden="1" outlineLevel="2" x14ac:dyDescent="0.3">
      <c r="B682" t="s">
        <v>88</v>
      </c>
      <c r="J682" s="19"/>
      <c r="K682" s="3">
        <f t="shared" ref="K682:AH682" ca="1" si="292">SUM(K524:K525)</f>
        <v>1500</v>
      </c>
      <c r="L682" s="3">
        <f t="shared" ca="1" si="292"/>
        <v>1500</v>
      </c>
      <c r="M682" s="3">
        <f t="shared" ca="1" si="292"/>
        <v>1666.6666666666667</v>
      </c>
      <c r="N682" s="3">
        <f t="shared" ca="1" si="292"/>
        <v>1833.3333333333335</v>
      </c>
      <c r="O682" s="3">
        <f t="shared" ca="1" si="292"/>
        <v>1916.6666666666667</v>
      </c>
      <c r="P682" s="3">
        <f t="shared" ca="1" si="292"/>
        <v>2083.3333333333335</v>
      </c>
      <c r="Q682" s="3">
        <f t="shared" ca="1" si="292"/>
        <v>2416.666666666667</v>
      </c>
      <c r="R682" s="3">
        <f t="shared" ca="1" si="292"/>
        <v>2583.3333333333335</v>
      </c>
      <c r="S682" s="3">
        <f t="shared" ca="1" si="292"/>
        <v>2833.3333333333335</v>
      </c>
      <c r="T682" s="3">
        <f t="shared" ca="1" si="292"/>
        <v>3000</v>
      </c>
      <c r="U682" s="3">
        <f t="shared" ca="1" si="292"/>
        <v>3000</v>
      </c>
      <c r="V682" s="3">
        <f t="shared" ca="1" si="292"/>
        <v>3000</v>
      </c>
      <c r="W682" s="3">
        <f t="shared" ca="1" si="292"/>
        <v>3250</v>
      </c>
      <c r="X682" s="3">
        <f t="shared" ca="1" si="292"/>
        <v>3250</v>
      </c>
      <c r="Y682" s="3">
        <f t="shared" ca="1" si="292"/>
        <v>3250</v>
      </c>
      <c r="Z682" s="3">
        <f t="shared" ca="1" si="292"/>
        <v>3250</v>
      </c>
      <c r="AA682" s="3">
        <f t="shared" ca="1" si="292"/>
        <v>3250</v>
      </c>
      <c r="AB682" s="3">
        <f t="shared" ca="1" si="292"/>
        <v>3250</v>
      </c>
      <c r="AC682" s="3">
        <f t="shared" ca="1" si="292"/>
        <v>3250</v>
      </c>
      <c r="AD682" s="3">
        <f t="shared" ca="1" si="292"/>
        <v>3250</v>
      </c>
      <c r="AE682" s="3">
        <f t="shared" ca="1" si="292"/>
        <v>3250</v>
      </c>
      <c r="AF682" s="3">
        <f t="shared" ca="1" si="292"/>
        <v>3250</v>
      </c>
      <c r="AG682" s="3">
        <f t="shared" ca="1" si="292"/>
        <v>3250</v>
      </c>
      <c r="AH682" s="3">
        <f t="shared" ca="1" si="292"/>
        <v>3250</v>
      </c>
      <c r="AI682" s="14">
        <f ca="1">SUM(AI524:AI528)</f>
        <v>36000</v>
      </c>
      <c r="AJ682" s="14">
        <f ca="1">SUM(AJ524:AJ528)</f>
        <v>39000</v>
      </c>
      <c r="AK682" s="14">
        <f ca="1">SUM(AK524:AK528)</f>
        <v>39000</v>
      </c>
      <c r="AL682" s="14">
        <f ca="1">SUM(AL524:AL528)</f>
        <v>39000</v>
      </c>
      <c r="AM682" s="14">
        <f ca="1">SUM(AM524:AM528)</f>
        <v>39000</v>
      </c>
    </row>
    <row r="683" spans="1:39" hidden="1" outlineLevel="2" x14ac:dyDescent="0.3">
      <c r="B683" t="s">
        <v>103</v>
      </c>
      <c r="K683" s="3">
        <f t="shared" ref="K683:AH683" ca="1" si="293">SUM(K530:K531)</f>
        <v>3750</v>
      </c>
      <c r="L683" s="3">
        <f t="shared" ca="1" si="293"/>
        <v>3750</v>
      </c>
      <c r="M683" s="3">
        <f t="shared" ca="1" si="293"/>
        <v>3750</v>
      </c>
      <c r="N683" s="3">
        <f t="shared" ca="1" si="293"/>
        <v>3750</v>
      </c>
      <c r="O683" s="3">
        <f t="shared" ca="1" si="293"/>
        <v>3750</v>
      </c>
      <c r="P683" s="3">
        <f t="shared" ca="1" si="293"/>
        <v>3750</v>
      </c>
      <c r="Q683" s="3">
        <f t="shared" ca="1" si="293"/>
        <v>3750</v>
      </c>
      <c r="R683" s="3">
        <f t="shared" ca="1" si="293"/>
        <v>3750</v>
      </c>
      <c r="S683" s="3">
        <f t="shared" ca="1" si="293"/>
        <v>3750</v>
      </c>
      <c r="T683" s="3">
        <f t="shared" ca="1" si="293"/>
        <v>3750</v>
      </c>
      <c r="U683" s="3">
        <f t="shared" ca="1" si="293"/>
        <v>3750</v>
      </c>
      <c r="V683" s="3">
        <f t="shared" ca="1" si="293"/>
        <v>3750</v>
      </c>
      <c r="W683" s="3">
        <f t="shared" ca="1" si="293"/>
        <v>3750</v>
      </c>
      <c r="X683" s="3">
        <f t="shared" ca="1" si="293"/>
        <v>3750</v>
      </c>
      <c r="Y683" s="3">
        <f t="shared" ca="1" si="293"/>
        <v>3750</v>
      </c>
      <c r="Z683" s="3">
        <f t="shared" ca="1" si="293"/>
        <v>3750</v>
      </c>
      <c r="AA683" s="3">
        <f t="shared" ca="1" si="293"/>
        <v>3750</v>
      </c>
      <c r="AB683" s="3">
        <f t="shared" ca="1" si="293"/>
        <v>3750</v>
      </c>
      <c r="AC683" s="3">
        <f t="shared" ca="1" si="293"/>
        <v>3750</v>
      </c>
      <c r="AD683" s="3">
        <f t="shared" ca="1" si="293"/>
        <v>3750</v>
      </c>
      <c r="AE683" s="3">
        <f t="shared" ca="1" si="293"/>
        <v>3750</v>
      </c>
      <c r="AF683" s="3">
        <f t="shared" ca="1" si="293"/>
        <v>3750</v>
      </c>
      <c r="AG683" s="3">
        <f t="shared" ca="1" si="293"/>
        <v>3750</v>
      </c>
      <c r="AH683" s="3">
        <f t="shared" ca="1" si="293"/>
        <v>3750</v>
      </c>
      <c r="AI683" s="14">
        <f ca="1">SUM(AI530:AI534)</f>
        <v>45000</v>
      </c>
      <c r="AJ683" s="14">
        <f ca="1">SUM(AJ530:AJ534)</f>
        <v>45000</v>
      </c>
      <c r="AK683" s="14">
        <f ca="1">SUM(AK530:AK534)</f>
        <v>45000</v>
      </c>
      <c r="AL683" s="14">
        <f ca="1">SUM(AL530:AL534)</f>
        <v>45000</v>
      </c>
      <c r="AM683" s="14">
        <f ca="1">SUM(AM530:AM534)</f>
        <v>45000</v>
      </c>
    </row>
    <row r="684" spans="1:39" hidden="1" outlineLevel="2" x14ac:dyDescent="0.3">
      <c r="B684" t="s">
        <v>104</v>
      </c>
      <c r="K684" s="3">
        <f t="shared" ref="K684:AH684" ca="1" si="294">SUM(K536:K537)</f>
        <v>1625</v>
      </c>
      <c r="L684" s="3">
        <f t="shared" ca="1" si="294"/>
        <v>1625</v>
      </c>
      <c r="M684" s="3">
        <f t="shared" ca="1" si="294"/>
        <v>1625</v>
      </c>
      <c r="N684" s="3">
        <f t="shared" ca="1" si="294"/>
        <v>1625</v>
      </c>
      <c r="O684" s="3">
        <f t="shared" ca="1" si="294"/>
        <v>1625</v>
      </c>
      <c r="P684" s="3">
        <f t="shared" ca="1" si="294"/>
        <v>1625</v>
      </c>
      <c r="Q684" s="3">
        <f t="shared" ca="1" si="294"/>
        <v>1625</v>
      </c>
      <c r="R684" s="3">
        <f t="shared" ca="1" si="294"/>
        <v>1625</v>
      </c>
      <c r="S684" s="3">
        <f t="shared" ca="1" si="294"/>
        <v>1625</v>
      </c>
      <c r="T684" s="3">
        <f t="shared" ca="1" si="294"/>
        <v>1625</v>
      </c>
      <c r="U684" s="3">
        <f t="shared" ca="1" si="294"/>
        <v>1625</v>
      </c>
      <c r="V684" s="3">
        <f t="shared" ca="1" si="294"/>
        <v>1625</v>
      </c>
      <c r="W684" s="3">
        <f t="shared" ca="1" si="294"/>
        <v>1625</v>
      </c>
      <c r="X684" s="3">
        <f t="shared" ca="1" si="294"/>
        <v>1625</v>
      </c>
      <c r="Y684" s="3">
        <f t="shared" ca="1" si="294"/>
        <v>1625</v>
      </c>
      <c r="Z684" s="3">
        <f t="shared" ca="1" si="294"/>
        <v>1625</v>
      </c>
      <c r="AA684" s="3">
        <f t="shared" ca="1" si="294"/>
        <v>1625</v>
      </c>
      <c r="AB684" s="3">
        <f t="shared" ca="1" si="294"/>
        <v>1625</v>
      </c>
      <c r="AC684" s="3">
        <f t="shared" ca="1" si="294"/>
        <v>1625</v>
      </c>
      <c r="AD684" s="3">
        <f t="shared" ca="1" si="294"/>
        <v>1625</v>
      </c>
      <c r="AE684" s="3">
        <f t="shared" ca="1" si="294"/>
        <v>1625</v>
      </c>
      <c r="AF684" s="3">
        <f t="shared" ca="1" si="294"/>
        <v>1625</v>
      </c>
      <c r="AG684" s="3">
        <f t="shared" ca="1" si="294"/>
        <v>1625</v>
      </c>
      <c r="AH684" s="3">
        <f t="shared" ca="1" si="294"/>
        <v>1625</v>
      </c>
      <c r="AI684" s="14">
        <f ca="1">SUM(AI536:AI540)</f>
        <v>19500</v>
      </c>
      <c r="AJ684" s="14">
        <f ca="1">SUM(AJ536:AJ540)</f>
        <v>19500</v>
      </c>
      <c r="AK684" s="14">
        <f ca="1">SUM(AK536:AK540)</f>
        <v>19500</v>
      </c>
      <c r="AL684" s="14">
        <f ca="1">SUM(AL536:AL540)</f>
        <v>19500</v>
      </c>
      <c r="AM684" s="14">
        <f ca="1">SUM(AM536:AM540)</f>
        <v>19500</v>
      </c>
    </row>
    <row r="685" spans="1:39" hidden="1" outlineLevel="2" x14ac:dyDescent="0.3">
      <c r="B685" t="s">
        <v>90</v>
      </c>
      <c r="K685" s="3">
        <f t="shared" ref="K685:AH685" ca="1" si="295">SUM(K542:K543)</f>
        <v>8368.8888888888887</v>
      </c>
      <c r="L685" s="3">
        <f t="shared" ca="1" si="295"/>
        <v>8368.8888888888887</v>
      </c>
      <c r="M685" s="3">
        <f t="shared" ca="1" si="295"/>
        <v>8368.8888888888887</v>
      </c>
      <c r="N685" s="3">
        <f t="shared" ca="1" si="295"/>
        <v>8368.8888888888887</v>
      </c>
      <c r="O685" s="3">
        <f t="shared" ca="1" si="295"/>
        <v>8368.8888888888887</v>
      </c>
      <c r="P685" s="3">
        <f t="shared" ca="1" si="295"/>
        <v>8368.8888888888887</v>
      </c>
      <c r="Q685" s="3">
        <f t="shared" ca="1" si="295"/>
        <v>8368.8888888888887</v>
      </c>
      <c r="R685" s="3">
        <f t="shared" ca="1" si="295"/>
        <v>8368.8888888888887</v>
      </c>
      <c r="S685" s="3">
        <f t="shared" ca="1" si="295"/>
        <v>8368.8888888888887</v>
      </c>
      <c r="T685" s="3">
        <f t="shared" ca="1" si="295"/>
        <v>8368.8888888888887</v>
      </c>
      <c r="U685" s="3">
        <f t="shared" ca="1" si="295"/>
        <v>8368.8888888888887</v>
      </c>
      <c r="V685" s="3">
        <f t="shared" ca="1" si="295"/>
        <v>8368.8888888888887</v>
      </c>
      <c r="W685" s="3">
        <f t="shared" ca="1" si="295"/>
        <v>8368.8888888888887</v>
      </c>
      <c r="X685" s="3">
        <f t="shared" ca="1" si="295"/>
        <v>8368.8888888888887</v>
      </c>
      <c r="Y685" s="3">
        <f t="shared" ca="1" si="295"/>
        <v>8368.8888888888887</v>
      </c>
      <c r="Z685" s="3">
        <f t="shared" ca="1" si="295"/>
        <v>8368.8888888888887</v>
      </c>
      <c r="AA685" s="3">
        <f t="shared" ca="1" si="295"/>
        <v>8368.8888888888887</v>
      </c>
      <c r="AB685" s="3">
        <f t="shared" ca="1" si="295"/>
        <v>8368.8888888888887</v>
      </c>
      <c r="AC685" s="3">
        <f t="shared" ca="1" si="295"/>
        <v>8368.8888888888887</v>
      </c>
      <c r="AD685" s="3">
        <f t="shared" ca="1" si="295"/>
        <v>8368.8888888888887</v>
      </c>
      <c r="AE685" s="3">
        <f t="shared" ca="1" si="295"/>
        <v>8368.8888888888887</v>
      </c>
      <c r="AF685" s="3">
        <f t="shared" ca="1" si="295"/>
        <v>8368.8888888888887</v>
      </c>
      <c r="AG685" s="3">
        <f t="shared" ca="1" si="295"/>
        <v>8368.8888888888887</v>
      </c>
      <c r="AH685" s="3">
        <f t="shared" ca="1" si="295"/>
        <v>8368.8888888888887</v>
      </c>
      <c r="AI685" s="14">
        <f ca="1">SUM(AI542:AI546)</f>
        <v>100426.66666666667</v>
      </c>
      <c r="AJ685" s="14">
        <f ca="1">SUM(AJ542:AJ546)</f>
        <v>100426.66666666667</v>
      </c>
      <c r="AK685" s="14">
        <f ca="1">SUM(AK542:AK546)</f>
        <v>100426.66666666667</v>
      </c>
      <c r="AL685" s="14">
        <f ca="1">SUM(AL542:AL546)</f>
        <v>100426.66666666667</v>
      </c>
      <c r="AM685" s="14">
        <f ca="1">SUM(AM542:AM546)</f>
        <v>100426.66666666667</v>
      </c>
    </row>
    <row r="686" spans="1:39" hidden="1" outlineLevel="2" x14ac:dyDescent="0.3">
      <c r="B686" t="s">
        <v>96</v>
      </c>
      <c r="K686" s="3">
        <f t="shared" ref="K686:AH686" ca="1" si="296">SUM(K548:K549)</f>
        <v>3333.3333333333335</v>
      </c>
      <c r="L686" s="3">
        <f t="shared" ca="1" si="296"/>
        <v>3333.3333333333335</v>
      </c>
      <c r="M686" s="3">
        <f t="shared" ca="1" si="296"/>
        <v>3333.3333333333335</v>
      </c>
      <c r="N686" s="3">
        <f t="shared" ca="1" si="296"/>
        <v>3333.3333333333335</v>
      </c>
      <c r="O686" s="3">
        <f t="shared" ca="1" si="296"/>
        <v>3333.3333333333335</v>
      </c>
      <c r="P686" s="3">
        <f t="shared" ca="1" si="296"/>
        <v>3333.3333333333335</v>
      </c>
      <c r="Q686" s="3">
        <f t="shared" ca="1" si="296"/>
        <v>3333.3333333333335</v>
      </c>
      <c r="R686" s="3">
        <f t="shared" ca="1" si="296"/>
        <v>3333.3333333333335</v>
      </c>
      <c r="S686" s="3">
        <f t="shared" ca="1" si="296"/>
        <v>3333.3333333333335</v>
      </c>
      <c r="T686" s="3">
        <f t="shared" ca="1" si="296"/>
        <v>3333.3333333333335</v>
      </c>
      <c r="U686" s="3">
        <f t="shared" ca="1" si="296"/>
        <v>3333.3333333333335</v>
      </c>
      <c r="V686" s="3">
        <f t="shared" ca="1" si="296"/>
        <v>3333.3333333333335</v>
      </c>
      <c r="W686" s="3">
        <f t="shared" ca="1" si="296"/>
        <v>8333.3333333333339</v>
      </c>
      <c r="X686" s="3">
        <f t="shared" ca="1" si="296"/>
        <v>8333.3333333333339</v>
      </c>
      <c r="Y686" s="3">
        <f t="shared" ca="1" si="296"/>
        <v>8333.3333333333339</v>
      </c>
      <c r="Z686" s="3">
        <f t="shared" ca="1" si="296"/>
        <v>8333.3333333333339</v>
      </c>
      <c r="AA686" s="3">
        <f t="shared" ca="1" si="296"/>
        <v>8333.3333333333339</v>
      </c>
      <c r="AB686" s="3">
        <f t="shared" ca="1" si="296"/>
        <v>8333.3333333333339</v>
      </c>
      <c r="AC686" s="3">
        <f t="shared" ca="1" si="296"/>
        <v>8333.3333333333339</v>
      </c>
      <c r="AD686" s="3">
        <f t="shared" ca="1" si="296"/>
        <v>8333.3333333333339</v>
      </c>
      <c r="AE686" s="3">
        <f t="shared" ca="1" si="296"/>
        <v>8333.3333333333339</v>
      </c>
      <c r="AF686" s="3">
        <f t="shared" ca="1" si="296"/>
        <v>8333.3333333333339</v>
      </c>
      <c r="AG686" s="3">
        <f t="shared" ca="1" si="296"/>
        <v>8333.3333333333339</v>
      </c>
      <c r="AH686" s="3">
        <f t="shared" ca="1" si="296"/>
        <v>8333.3333333333339</v>
      </c>
      <c r="AI686" s="14">
        <f ca="1">SUM(AI548:AI552)</f>
        <v>40000</v>
      </c>
      <c r="AJ686" s="14">
        <f ca="1">SUM(AJ548:AJ552)</f>
        <v>60000</v>
      </c>
      <c r="AK686" s="14">
        <f ca="1">SUM(AK548:AK552)</f>
        <v>80000</v>
      </c>
      <c r="AL686" s="14">
        <f ca="1">SUM(AL548:AL552)</f>
        <v>100000</v>
      </c>
      <c r="AM686" s="14">
        <f ca="1">SUM(AM548:AM552)</f>
        <v>120000</v>
      </c>
    </row>
    <row r="687" spans="1:39" ht="13.5" hidden="1" outlineLevel="2" thickBot="1" x14ac:dyDescent="0.35">
      <c r="B687" s="60" t="s">
        <v>100</v>
      </c>
      <c r="C687" s="60"/>
      <c r="D687" s="60"/>
      <c r="E687" s="60"/>
      <c r="F687" s="60"/>
      <c r="G687" s="60"/>
      <c r="H687" s="60"/>
      <c r="I687" s="60"/>
      <c r="J687" s="60"/>
      <c r="K687" s="56">
        <f t="shared" ref="K687:AH687" ca="1" si="297">SUM(K554:K555)</f>
        <v>480</v>
      </c>
      <c r="L687" s="56">
        <f t="shared" ca="1" si="297"/>
        <v>480</v>
      </c>
      <c r="M687" s="56">
        <f t="shared" ca="1" si="297"/>
        <v>533.33333333333337</v>
      </c>
      <c r="N687" s="56">
        <f t="shared" ca="1" si="297"/>
        <v>586.66666666666674</v>
      </c>
      <c r="O687" s="56">
        <f t="shared" ca="1" si="297"/>
        <v>613.33333333333337</v>
      </c>
      <c r="P687" s="56">
        <f t="shared" ca="1" si="297"/>
        <v>666.66666666666674</v>
      </c>
      <c r="Q687" s="56">
        <f t="shared" ca="1" si="297"/>
        <v>773.33333333333337</v>
      </c>
      <c r="R687" s="56">
        <f t="shared" ca="1" si="297"/>
        <v>826.66666666666674</v>
      </c>
      <c r="S687" s="56">
        <f t="shared" ca="1" si="297"/>
        <v>906.66666666666674</v>
      </c>
      <c r="T687" s="56">
        <f t="shared" ca="1" si="297"/>
        <v>960.00000000000011</v>
      </c>
      <c r="U687" s="56">
        <f t="shared" ca="1" si="297"/>
        <v>960.00000000000011</v>
      </c>
      <c r="V687" s="56">
        <f t="shared" ca="1" si="297"/>
        <v>960.00000000000011</v>
      </c>
      <c r="W687" s="56">
        <f t="shared" ca="1" si="297"/>
        <v>1040</v>
      </c>
      <c r="X687" s="56">
        <f t="shared" ca="1" si="297"/>
        <v>1040</v>
      </c>
      <c r="Y687" s="56">
        <f t="shared" ca="1" si="297"/>
        <v>1040</v>
      </c>
      <c r="Z687" s="56">
        <f t="shared" ca="1" si="297"/>
        <v>1040</v>
      </c>
      <c r="AA687" s="56">
        <f t="shared" ca="1" si="297"/>
        <v>1040</v>
      </c>
      <c r="AB687" s="56">
        <f t="shared" ca="1" si="297"/>
        <v>1040</v>
      </c>
      <c r="AC687" s="56">
        <f t="shared" ca="1" si="297"/>
        <v>1040</v>
      </c>
      <c r="AD687" s="56">
        <f t="shared" ca="1" si="297"/>
        <v>1040</v>
      </c>
      <c r="AE687" s="56">
        <f t="shared" ca="1" si="297"/>
        <v>1040</v>
      </c>
      <c r="AF687" s="56">
        <f t="shared" ca="1" si="297"/>
        <v>1040</v>
      </c>
      <c r="AG687" s="56">
        <f t="shared" ca="1" si="297"/>
        <v>1040</v>
      </c>
      <c r="AH687" s="56">
        <f t="shared" ca="1" si="297"/>
        <v>1040</v>
      </c>
      <c r="AI687" s="56">
        <f ca="1">SUM(AI554:AI558)</f>
        <v>11520</v>
      </c>
      <c r="AJ687" s="56">
        <f ca="1">SUM(AJ554:AJ558)</f>
        <v>12480</v>
      </c>
      <c r="AK687" s="56">
        <f ca="1">SUM(AK554:AK558)</f>
        <v>7200</v>
      </c>
      <c r="AL687" s="56">
        <f ca="1">SUM(AL554:AL558)</f>
        <v>9840</v>
      </c>
      <c r="AM687" s="56">
        <f ca="1">SUM(AM554:AM558)</f>
        <v>8520</v>
      </c>
    </row>
    <row r="688" spans="1:39" s="15" customFormat="1" ht="13.5" hidden="1" outlineLevel="2" thickBot="1" x14ac:dyDescent="0.35">
      <c r="A688" s="36"/>
      <c r="B688" s="58" t="s">
        <v>207</v>
      </c>
      <c r="C688" s="58"/>
      <c r="D688" s="58"/>
      <c r="E688" s="58"/>
      <c r="F688" s="58"/>
      <c r="G688" s="58"/>
      <c r="H688" s="58"/>
      <c r="I688" s="58"/>
      <c r="J688" s="58"/>
      <c r="K688" s="59">
        <f ca="1">SUM(K681:K687)</f>
        <v>19807.222222222223</v>
      </c>
      <c r="L688" s="59">
        <f t="shared" ref="L688:AM688" ca="1" si="298">SUM(L681:L687)</f>
        <v>19807.222222222223</v>
      </c>
      <c r="M688" s="59">
        <f t="shared" ca="1" si="298"/>
        <v>20110.555555555555</v>
      </c>
      <c r="N688" s="59">
        <f t="shared" ca="1" si="298"/>
        <v>20413.888888888891</v>
      </c>
      <c r="O688" s="59">
        <f t="shared" ca="1" si="298"/>
        <v>20565.555555555555</v>
      </c>
      <c r="P688" s="59">
        <f t="shared" ca="1" si="298"/>
        <v>20868.888888888891</v>
      </c>
      <c r="Q688" s="59">
        <f t="shared" ca="1" si="298"/>
        <v>21475.555555555555</v>
      </c>
      <c r="R688" s="59">
        <f t="shared" ca="1" si="298"/>
        <v>21778.888888888891</v>
      </c>
      <c r="S688" s="59">
        <f t="shared" ca="1" si="298"/>
        <v>22233.888888888891</v>
      </c>
      <c r="T688" s="59">
        <f t="shared" ca="1" si="298"/>
        <v>22537.222222222223</v>
      </c>
      <c r="U688" s="59">
        <f t="shared" ca="1" si="298"/>
        <v>22537.222222222223</v>
      </c>
      <c r="V688" s="59">
        <f t="shared" ca="1" si="298"/>
        <v>22537.222222222223</v>
      </c>
      <c r="W688" s="59">
        <f t="shared" ca="1" si="298"/>
        <v>28017.222222222226</v>
      </c>
      <c r="X688" s="59">
        <f t="shared" ca="1" si="298"/>
        <v>28017.222222222226</v>
      </c>
      <c r="Y688" s="59">
        <f t="shared" ca="1" si="298"/>
        <v>28017.222222222226</v>
      </c>
      <c r="Z688" s="59">
        <f t="shared" ca="1" si="298"/>
        <v>28017.222222222226</v>
      </c>
      <c r="AA688" s="59">
        <f t="shared" ca="1" si="298"/>
        <v>28017.222222222226</v>
      </c>
      <c r="AB688" s="59">
        <f t="shared" ca="1" si="298"/>
        <v>28017.222222222226</v>
      </c>
      <c r="AC688" s="59">
        <f t="shared" ca="1" si="298"/>
        <v>28017.222222222226</v>
      </c>
      <c r="AD688" s="59">
        <f t="shared" ca="1" si="298"/>
        <v>28017.222222222226</v>
      </c>
      <c r="AE688" s="59">
        <f t="shared" ca="1" si="298"/>
        <v>28017.222222222226</v>
      </c>
      <c r="AF688" s="59">
        <f t="shared" ca="1" si="298"/>
        <v>28017.222222222226</v>
      </c>
      <c r="AG688" s="59">
        <f t="shared" ca="1" si="298"/>
        <v>28017.222222222226</v>
      </c>
      <c r="AH688" s="59">
        <f t="shared" ca="1" si="298"/>
        <v>28017.222222222226</v>
      </c>
      <c r="AI688" s="59">
        <f t="shared" ca="1" si="298"/>
        <v>270446.66666666669</v>
      </c>
      <c r="AJ688" s="59">
        <f t="shared" ca="1" si="298"/>
        <v>295906.66666666669</v>
      </c>
      <c r="AK688" s="59">
        <f t="shared" ca="1" si="298"/>
        <v>310626.66666666669</v>
      </c>
      <c r="AL688" s="59">
        <f t="shared" ca="1" si="298"/>
        <v>333266.66666666669</v>
      </c>
      <c r="AM688" s="59">
        <f t="shared" ca="1" si="298"/>
        <v>351946.66666666669</v>
      </c>
    </row>
    <row r="689" spans="1:39" hidden="1" outlineLevel="2" x14ac:dyDescent="0.3"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14"/>
      <c r="AJ689" s="14"/>
      <c r="AK689" s="14"/>
      <c r="AL689" s="14"/>
      <c r="AM689" s="14"/>
    </row>
    <row r="690" spans="1:39" hidden="1" outlineLevel="2" x14ac:dyDescent="0.3">
      <c r="B690" s="15" t="s">
        <v>156</v>
      </c>
    </row>
    <row r="691" spans="1:39" hidden="1" outlineLevel="2" x14ac:dyDescent="0.3">
      <c r="B691" t="str">
        <f>B673</f>
        <v>Software Development</v>
      </c>
      <c r="K691" s="3">
        <f t="shared" ref="K691:AH691" ca="1" si="299">SUM(K564:K565)</f>
        <v>83.333333333333329</v>
      </c>
      <c r="L691" s="3">
        <f t="shared" ca="1" si="299"/>
        <v>166.66666666666666</v>
      </c>
      <c r="M691" s="3">
        <f t="shared" ca="1" si="299"/>
        <v>250</v>
      </c>
      <c r="N691" s="3">
        <f t="shared" ca="1" si="299"/>
        <v>333.33333333333331</v>
      </c>
      <c r="O691" s="3">
        <f t="shared" ca="1" si="299"/>
        <v>416.66666666666663</v>
      </c>
      <c r="P691" s="3">
        <f t="shared" ca="1" si="299"/>
        <v>499.99999999999994</v>
      </c>
      <c r="Q691" s="3">
        <f t="shared" ca="1" si="299"/>
        <v>583.33333333333326</v>
      </c>
      <c r="R691" s="3">
        <f t="shared" ca="1" si="299"/>
        <v>666.66666666666663</v>
      </c>
      <c r="S691" s="3">
        <f t="shared" ca="1" si="299"/>
        <v>750</v>
      </c>
      <c r="T691" s="3">
        <f t="shared" ca="1" si="299"/>
        <v>833.33333333333337</v>
      </c>
      <c r="U691" s="3">
        <f t="shared" ca="1" si="299"/>
        <v>916.66666666666674</v>
      </c>
      <c r="V691" s="3">
        <f t="shared" ca="1" si="299"/>
        <v>1000.0000000000001</v>
      </c>
      <c r="W691" s="3">
        <f t="shared" ca="1" si="299"/>
        <v>1000.0000000000001</v>
      </c>
      <c r="X691" s="3">
        <f t="shared" ca="1" si="299"/>
        <v>1000.0000000000001</v>
      </c>
      <c r="Y691" s="3">
        <f t="shared" ca="1" si="299"/>
        <v>1000.0000000000001</v>
      </c>
      <c r="Z691" s="3">
        <f t="shared" ca="1" si="299"/>
        <v>1000.0000000000001</v>
      </c>
      <c r="AA691" s="3">
        <f t="shared" ca="1" si="299"/>
        <v>1000.0000000000001</v>
      </c>
      <c r="AB691" s="3">
        <f t="shared" ca="1" si="299"/>
        <v>1000.0000000000001</v>
      </c>
      <c r="AC691" s="3">
        <f t="shared" ca="1" si="299"/>
        <v>1000.0000000000001</v>
      </c>
      <c r="AD691" s="3">
        <f t="shared" ca="1" si="299"/>
        <v>1000.0000000000001</v>
      </c>
      <c r="AE691" s="3">
        <f t="shared" ca="1" si="299"/>
        <v>1000.0000000000001</v>
      </c>
      <c r="AF691" s="3">
        <f t="shared" ca="1" si="299"/>
        <v>1000.0000000000001</v>
      </c>
      <c r="AG691" s="3">
        <f t="shared" ca="1" si="299"/>
        <v>1000.0000000000001</v>
      </c>
      <c r="AH691" s="3">
        <f t="shared" ca="1" si="299"/>
        <v>1000.0000000000001</v>
      </c>
      <c r="AI691" s="14">
        <f ca="1">SUM(AI564:AI568)</f>
        <v>12000</v>
      </c>
      <c r="AJ691" s="14">
        <f ca="1">SUM(AJ564:AJ568)</f>
        <v>12000</v>
      </c>
      <c r="AK691" s="14">
        <f ca="1">SUM(AK564:AK568)</f>
        <v>12000</v>
      </c>
      <c r="AL691" s="14">
        <f ca="1">SUM(AL564:AL568)</f>
        <v>12000</v>
      </c>
      <c r="AM691" s="14">
        <f ca="1">SUM(AM564:AM568)</f>
        <v>12000</v>
      </c>
    </row>
    <row r="692" spans="1:39" ht="13.5" hidden="1" outlineLevel="2" thickBot="1" x14ac:dyDescent="0.35">
      <c r="B692" s="60" t="str">
        <f>B674</f>
        <v>IP Acquisition</v>
      </c>
      <c r="C692" s="60"/>
      <c r="D692" s="60"/>
      <c r="E692" s="60"/>
      <c r="F692" s="60"/>
      <c r="G692" s="60"/>
      <c r="H692" s="60"/>
      <c r="I692" s="60"/>
      <c r="J692" s="60"/>
      <c r="K692" s="56">
        <f ca="1">SUM(K570:K571)</f>
        <v>0</v>
      </c>
      <c r="L692" s="56">
        <f t="shared" ref="L692:AM692" ca="1" si="300">SUM(L570:L571)</f>
        <v>0</v>
      </c>
      <c r="M692" s="56">
        <f t="shared" ca="1" si="300"/>
        <v>41666.666666666664</v>
      </c>
      <c r="N692" s="56">
        <f t="shared" ca="1" si="300"/>
        <v>41666.666666666664</v>
      </c>
      <c r="O692" s="56">
        <f t="shared" ca="1" si="300"/>
        <v>41666.666666666664</v>
      </c>
      <c r="P692" s="56">
        <f t="shared" ca="1" si="300"/>
        <v>41666.666666666664</v>
      </c>
      <c r="Q692" s="56">
        <f t="shared" ca="1" si="300"/>
        <v>41666.666666666664</v>
      </c>
      <c r="R692" s="56">
        <f t="shared" ca="1" si="300"/>
        <v>41666.666666666664</v>
      </c>
      <c r="S692" s="56">
        <f t="shared" ca="1" si="300"/>
        <v>41666.666666666664</v>
      </c>
      <c r="T692" s="56">
        <f t="shared" ca="1" si="300"/>
        <v>41666.666666666664</v>
      </c>
      <c r="U692" s="56">
        <f t="shared" ca="1" si="300"/>
        <v>41666.666666666664</v>
      </c>
      <c r="V692" s="56">
        <f t="shared" ca="1" si="300"/>
        <v>41666.666666666664</v>
      </c>
      <c r="W692" s="56">
        <f t="shared" ca="1" si="300"/>
        <v>41666.666666666664</v>
      </c>
      <c r="X692" s="56">
        <f t="shared" ca="1" si="300"/>
        <v>41666.666666666664</v>
      </c>
      <c r="Y692" s="56">
        <f t="shared" ca="1" si="300"/>
        <v>41666.666666666664</v>
      </c>
      <c r="Z692" s="56">
        <f t="shared" ca="1" si="300"/>
        <v>41666.666666666664</v>
      </c>
      <c r="AA692" s="56">
        <f t="shared" ca="1" si="300"/>
        <v>41666.666666666664</v>
      </c>
      <c r="AB692" s="56">
        <f t="shared" ca="1" si="300"/>
        <v>41666.666666666664</v>
      </c>
      <c r="AC692" s="56">
        <f t="shared" ca="1" si="300"/>
        <v>41666.666666666664</v>
      </c>
      <c r="AD692" s="56">
        <f t="shared" ca="1" si="300"/>
        <v>41666.666666666664</v>
      </c>
      <c r="AE692" s="56">
        <f t="shared" ca="1" si="300"/>
        <v>41666.666666666664</v>
      </c>
      <c r="AF692" s="56">
        <f t="shared" ca="1" si="300"/>
        <v>41666.666666666664</v>
      </c>
      <c r="AG692" s="56">
        <f t="shared" ca="1" si="300"/>
        <v>41666.666666666664</v>
      </c>
      <c r="AH692" s="56">
        <f t="shared" ca="1" si="300"/>
        <v>41666.666666666664</v>
      </c>
      <c r="AI692" s="56">
        <f t="shared" ca="1" si="300"/>
        <v>500000</v>
      </c>
      <c r="AJ692" s="56">
        <f t="shared" ca="1" si="300"/>
        <v>500000</v>
      </c>
      <c r="AK692" s="56">
        <f t="shared" ca="1" si="300"/>
        <v>500000</v>
      </c>
      <c r="AL692" s="56">
        <f t="shared" ca="1" si="300"/>
        <v>500000</v>
      </c>
      <c r="AM692" s="56">
        <f t="shared" ca="1" si="300"/>
        <v>500000</v>
      </c>
    </row>
    <row r="693" spans="1:39" s="15" customFormat="1" ht="13.5" hidden="1" outlineLevel="2" thickBot="1" x14ac:dyDescent="0.35">
      <c r="A693" s="36"/>
      <c r="B693" s="58" t="s">
        <v>163</v>
      </c>
      <c r="C693" s="58"/>
      <c r="D693" s="58"/>
      <c r="E693" s="58"/>
      <c r="F693" s="58"/>
      <c r="G693" s="58"/>
      <c r="H693" s="58"/>
      <c r="I693" s="58"/>
      <c r="J693" s="58"/>
      <c r="K693" s="59">
        <f ca="1">SUM(K691:K692)</f>
        <v>83.333333333333329</v>
      </c>
      <c r="L693" s="59">
        <f t="shared" ref="L693:AM693" ca="1" si="301">SUM(L691:L692)</f>
        <v>166.66666666666666</v>
      </c>
      <c r="M693" s="59">
        <f t="shared" ca="1" si="301"/>
        <v>41916.666666666664</v>
      </c>
      <c r="N693" s="59">
        <f t="shared" ca="1" si="301"/>
        <v>42000</v>
      </c>
      <c r="O693" s="59">
        <f t="shared" ca="1" si="301"/>
        <v>42083.333333333328</v>
      </c>
      <c r="P693" s="59">
        <f t="shared" ca="1" si="301"/>
        <v>42166.666666666664</v>
      </c>
      <c r="Q693" s="59">
        <f t="shared" ca="1" si="301"/>
        <v>42250</v>
      </c>
      <c r="R693" s="59">
        <f t="shared" ca="1" si="301"/>
        <v>42333.333333333328</v>
      </c>
      <c r="S693" s="59">
        <f t="shared" ca="1" si="301"/>
        <v>42416.666666666664</v>
      </c>
      <c r="T693" s="59">
        <f t="shared" ca="1" si="301"/>
        <v>42500</v>
      </c>
      <c r="U693" s="59">
        <f t="shared" ca="1" si="301"/>
        <v>42583.333333333328</v>
      </c>
      <c r="V693" s="59">
        <f t="shared" ca="1" si="301"/>
        <v>42666.666666666664</v>
      </c>
      <c r="W693" s="59">
        <f t="shared" ca="1" si="301"/>
        <v>42666.666666666664</v>
      </c>
      <c r="X693" s="59">
        <f t="shared" ca="1" si="301"/>
        <v>42666.666666666664</v>
      </c>
      <c r="Y693" s="59">
        <f t="shared" ca="1" si="301"/>
        <v>42666.666666666664</v>
      </c>
      <c r="Z693" s="59">
        <f t="shared" ca="1" si="301"/>
        <v>42666.666666666664</v>
      </c>
      <c r="AA693" s="59">
        <f t="shared" ca="1" si="301"/>
        <v>42666.666666666664</v>
      </c>
      <c r="AB693" s="59">
        <f t="shared" ca="1" si="301"/>
        <v>42666.666666666664</v>
      </c>
      <c r="AC693" s="59">
        <f t="shared" ca="1" si="301"/>
        <v>42666.666666666664</v>
      </c>
      <c r="AD693" s="59">
        <f t="shared" ca="1" si="301"/>
        <v>42666.666666666664</v>
      </c>
      <c r="AE693" s="59">
        <f t="shared" ca="1" si="301"/>
        <v>42666.666666666664</v>
      </c>
      <c r="AF693" s="59">
        <f t="shared" ca="1" si="301"/>
        <v>42666.666666666664</v>
      </c>
      <c r="AG693" s="59">
        <f t="shared" ca="1" si="301"/>
        <v>42666.666666666664</v>
      </c>
      <c r="AH693" s="59">
        <f t="shared" ca="1" si="301"/>
        <v>42666.666666666664</v>
      </c>
      <c r="AI693" s="59">
        <f t="shared" ca="1" si="301"/>
        <v>512000</v>
      </c>
      <c r="AJ693" s="59">
        <f t="shared" ca="1" si="301"/>
        <v>512000</v>
      </c>
      <c r="AK693" s="59">
        <f t="shared" ca="1" si="301"/>
        <v>512000</v>
      </c>
      <c r="AL693" s="59">
        <f t="shared" ca="1" si="301"/>
        <v>512000</v>
      </c>
      <c r="AM693" s="59">
        <f t="shared" ca="1" si="301"/>
        <v>512000</v>
      </c>
    </row>
    <row r="694" spans="1:39" ht="13.5" hidden="1" outlineLevel="2" thickBot="1" x14ac:dyDescent="0.35">
      <c r="B694" s="60"/>
      <c r="C694" s="60"/>
      <c r="D694" s="60"/>
      <c r="E694" s="60"/>
      <c r="F694" s="60"/>
      <c r="G694" s="60"/>
      <c r="H694" s="60"/>
      <c r="I694" s="60"/>
      <c r="J694" s="60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</row>
    <row r="695" spans="1:39" s="15" customFormat="1" ht="13.5" hidden="1" outlineLevel="2" thickBot="1" x14ac:dyDescent="0.35">
      <c r="A695" s="36"/>
      <c r="B695" s="58" t="s">
        <v>164</v>
      </c>
      <c r="C695" s="58"/>
      <c r="D695" s="58"/>
      <c r="E695" s="58"/>
      <c r="F695" s="58"/>
      <c r="G695" s="58"/>
      <c r="H695" s="58"/>
      <c r="I695" s="58"/>
      <c r="J695" s="58"/>
      <c r="K695" s="59">
        <f ca="1">K688+K693</f>
        <v>19890.555555555555</v>
      </c>
      <c r="L695" s="59">
        <f t="shared" ref="L695:AM695" ca="1" si="302">L688+L693</f>
        <v>19973.888888888891</v>
      </c>
      <c r="M695" s="59">
        <f t="shared" ca="1" si="302"/>
        <v>62027.222222222219</v>
      </c>
      <c r="N695" s="59">
        <f t="shared" ca="1" si="302"/>
        <v>62413.888888888891</v>
      </c>
      <c r="O695" s="59">
        <f t="shared" ca="1" si="302"/>
        <v>62648.888888888883</v>
      </c>
      <c r="P695" s="59">
        <f t="shared" ca="1" si="302"/>
        <v>63035.555555555555</v>
      </c>
      <c r="Q695" s="59">
        <f t="shared" ca="1" si="302"/>
        <v>63725.555555555555</v>
      </c>
      <c r="R695" s="59">
        <f t="shared" ca="1" si="302"/>
        <v>64112.222222222219</v>
      </c>
      <c r="S695" s="59">
        <f t="shared" ca="1" si="302"/>
        <v>64650.555555555555</v>
      </c>
      <c r="T695" s="59">
        <f t="shared" ca="1" si="302"/>
        <v>65037.222222222219</v>
      </c>
      <c r="U695" s="59">
        <f t="shared" ca="1" si="302"/>
        <v>65120.555555555547</v>
      </c>
      <c r="V695" s="59">
        <f t="shared" ca="1" si="302"/>
        <v>65203.888888888891</v>
      </c>
      <c r="W695" s="59">
        <f t="shared" ca="1" si="302"/>
        <v>70683.888888888891</v>
      </c>
      <c r="X695" s="59">
        <f t="shared" ca="1" si="302"/>
        <v>70683.888888888891</v>
      </c>
      <c r="Y695" s="59">
        <f t="shared" ca="1" si="302"/>
        <v>70683.888888888891</v>
      </c>
      <c r="Z695" s="59">
        <f t="shared" ca="1" si="302"/>
        <v>70683.888888888891</v>
      </c>
      <c r="AA695" s="59">
        <f t="shared" ca="1" si="302"/>
        <v>70683.888888888891</v>
      </c>
      <c r="AB695" s="59">
        <f t="shared" ca="1" si="302"/>
        <v>70683.888888888891</v>
      </c>
      <c r="AC695" s="59">
        <f t="shared" ca="1" si="302"/>
        <v>70683.888888888891</v>
      </c>
      <c r="AD695" s="59">
        <f t="shared" ca="1" si="302"/>
        <v>70683.888888888891</v>
      </c>
      <c r="AE695" s="59">
        <f t="shared" ca="1" si="302"/>
        <v>70683.888888888891</v>
      </c>
      <c r="AF695" s="59">
        <f t="shared" ca="1" si="302"/>
        <v>70683.888888888891</v>
      </c>
      <c r="AG695" s="59">
        <f t="shared" ca="1" si="302"/>
        <v>70683.888888888891</v>
      </c>
      <c r="AH695" s="59">
        <f t="shared" ca="1" si="302"/>
        <v>70683.888888888891</v>
      </c>
      <c r="AI695" s="59">
        <f t="shared" ca="1" si="302"/>
        <v>782446.66666666674</v>
      </c>
      <c r="AJ695" s="59">
        <f t="shared" ca="1" si="302"/>
        <v>807906.66666666674</v>
      </c>
      <c r="AK695" s="59">
        <f t="shared" ca="1" si="302"/>
        <v>822626.66666666674</v>
      </c>
      <c r="AL695" s="59">
        <f t="shared" ca="1" si="302"/>
        <v>845266.66666666674</v>
      </c>
      <c r="AM695" s="59">
        <f t="shared" ca="1" si="302"/>
        <v>863946.66666666674</v>
      </c>
    </row>
    <row r="696" spans="1:39" hidden="1" outlineLevel="2" x14ac:dyDescent="0.3"/>
    <row r="697" spans="1:39" ht="13.5" hidden="1" outlineLevel="1" thickBot="1" x14ac:dyDescent="0.35"/>
    <row r="698" spans="1:39" ht="13.5" collapsed="1" thickBot="1" x14ac:dyDescent="0.35">
      <c r="A698" s="36" t="s">
        <v>151</v>
      </c>
      <c r="B698" s="96" t="s">
        <v>165</v>
      </c>
      <c r="C698" s="97"/>
      <c r="D698" s="97"/>
      <c r="E698" s="97"/>
      <c r="F698" s="97"/>
      <c r="G698" s="97"/>
      <c r="H698" s="97"/>
      <c r="I698" s="97"/>
      <c r="J698" s="97"/>
      <c r="K698" s="98"/>
      <c r="L698" s="98"/>
      <c r="M698" s="98"/>
      <c r="N698" s="98"/>
      <c r="O698" s="98"/>
      <c r="P698" s="98"/>
      <c r="Q698" s="98"/>
      <c r="R698" s="99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</row>
    <row r="699" spans="1:39" ht="13.5" hidden="1" outlineLevel="1" thickBot="1" x14ac:dyDescent="0.35">
      <c r="B699" s="104" t="s">
        <v>210</v>
      </c>
      <c r="C699" s="101"/>
      <c r="D699" s="101"/>
      <c r="E699" s="101"/>
      <c r="F699" s="101"/>
      <c r="G699" s="101"/>
      <c r="H699" s="101"/>
      <c r="I699" s="101"/>
      <c r="J699" s="101"/>
      <c r="K699" s="102"/>
      <c r="L699" s="102"/>
      <c r="M699" s="102"/>
      <c r="N699" s="102"/>
      <c r="O699" s="102"/>
      <c r="P699" s="102"/>
      <c r="Q699" s="102"/>
      <c r="R699" s="103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 spans="1:39" hidden="1" outlineLevel="1" x14ac:dyDescent="0.3"/>
    <row r="701" spans="1:39" s="46" customFormat="1" hidden="1" outlineLevel="1" collapsed="1" x14ac:dyDescent="0.25">
      <c r="A701" s="45"/>
      <c r="B701" s="105" t="s">
        <v>166</v>
      </c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7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8"/>
    </row>
    <row r="702" spans="1:39" hidden="1" outlineLevel="2" x14ac:dyDescent="0.3">
      <c r="B702" t="s">
        <v>167</v>
      </c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>
        <f t="shared" ref="AI702:AM703" si="303">AI717+AI732+AI747</f>
        <v>0</v>
      </c>
      <c r="AJ702" s="14">
        <f t="shared" si="303"/>
        <v>0</v>
      </c>
      <c r="AK702" s="14">
        <f t="shared" si="303"/>
        <v>0</v>
      </c>
      <c r="AL702" s="14">
        <f t="shared" si="303"/>
        <v>0</v>
      </c>
      <c r="AM702" s="14">
        <f t="shared" si="303"/>
        <v>0</v>
      </c>
    </row>
    <row r="703" spans="1:39" hidden="1" outlineLevel="2" x14ac:dyDescent="0.3">
      <c r="B703" t="s">
        <v>168</v>
      </c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>
        <f t="shared" si="303"/>
        <v>0</v>
      </c>
      <c r="AJ703" s="14">
        <f t="shared" si="303"/>
        <v>0</v>
      </c>
      <c r="AK703" s="14">
        <f t="shared" si="303"/>
        <v>0</v>
      </c>
      <c r="AL703" s="14">
        <f t="shared" si="303"/>
        <v>0</v>
      </c>
      <c r="AM703" s="14">
        <f t="shared" si="303"/>
        <v>0</v>
      </c>
    </row>
    <row r="704" spans="1:39" ht="13.5" hidden="1" outlineLevel="2" thickBot="1" x14ac:dyDescent="0.35">
      <c r="B704" s="60" t="s">
        <v>169</v>
      </c>
      <c r="C704" s="6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>
        <f>-(AI719+AI734+AI749)</f>
        <v>0</v>
      </c>
      <c r="AJ704" s="70">
        <f>-(AJ719+AJ734+AJ749)</f>
        <v>0</v>
      </c>
      <c r="AK704" s="70">
        <f>-(AK719+AK734+AK749)</f>
        <v>0</v>
      </c>
      <c r="AL704" s="70">
        <f>-(AL719+AL734+AL749)</f>
        <v>0</v>
      </c>
      <c r="AM704" s="70">
        <f>-(AM719+AM734+AM749)</f>
        <v>0</v>
      </c>
    </row>
    <row r="705" spans="1:40" s="15" customFormat="1" ht="13.5" hidden="1" outlineLevel="2" thickBot="1" x14ac:dyDescent="0.35">
      <c r="A705" s="36"/>
      <c r="B705" s="58" t="s">
        <v>170</v>
      </c>
      <c r="C705" s="58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>
        <f>AI702+AI703+AI704</f>
        <v>0</v>
      </c>
      <c r="AJ705" s="71">
        <f>AJ702+AJ703+AJ704</f>
        <v>0</v>
      </c>
      <c r="AK705" s="71">
        <f>AK702+AK703+AK704</f>
        <v>0</v>
      </c>
      <c r="AL705" s="71">
        <f>AL702+AL703+AL704</f>
        <v>0</v>
      </c>
      <c r="AM705" s="71">
        <f>AM702+AM703+AM704</f>
        <v>0</v>
      </c>
    </row>
    <row r="706" spans="1:40" hidden="1" outlineLevel="2" x14ac:dyDescent="0.3"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</row>
    <row r="707" spans="1:40" hidden="1" outlineLevel="2" x14ac:dyDescent="0.3">
      <c r="B707" t="s">
        <v>171</v>
      </c>
      <c r="C707" s="72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>
        <f>-(AI723+AI738+AI753)</f>
        <v>0</v>
      </c>
      <c r="AJ707" s="73">
        <f>-(AJ723+AJ738+AJ753)</f>
        <v>0</v>
      </c>
      <c r="AK707" s="73">
        <f>-(AK723+AK738+AK753)</f>
        <v>0</v>
      </c>
      <c r="AL707" s="73">
        <f>-(AL723+AL738+AL753)</f>
        <v>0</v>
      </c>
      <c r="AM707" s="73">
        <f>-(AM723+AM738+AM753)</f>
        <v>0</v>
      </c>
    </row>
    <row r="708" spans="1:40" ht="13.5" hidden="1" outlineLevel="2" thickBot="1" x14ac:dyDescent="0.35">
      <c r="B708" t="s">
        <v>195</v>
      </c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>
        <f>-(AI722+AI737+AI752)</f>
        <v>0</v>
      </c>
      <c r="AJ708" s="14">
        <f>-(AJ722+AJ737+AJ752)</f>
        <v>0</v>
      </c>
      <c r="AK708" s="14">
        <f>-(AK722+AK737+AK752)</f>
        <v>0</v>
      </c>
      <c r="AL708" s="14">
        <f>-(AL722+AL737+AL752)</f>
        <v>0</v>
      </c>
      <c r="AM708" s="14">
        <f>-(AM722+AM737+AM752)</f>
        <v>0</v>
      </c>
    </row>
    <row r="709" spans="1:40" ht="13.5" hidden="1" outlineLevel="2" thickBot="1" x14ac:dyDescent="0.35">
      <c r="B709" s="74" t="s">
        <v>172</v>
      </c>
      <c r="C709" s="74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>
        <f>SUM(AI707:AI708)</f>
        <v>0</v>
      </c>
      <c r="AJ709" s="75">
        <f>SUM(AJ707:AJ708)</f>
        <v>0</v>
      </c>
      <c r="AK709" s="75">
        <f>SUM(AK707:AK708)</f>
        <v>0</v>
      </c>
      <c r="AL709" s="75">
        <f>SUM(AL707:AL708)</f>
        <v>0</v>
      </c>
      <c r="AM709" s="75">
        <f>SUM(AM707:AM708)</f>
        <v>0</v>
      </c>
    </row>
    <row r="710" spans="1:40" hidden="1" outlineLevel="2" x14ac:dyDescent="0.3">
      <c r="R710" s="76"/>
    </row>
    <row r="711" spans="1:40" s="15" customFormat="1" hidden="1" outlineLevel="2" x14ac:dyDescent="0.3">
      <c r="A711" s="36"/>
      <c r="B711" s="15" t="s">
        <v>173</v>
      </c>
      <c r="K711" s="30"/>
      <c r="L711" s="30"/>
      <c r="M711" s="30"/>
      <c r="N711" s="30"/>
      <c r="O711" s="30"/>
      <c r="P711" s="30"/>
      <c r="Q711" s="30"/>
      <c r="R711" s="31"/>
      <c r="AI711" s="33">
        <f>-(AI704+AI709)</f>
        <v>0</v>
      </c>
      <c r="AJ711" s="33">
        <f>-(AJ704+AJ709)</f>
        <v>0</v>
      </c>
      <c r="AK711" s="33">
        <f>-(AK704+AK709)</f>
        <v>0</v>
      </c>
      <c r="AL711" s="33">
        <f>-(AL704+AL709)</f>
        <v>0</v>
      </c>
      <c r="AM711" s="33">
        <f>-(AM704+AM709)</f>
        <v>0</v>
      </c>
      <c r="AN711" s="33"/>
    </row>
    <row r="712" spans="1:40" hidden="1" outlineLevel="2" x14ac:dyDescent="0.3"/>
    <row r="713" spans="1:40" s="46" customFormat="1" hidden="1" outlineLevel="1" collapsed="1" x14ac:dyDescent="0.25">
      <c r="A713" s="45"/>
      <c r="B713" s="105" t="s">
        <v>174</v>
      </c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7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  <c r="AJ713" s="106"/>
      <c r="AK713" s="106"/>
      <c r="AL713" s="106"/>
      <c r="AM713" s="108"/>
    </row>
    <row r="714" spans="1:40" hidden="1" outlineLevel="2" x14ac:dyDescent="0.3">
      <c r="B714" s="24" t="s">
        <v>192</v>
      </c>
      <c r="R714" s="76"/>
      <c r="AI714" s="88">
        <f>IF(AI$5=$C717,1,0)</f>
        <v>1</v>
      </c>
      <c r="AJ714" s="88">
        <f>IF(AJ$5=$C717,1,0)</f>
        <v>0</v>
      </c>
      <c r="AK714" s="88">
        <f>IF(AK$5=$C717,1,0)</f>
        <v>0</v>
      </c>
      <c r="AL714" s="88">
        <f>IF(AL$5=$C717,1,0)</f>
        <v>0</v>
      </c>
      <c r="AM714" s="88">
        <f>IF(AM$5=$C717,1,0)</f>
        <v>0</v>
      </c>
    </row>
    <row r="715" spans="1:40" hidden="1" outlineLevel="2" x14ac:dyDescent="0.3">
      <c r="B715" s="24" t="s">
        <v>175</v>
      </c>
      <c r="R715" s="76"/>
      <c r="AI715" s="88">
        <f>IF(AND(SUM($J714:AI714)&gt;0,AI$5&lt;$C717+$C720-1),1,0)</f>
        <v>1</v>
      </c>
      <c r="AJ715" s="88">
        <f>IF(AND(SUM($J714:AJ714)&gt;0,AJ$5&lt;$C717+$C720-1),1,0)</f>
        <v>1</v>
      </c>
      <c r="AK715" s="88">
        <f>IF(AND(SUM($J714:AK714)&gt;0,AK$5&lt;$C717+$C720-1),1,0)</f>
        <v>1</v>
      </c>
      <c r="AL715" s="88">
        <f>IF(AND(SUM($J714:AL714)&gt;0,AL$5&lt;$C717+$C720-1),1,0)</f>
        <v>1</v>
      </c>
      <c r="AM715" s="88">
        <f>IF(AND(SUM($J714:AM714)&gt;0,AM$5&lt;$C717+$C720-1),1,0)</f>
        <v>0</v>
      </c>
    </row>
    <row r="716" spans="1:40" ht="13.5" hidden="1" outlineLevel="2" thickBot="1" x14ac:dyDescent="0.35">
      <c r="B716" s="24" t="s">
        <v>176</v>
      </c>
      <c r="C716" s="60"/>
      <c r="D716" s="60"/>
      <c r="E716" s="60"/>
      <c r="F716" s="60"/>
      <c r="G716" s="60"/>
      <c r="H716" s="60"/>
      <c r="I716" s="60"/>
      <c r="J716" s="60"/>
      <c r="K716" s="86"/>
      <c r="L716" s="86"/>
      <c r="M716" s="86"/>
      <c r="N716" s="86"/>
      <c r="O716" s="86"/>
      <c r="P716" s="86"/>
      <c r="Q716" s="86"/>
      <c r="R716" s="87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89">
        <f>IF(AI$5=$C717+$C720-1,1,0)</f>
        <v>0</v>
      </c>
      <c r="AJ716" s="89">
        <f>IF(AJ$5=$C717+$C720-1,1,0)</f>
        <v>0</v>
      </c>
      <c r="AK716" s="89">
        <f>IF(AK$5=$C717+$C720-1,1,0)</f>
        <v>0</v>
      </c>
      <c r="AL716" s="89">
        <f>IF(AL$5=$C717+$C720-1,1,0)</f>
        <v>0</v>
      </c>
      <c r="AM716" s="89">
        <f>IF(AM$5=$C717+$C720-1,1,0)</f>
        <v>1</v>
      </c>
    </row>
    <row r="717" spans="1:40" hidden="1" outlineLevel="2" x14ac:dyDescent="0.3">
      <c r="B717" s="77" t="s">
        <v>191</v>
      </c>
      <c r="C717" s="85">
        <v>2019</v>
      </c>
      <c r="D717" t="s">
        <v>167</v>
      </c>
      <c r="R717" s="76"/>
      <c r="AI717" s="14">
        <f>J720</f>
        <v>0</v>
      </c>
      <c r="AJ717" s="14">
        <f>AI720</f>
        <v>0</v>
      </c>
      <c r="AK717" s="14">
        <f>AJ720</f>
        <v>0</v>
      </c>
      <c r="AL717" s="14">
        <f>AK720</f>
        <v>0</v>
      </c>
      <c r="AM717" s="14">
        <f>AL720</f>
        <v>0</v>
      </c>
    </row>
    <row r="718" spans="1:40" hidden="1" outlineLevel="2" x14ac:dyDescent="0.3">
      <c r="B718" s="78" t="s">
        <v>177</v>
      </c>
      <c r="C718" s="84">
        <v>0</v>
      </c>
      <c r="D718" t="s">
        <v>168</v>
      </c>
      <c r="R718" s="76"/>
      <c r="AI718" s="14">
        <f>$C718*AI$714</f>
        <v>0</v>
      </c>
      <c r="AJ718" s="14">
        <f>$C718*AJ$714</f>
        <v>0</v>
      </c>
      <c r="AK718" s="14">
        <f>$C718*AK$714</f>
        <v>0</v>
      </c>
      <c r="AL718" s="14">
        <f>$C718*AL$714</f>
        <v>0</v>
      </c>
      <c r="AM718" s="14">
        <f>$C718*AM$714</f>
        <v>0</v>
      </c>
    </row>
    <row r="719" spans="1:40" ht="13.5" hidden="1" outlineLevel="2" thickBot="1" x14ac:dyDescent="0.35">
      <c r="B719" s="78" t="s">
        <v>178</v>
      </c>
      <c r="C719" s="79" t="s">
        <v>179</v>
      </c>
      <c r="D719" t="s">
        <v>169</v>
      </c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>
        <f>IF(AI715=1,AI721-AI722,IF(AI716=1,AI717,0))</f>
        <v>0</v>
      </c>
      <c r="AJ719" s="14">
        <f>IF(AJ715=1,AJ721-AJ722,IF(AJ716=1,AJ717,0))</f>
        <v>0</v>
      </c>
      <c r="AK719" s="14">
        <f>IF(AK715=1,AK721-AK722,IF(AK716=1,AK717,0))</f>
        <v>0</v>
      </c>
      <c r="AL719" s="14">
        <f>IF(AL715=1,AL721-AL722,IF(AL716=1,AL717,0))</f>
        <v>0</v>
      </c>
      <c r="AM719" s="14">
        <f>IF(AM715=1,AM721-AM722,IF(AM716=1,AM717,0))</f>
        <v>0</v>
      </c>
    </row>
    <row r="720" spans="1:40" ht="13.5" hidden="1" outlineLevel="2" thickBot="1" x14ac:dyDescent="0.35">
      <c r="B720" s="78" t="s">
        <v>180</v>
      </c>
      <c r="C720" s="79">
        <v>5</v>
      </c>
      <c r="D720" s="74" t="s">
        <v>188</v>
      </c>
      <c r="E720" s="74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>
        <f>SUM(AI717:AI718)-AI719</f>
        <v>0</v>
      </c>
      <c r="AJ720" s="75">
        <f>SUM(AJ717:AJ718)-AJ719</f>
        <v>0</v>
      </c>
      <c r="AK720" s="75">
        <f>SUM(AK717:AK718)-AK719</f>
        <v>0</v>
      </c>
      <c r="AL720" s="75">
        <f>SUM(AL717:AL718)-AL719</f>
        <v>0</v>
      </c>
      <c r="AM720" s="75">
        <f>SUM(AM717:AM718)-AM719</f>
        <v>0</v>
      </c>
    </row>
    <row r="721" spans="1:39" hidden="1" outlineLevel="2" x14ac:dyDescent="0.3">
      <c r="B721" s="78" t="s">
        <v>181</v>
      </c>
      <c r="C721" s="79" t="s">
        <v>182</v>
      </c>
      <c r="D721" t="s">
        <v>189</v>
      </c>
      <c r="R721" s="76"/>
      <c r="AI721" s="14">
        <f>-PMT($C724,$C720,$C718)*SUM(AI715:AI716)</f>
        <v>0</v>
      </c>
      <c r="AJ721" s="14">
        <f>-PMT($C724,$C720,$C718)*SUM(AJ715:AJ716)</f>
        <v>0</v>
      </c>
      <c r="AK721" s="14">
        <f>-PMT($C724,$C720,$C718)*SUM(AK715:AK716)</f>
        <v>0</v>
      </c>
      <c r="AL721" s="14">
        <f>-PMT($C724,$C720,$C718)*SUM(AL715:AL716)</f>
        <v>0</v>
      </c>
      <c r="AM721" s="14">
        <f>-PMT($C724,$C720,$C718)*SUM(AM715:AM716)</f>
        <v>0</v>
      </c>
    </row>
    <row r="722" spans="1:39" hidden="1" outlineLevel="2" x14ac:dyDescent="0.3">
      <c r="B722" s="78" t="s">
        <v>183</v>
      </c>
      <c r="C722" s="80">
        <v>2.5999999999999999E-2</v>
      </c>
      <c r="D722" t="s">
        <v>172</v>
      </c>
      <c r="R722" s="76"/>
      <c r="AI722" s="14">
        <f>IF(AI714=1,SUM(AI717:AI718)*$C724,AVERAGE(AH717:AI717)*$C724)</f>
        <v>0</v>
      </c>
      <c r="AJ722" s="14">
        <f>IF(AJ714=1,SUM(AJ717:AJ718)*$C724,AVERAGE(AI717:AJ717)*$C724)</f>
        <v>0</v>
      </c>
      <c r="AK722" s="14">
        <f>IF(AK714=1,SUM(AK717:AK718)*$C724,AVERAGE(AJ717:AK717)*$C724)</f>
        <v>0</v>
      </c>
      <c r="AL722" s="14">
        <f>IF(AL714=1,SUM(AL717:AL718)*$C724,AVERAGE(AK717:AL717)*$C724)</f>
        <v>0</v>
      </c>
      <c r="AM722" s="14">
        <f>IF(AM714=1,SUM(AM717:AM718)*$C724,AVERAGE(AL717:AM717)*$C724)</f>
        <v>0</v>
      </c>
    </row>
    <row r="723" spans="1:39" hidden="1" outlineLevel="2" x14ac:dyDescent="0.3">
      <c r="B723" s="78" t="s">
        <v>184</v>
      </c>
      <c r="C723" s="80">
        <v>0.03</v>
      </c>
      <c r="D723" t="s">
        <v>171</v>
      </c>
      <c r="R723" s="76"/>
      <c r="AI723" s="14">
        <f>AI718*$C725</f>
        <v>0</v>
      </c>
      <c r="AJ723" s="14">
        <f>AJ718*$C725</f>
        <v>0</v>
      </c>
      <c r="AK723" s="14">
        <f>AK718*$C725</f>
        <v>0</v>
      </c>
      <c r="AL723" s="14">
        <f>AL718*$C725</f>
        <v>0</v>
      </c>
      <c r="AM723" s="14">
        <f>AM718*$C725</f>
        <v>0</v>
      </c>
    </row>
    <row r="724" spans="1:39" ht="13.5" hidden="1" outlineLevel="2" thickBot="1" x14ac:dyDescent="0.35">
      <c r="B724" s="78" t="s">
        <v>185</v>
      </c>
      <c r="C724" s="81">
        <f>+C722+C723</f>
        <v>5.5999999999999994E-2</v>
      </c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</row>
    <row r="725" spans="1:39" ht="13.5" hidden="1" outlineLevel="2" thickBot="1" x14ac:dyDescent="0.35">
      <c r="B725" s="78" t="s">
        <v>186</v>
      </c>
      <c r="C725" s="80">
        <v>1.4999999999999999E-2</v>
      </c>
      <c r="D725" s="74" t="s">
        <v>190</v>
      </c>
      <c r="E725" s="74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>
        <f>-AI718+AI721+AI723</f>
        <v>0</v>
      </c>
      <c r="AJ725" s="75">
        <f>-AJ718+AJ721+AJ723</f>
        <v>0</v>
      </c>
      <c r="AK725" s="75">
        <f>-AK718+AK721+AK723</f>
        <v>0</v>
      </c>
      <c r="AL725" s="75">
        <f>-AL718+AL721+AL723</f>
        <v>0</v>
      </c>
      <c r="AM725" s="75">
        <f>-AM718+AM721+AM723</f>
        <v>0</v>
      </c>
    </row>
    <row r="726" spans="1:39" ht="13.5" hidden="1" outlineLevel="2" thickBot="1" x14ac:dyDescent="0.35">
      <c r="B726" s="82" t="s">
        <v>187</v>
      </c>
      <c r="C726" s="83" t="e">
        <f>IRR(AI725:AM725)</f>
        <v>#NUM!</v>
      </c>
      <c r="R726" s="76"/>
    </row>
    <row r="727" spans="1:39" hidden="1" outlineLevel="2" x14ac:dyDescent="0.3">
      <c r="R727" s="76"/>
    </row>
    <row r="728" spans="1:39" s="46" customFormat="1" hidden="1" outlineLevel="1" collapsed="1" x14ac:dyDescent="0.25">
      <c r="A728" s="45"/>
      <c r="B728" s="105" t="s">
        <v>193</v>
      </c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7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  <c r="AJ728" s="106"/>
      <c r="AK728" s="106"/>
      <c r="AL728" s="106"/>
      <c r="AM728" s="108"/>
    </row>
    <row r="729" spans="1:39" hidden="1" outlineLevel="2" x14ac:dyDescent="0.3">
      <c r="B729" s="24" t="s">
        <v>192</v>
      </c>
      <c r="R729" s="76"/>
      <c r="AI729" s="88">
        <f>IF(AI$5=$C732,1,0)</f>
        <v>1</v>
      </c>
      <c r="AJ729" s="88">
        <f>IF(AJ$5=$C732,1,0)</f>
        <v>0</v>
      </c>
      <c r="AK729" s="88">
        <f>IF(AK$5=$C732,1,0)</f>
        <v>0</v>
      </c>
      <c r="AL729" s="88">
        <f>IF(AL$5=$C732,1,0)</f>
        <v>0</v>
      </c>
      <c r="AM729" s="88">
        <f>IF(AM$5=$C732,1,0)</f>
        <v>0</v>
      </c>
    </row>
    <row r="730" spans="1:39" hidden="1" outlineLevel="2" x14ac:dyDescent="0.3">
      <c r="B730" s="24" t="s">
        <v>175</v>
      </c>
      <c r="R730" s="76"/>
      <c r="AI730" s="88">
        <f>IF(AND(SUM($J729:AI729)&gt;0,AI$5&lt;$C732+$C735-1),1,0)</f>
        <v>1</v>
      </c>
      <c r="AJ730" s="88">
        <f>IF(AND(SUM($J729:AJ729)&gt;0,AJ$5&lt;$C732+$C735-1),1,0)</f>
        <v>1</v>
      </c>
      <c r="AK730" s="88">
        <f>IF(AND(SUM($J729:AK729)&gt;0,AK$5&lt;$C732+$C735-1),1,0)</f>
        <v>1</v>
      </c>
      <c r="AL730" s="88">
        <f>IF(AND(SUM($J729:AL729)&gt;0,AL$5&lt;$C732+$C735-1),1,0)</f>
        <v>1</v>
      </c>
      <c r="AM730" s="88">
        <f>IF(AND(SUM($J729:AM729)&gt;0,AM$5&lt;$C732+$C735-1),1,0)</f>
        <v>0</v>
      </c>
    </row>
    <row r="731" spans="1:39" ht="13.5" hidden="1" outlineLevel="2" thickBot="1" x14ac:dyDescent="0.35">
      <c r="B731" s="24" t="s">
        <v>176</v>
      </c>
      <c r="C731" s="60"/>
      <c r="D731" s="60"/>
      <c r="E731" s="60"/>
      <c r="F731" s="60"/>
      <c r="G731" s="60"/>
      <c r="H731" s="60"/>
      <c r="I731" s="60"/>
      <c r="J731" s="60"/>
      <c r="K731" s="86"/>
      <c r="L731" s="86"/>
      <c r="M731" s="86"/>
      <c r="N731" s="86"/>
      <c r="O731" s="86"/>
      <c r="P731" s="86"/>
      <c r="Q731" s="86"/>
      <c r="R731" s="87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89">
        <f>IF(AI$5=$C732+$C735-1,1,0)</f>
        <v>0</v>
      </c>
      <c r="AJ731" s="89">
        <f>IF(AJ$5=$C732+$C735-1,1,0)</f>
        <v>0</v>
      </c>
      <c r="AK731" s="89">
        <f>IF(AK$5=$C732+$C735-1,1,0)</f>
        <v>0</v>
      </c>
      <c r="AL731" s="89">
        <f>IF(AL$5=$C732+$C735-1,1,0)</f>
        <v>0</v>
      </c>
      <c r="AM731" s="89">
        <f>IF(AM$5=$C732+$C735-1,1,0)</f>
        <v>1</v>
      </c>
    </row>
    <row r="732" spans="1:39" hidden="1" outlineLevel="2" x14ac:dyDescent="0.3">
      <c r="B732" s="77" t="s">
        <v>191</v>
      </c>
      <c r="C732" s="85">
        <v>2019</v>
      </c>
      <c r="D732" t="s">
        <v>167</v>
      </c>
      <c r="R732" s="76"/>
      <c r="AI732" s="14">
        <f>J735</f>
        <v>0</v>
      </c>
      <c r="AJ732" s="14">
        <f>AI735</f>
        <v>0</v>
      </c>
      <c r="AK732" s="14">
        <f>AJ735</f>
        <v>0</v>
      </c>
      <c r="AL732" s="14">
        <f>AK735</f>
        <v>0</v>
      </c>
      <c r="AM732" s="14">
        <f>AL735</f>
        <v>0</v>
      </c>
    </row>
    <row r="733" spans="1:39" hidden="1" outlineLevel="2" x14ac:dyDescent="0.3">
      <c r="B733" s="78" t="s">
        <v>177</v>
      </c>
      <c r="C733" s="84">
        <v>0</v>
      </c>
      <c r="D733" t="s">
        <v>168</v>
      </c>
      <c r="R733" s="76"/>
      <c r="AI733" s="14">
        <f>$C733*AI$729</f>
        <v>0</v>
      </c>
      <c r="AJ733" s="14">
        <f>$C733*AJ$729</f>
        <v>0</v>
      </c>
      <c r="AK733" s="14">
        <f>$C733*AK$729</f>
        <v>0</v>
      </c>
      <c r="AL733" s="14">
        <f>$C733*AL$729</f>
        <v>0</v>
      </c>
      <c r="AM733" s="14">
        <f>$C733*AM$729</f>
        <v>0</v>
      </c>
    </row>
    <row r="734" spans="1:39" ht="13.5" hidden="1" outlineLevel="2" thickBot="1" x14ac:dyDescent="0.35">
      <c r="B734" s="78" t="s">
        <v>178</v>
      </c>
      <c r="C734" s="79" t="s">
        <v>179</v>
      </c>
      <c r="D734" t="s">
        <v>169</v>
      </c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>
        <f>IF(AI730=1,AI736-AI737,IF(AI731=1,AI732,0))</f>
        <v>0</v>
      </c>
      <c r="AJ734" s="14">
        <f>IF(AJ730=1,AJ736-AJ737,IF(AJ731=1,AJ732,0))</f>
        <v>0</v>
      </c>
      <c r="AK734" s="14">
        <f>IF(AK730=1,AK736-AK737,IF(AK731=1,AK732,0))</f>
        <v>0</v>
      </c>
      <c r="AL734" s="14">
        <f>IF(AL730=1,AL736-AL737,IF(AL731=1,AL732,0))</f>
        <v>0</v>
      </c>
      <c r="AM734" s="14">
        <f>IF(AM730=1,AM736-AM737,IF(AM731=1,AM732,0))</f>
        <v>0</v>
      </c>
    </row>
    <row r="735" spans="1:39" ht="13.5" hidden="1" outlineLevel="2" thickBot="1" x14ac:dyDescent="0.35">
      <c r="B735" s="78" t="s">
        <v>180</v>
      </c>
      <c r="C735" s="79">
        <v>5</v>
      </c>
      <c r="D735" s="74" t="s">
        <v>188</v>
      </c>
      <c r="E735" s="74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>
        <f>SUM(AI732:AI733)-AI734</f>
        <v>0</v>
      </c>
      <c r="AJ735" s="75">
        <f>SUM(AJ732:AJ733)-AJ734</f>
        <v>0</v>
      </c>
      <c r="AK735" s="75">
        <f>SUM(AK732:AK733)-AK734</f>
        <v>0</v>
      </c>
      <c r="AL735" s="75">
        <f>SUM(AL732:AL733)-AL734</f>
        <v>0</v>
      </c>
      <c r="AM735" s="75">
        <f>SUM(AM732:AM733)-AM734</f>
        <v>0</v>
      </c>
    </row>
    <row r="736" spans="1:39" hidden="1" outlineLevel="2" x14ac:dyDescent="0.3">
      <c r="B736" s="78" t="s">
        <v>181</v>
      </c>
      <c r="C736" s="79" t="s">
        <v>182</v>
      </c>
      <c r="D736" t="s">
        <v>189</v>
      </c>
      <c r="R736" s="76"/>
      <c r="AI736" s="14">
        <f>-PMT($C739,$C735,$C733)*SUM(AI730:AI731)</f>
        <v>0</v>
      </c>
      <c r="AJ736" s="14">
        <f>-PMT($C739,$C735,$C733)*SUM(AJ730:AJ731)</f>
        <v>0</v>
      </c>
      <c r="AK736" s="14">
        <f>-PMT($C739,$C735,$C733)*SUM(AK730:AK731)</f>
        <v>0</v>
      </c>
      <c r="AL736" s="14">
        <f>-PMT($C739,$C735,$C733)*SUM(AL730:AL731)</f>
        <v>0</v>
      </c>
      <c r="AM736" s="14">
        <f>-PMT($C739,$C735,$C733)*SUM(AM730:AM731)</f>
        <v>0</v>
      </c>
    </row>
    <row r="737" spans="1:39" hidden="1" outlineLevel="2" x14ac:dyDescent="0.3">
      <c r="B737" s="78" t="s">
        <v>183</v>
      </c>
      <c r="C737" s="80">
        <v>2.5999999999999999E-2</v>
      </c>
      <c r="D737" t="s">
        <v>172</v>
      </c>
      <c r="R737" s="76"/>
      <c r="AI737" s="14">
        <f>IF(AI729=1,SUM(AI732:AI733)*$C739,AVERAGE(AH732:AI732)*$C739)</f>
        <v>0</v>
      </c>
      <c r="AJ737" s="14">
        <f>IF(AJ729=1,SUM(AJ732:AJ733)*$C739,AVERAGE(AI732:AJ732)*$C739)</f>
        <v>0</v>
      </c>
      <c r="AK737" s="14">
        <f>IF(AK729=1,SUM(AK732:AK733)*$C739,AVERAGE(AJ732:AK732)*$C739)</f>
        <v>0</v>
      </c>
      <c r="AL737" s="14">
        <f>IF(AL729=1,SUM(AL732:AL733)*$C739,AVERAGE(AK732:AL732)*$C739)</f>
        <v>0</v>
      </c>
      <c r="AM737" s="14">
        <f>IF(AM729=1,SUM(AM732:AM733)*$C739,AVERAGE(AL732:AM732)*$C739)</f>
        <v>0</v>
      </c>
    </row>
    <row r="738" spans="1:39" hidden="1" outlineLevel="2" x14ac:dyDescent="0.3">
      <c r="B738" s="78" t="s">
        <v>184</v>
      </c>
      <c r="C738" s="80">
        <v>7.3999999999999996E-2</v>
      </c>
      <c r="D738" t="s">
        <v>171</v>
      </c>
      <c r="R738" s="76"/>
      <c r="AI738" s="14">
        <f>AI733*$C740</f>
        <v>0</v>
      </c>
      <c r="AJ738" s="14">
        <f>AJ733*$C740</f>
        <v>0</v>
      </c>
      <c r="AK738" s="14">
        <f>AK733*$C740</f>
        <v>0</v>
      </c>
      <c r="AL738" s="14">
        <f>AL733*$C740</f>
        <v>0</v>
      </c>
      <c r="AM738" s="14">
        <f>AM733*$C740</f>
        <v>0</v>
      </c>
    </row>
    <row r="739" spans="1:39" ht="13.5" hidden="1" outlineLevel="2" thickBot="1" x14ac:dyDescent="0.35">
      <c r="B739" s="78" t="s">
        <v>185</v>
      </c>
      <c r="C739" s="81">
        <f>+C737+C738</f>
        <v>9.9999999999999992E-2</v>
      </c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</row>
    <row r="740" spans="1:39" ht="13.5" hidden="1" outlineLevel="2" thickBot="1" x14ac:dyDescent="0.35">
      <c r="B740" s="78" t="s">
        <v>186</v>
      </c>
      <c r="C740" s="80">
        <v>1.4999999999999999E-2</v>
      </c>
      <c r="D740" s="74" t="s">
        <v>190</v>
      </c>
      <c r="E740" s="74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>
        <f>-AI733+AI736+AI738</f>
        <v>0</v>
      </c>
      <c r="AJ740" s="75">
        <f>-AJ733+AJ736+AJ738</f>
        <v>0</v>
      </c>
      <c r="AK740" s="75">
        <f>-AK733+AK736+AK738</f>
        <v>0</v>
      </c>
      <c r="AL740" s="75">
        <f>-AL733+AL736+AL738</f>
        <v>0</v>
      </c>
      <c r="AM740" s="75">
        <f>-AM733+AM736+AM738</f>
        <v>0</v>
      </c>
    </row>
    <row r="741" spans="1:39" ht="13.5" hidden="1" outlineLevel="2" thickBot="1" x14ac:dyDescent="0.35">
      <c r="B741" s="82" t="s">
        <v>187</v>
      </c>
      <c r="C741" s="83" t="e">
        <f>IRR(AI740:AM740)</f>
        <v>#NUM!</v>
      </c>
      <c r="R741" s="76"/>
    </row>
    <row r="742" spans="1:39" hidden="1" outlineLevel="2" x14ac:dyDescent="0.3"/>
    <row r="743" spans="1:39" s="46" customFormat="1" hidden="1" outlineLevel="1" collapsed="1" x14ac:dyDescent="0.25">
      <c r="A743" s="45"/>
      <c r="B743" s="105" t="s">
        <v>194</v>
      </c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7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  <c r="AJ743" s="106"/>
      <c r="AK743" s="106"/>
      <c r="AL743" s="106"/>
      <c r="AM743" s="108"/>
    </row>
    <row r="744" spans="1:39" hidden="1" outlineLevel="2" x14ac:dyDescent="0.3">
      <c r="B744" s="24" t="s">
        <v>192</v>
      </c>
      <c r="R744" s="76"/>
      <c r="AI744" s="88">
        <f>IF(AI$5=$C747,1,0)</f>
        <v>1</v>
      </c>
      <c r="AJ744" s="88">
        <f>IF(AJ$5=$C747,1,0)</f>
        <v>0</v>
      </c>
      <c r="AK744" s="88">
        <f>IF(AK$5=$C747,1,0)</f>
        <v>0</v>
      </c>
      <c r="AL744" s="88">
        <f>IF(AL$5=$C747,1,0)</f>
        <v>0</v>
      </c>
      <c r="AM744" s="88">
        <f>IF(AM$5=$C747,1,0)</f>
        <v>0</v>
      </c>
    </row>
    <row r="745" spans="1:39" hidden="1" outlineLevel="2" x14ac:dyDescent="0.3">
      <c r="B745" s="24" t="s">
        <v>175</v>
      </c>
      <c r="R745" s="76"/>
      <c r="AI745" s="88">
        <f>IF(AND(SUM($J744:AI744)&gt;0,AI$5&lt;$C747+$C750-1),1,0)</f>
        <v>1</v>
      </c>
      <c r="AJ745" s="88">
        <f>IF(AND(SUM($J744:AJ744)&gt;0,AJ$5&lt;$C747+$C750-1),1,0)</f>
        <v>1</v>
      </c>
      <c r="AK745" s="88">
        <f>IF(AND(SUM($J744:AK744)&gt;0,AK$5&lt;$C747+$C750-1),1,0)</f>
        <v>1</v>
      </c>
      <c r="AL745" s="88">
        <f>IF(AND(SUM($J744:AL744)&gt;0,AL$5&lt;$C747+$C750-1),1,0)</f>
        <v>1</v>
      </c>
      <c r="AM745" s="88">
        <f>IF(AND(SUM($J744:AM744)&gt;0,AM$5&lt;$C747+$C750-1),1,0)</f>
        <v>0</v>
      </c>
    </row>
    <row r="746" spans="1:39" ht="13.5" hidden="1" outlineLevel="2" thickBot="1" x14ac:dyDescent="0.35">
      <c r="B746" s="24" t="s">
        <v>176</v>
      </c>
      <c r="C746" s="60"/>
      <c r="D746" s="60"/>
      <c r="E746" s="60"/>
      <c r="F746" s="60"/>
      <c r="G746" s="60"/>
      <c r="H746" s="60"/>
      <c r="I746" s="60"/>
      <c r="J746" s="60"/>
      <c r="K746" s="86"/>
      <c r="L746" s="86"/>
      <c r="M746" s="86"/>
      <c r="N746" s="86"/>
      <c r="O746" s="86"/>
      <c r="P746" s="86"/>
      <c r="Q746" s="86"/>
      <c r="R746" s="87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89">
        <f>IF(AI$5=$C747+$C750-1,1,0)</f>
        <v>0</v>
      </c>
      <c r="AJ746" s="89">
        <f>IF(AJ$5=$C747+$C750-1,1,0)</f>
        <v>0</v>
      </c>
      <c r="AK746" s="89">
        <f>IF(AK$5=$C747+$C750-1,1,0)</f>
        <v>0</v>
      </c>
      <c r="AL746" s="89">
        <f>IF(AL$5=$C747+$C750-1,1,0)</f>
        <v>0</v>
      </c>
      <c r="AM746" s="89">
        <f>IF(AM$5=$C747+$C750-1,1,0)</f>
        <v>1</v>
      </c>
    </row>
    <row r="747" spans="1:39" hidden="1" outlineLevel="2" x14ac:dyDescent="0.3">
      <c r="B747" s="77" t="s">
        <v>191</v>
      </c>
      <c r="C747" s="85">
        <v>2019</v>
      </c>
      <c r="D747" t="s">
        <v>167</v>
      </c>
      <c r="R747" s="76"/>
      <c r="AI747" s="14">
        <f>J750</f>
        <v>0</v>
      </c>
      <c r="AJ747" s="14">
        <f>AI750</f>
        <v>0</v>
      </c>
      <c r="AK747" s="14">
        <f>AJ750</f>
        <v>0</v>
      </c>
      <c r="AL747" s="14">
        <f>AK750</f>
        <v>0</v>
      </c>
      <c r="AM747" s="14">
        <f>AL750</f>
        <v>0</v>
      </c>
    </row>
    <row r="748" spans="1:39" hidden="1" outlineLevel="2" x14ac:dyDescent="0.3">
      <c r="B748" s="78" t="s">
        <v>177</v>
      </c>
      <c r="C748" s="84">
        <v>0</v>
      </c>
      <c r="D748" t="s">
        <v>168</v>
      </c>
      <c r="R748" s="76"/>
      <c r="AI748" s="14">
        <f>$C748*AI$744</f>
        <v>0</v>
      </c>
      <c r="AJ748" s="14">
        <f>$C748*AJ$744</f>
        <v>0</v>
      </c>
      <c r="AK748" s="14">
        <f>$C748*AK$744</f>
        <v>0</v>
      </c>
      <c r="AL748" s="14">
        <f>$C748*AL$744</f>
        <v>0</v>
      </c>
      <c r="AM748" s="14">
        <f>$C748*AM$744</f>
        <v>0</v>
      </c>
    </row>
    <row r="749" spans="1:39" ht="13.5" hidden="1" outlineLevel="2" thickBot="1" x14ac:dyDescent="0.35">
      <c r="B749" s="78" t="s">
        <v>178</v>
      </c>
      <c r="C749" s="79" t="s">
        <v>179</v>
      </c>
      <c r="D749" t="s">
        <v>169</v>
      </c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>
        <f>IF(AI745=1,AI751-AI752,IF(AI746=1,AI747,0))</f>
        <v>0</v>
      </c>
      <c r="AJ749" s="14">
        <f>IF(AJ745=1,AJ751-AJ752,IF(AJ746=1,AJ747,0))</f>
        <v>0</v>
      </c>
      <c r="AK749" s="14">
        <f>IF(AK745=1,AK751-AK752,IF(AK746=1,AK747,0))</f>
        <v>0</v>
      </c>
      <c r="AL749" s="14">
        <f>IF(AL745=1,AL751-AL752,IF(AL746=1,AL747,0))</f>
        <v>0</v>
      </c>
      <c r="AM749" s="14">
        <f>IF(AM745=1,AM751-AM752,IF(AM746=1,AM747,0))</f>
        <v>0</v>
      </c>
    </row>
    <row r="750" spans="1:39" ht="13.5" hidden="1" outlineLevel="2" thickBot="1" x14ac:dyDescent="0.35">
      <c r="B750" s="78" t="s">
        <v>180</v>
      </c>
      <c r="C750" s="79">
        <v>5</v>
      </c>
      <c r="D750" s="74" t="s">
        <v>188</v>
      </c>
      <c r="E750" s="74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>
        <f>SUM(AI747:AI748)-AI749</f>
        <v>0</v>
      </c>
      <c r="AJ750" s="75">
        <f>SUM(AJ747:AJ748)-AJ749</f>
        <v>0</v>
      </c>
      <c r="AK750" s="75">
        <f>SUM(AK747:AK748)-AK749</f>
        <v>0</v>
      </c>
      <c r="AL750" s="75">
        <f>SUM(AL747:AL748)-AL749</f>
        <v>0</v>
      </c>
      <c r="AM750" s="75">
        <f>SUM(AM747:AM748)-AM749</f>
        <v>0</v>
      </c>
    </row>
    <row r="751" spans="1:39" hidden="1" outlineLevel="2" x14ac:dyDescent="0.3">
      <c r="B751" s="78" t="s">
        <v>181</v>
      </c>
      <c r="C751" s="79" t="s">
        <v>182</v>
      </c>
      <c r="D751" t="s">
        <v>189</v>
      </c>
      <c r="R751" s="76"/>
      <c r="AI751" s="14">
        <f>-PMT($C754,$C750,$C748)*SUM(AI745:AI746)</f>
        <v>0</v>
      </c>
      <c r="AJ751" s="14">
        <f>-PMT($C754,$C750,$C748)*SUM(AJ745:AJ746)</f>
        <v>0</v>
      </c>
      <c r="AK751" s="14">
        <f>-PMT($C754,$C750,$C748)*SUM(AK745:AK746)</f>
        <v>0</v>
      </c>
      <c r="AL751" s="14">
        <f>-PMT($C754,$C750,$C748)*SUM(AL745:AL746)</f>
        <v>0</v>
      </c>
      <c r="AM751" s="14">
        <f>-PMT($C754,$C750,$C748)*SUM(AM745:AM746)</f>
        <v>0</v>
      </c>
    </row>
    <row r="752" spans="1:39" hidden="1" outlineLevel="2" x14ac:dyDescent="0.3">
      <c r="B752" s="78" t="s">
        <v>183</v>
      </c>
      <c r="C752" s="80">
        <v>2.5999999999999999E-2</v>
      </c>
      <c r="D752" t="s">
        <v>172</v>
      </c>
      <c r="R752" s="76"/>
      <c r="AI752" s="14">
        <f>IF(AI744=1,SUM(AI747:AI748)*$C754,AVERAGE(AH747:AI747)*$C754)</f>
        <v>0</v>
      </c>
      <c r="AJ752" s="14">
        <f>IF(AJ744=1,SUM(AJ747:AJ748)*$C754,AVERAGE(AI747:AJ747)*$C754)</f>
        <v>0</v>
      </c>
      <c r="AK752" s="14">
        <f>IF(AK744=1,SUM(AK747:AK748)*$C754,AVERAGE(AJ747:AK747)*$C754)</f>
        <v>0</v>
      </c>
      <c r="AL752" s="14">
        <f>IF(AL744=1,SUM(AL747:AL748)*$C754,AVERAGE(AK747:AL747)*$C754)</f>
        <v>0</v>
      </c>
      <c r="AM752" s="14">
        <f>IF(AM744=1,SUM(AM747:AM748)*$C754,AVERAGE(AL747:AM747)*$C754)</f>
        <v>0</v>
      </c>
    </row>
    <row r="753" spans="1:39" hidden="1" outlineLevel="2" x14ac:dyDescent="0.3">
      <c r="B753" s="78" t="s">
        <v>184</v>
      </c>
      <c r="C753" s="80">
        <v>4.3999999999999997E-2</v>
      </c>
      <c r="D753" t="s">
        <v>171</v>
      </c>
      <c r="R753" s="76"/>
      <c r="AI753" s="14">
        <f>AI748*$C755</f>
        <v>0</v>
      </c>
      <c r="AJ753" s="14">
        <f>AJ748*$C755</f>
        <v>0</v>
      </c>
      <c r="AK753" s="14">
        <f>AK748*$C755</f>
        <v>0</v>
      </c>
      <c r="AL753" s="14">
        <f>AL748*$C755</f>
        <v>0</v>
      </c>
      <c r="AM753" s="14">
        <f>AM748*$C755</f>
        <v>0</v>
      </c>
    </row>
    <row r="754" spans="1:39" ht="13.5" hidden="1" outlineLevel="2" thickBot="1" x14ac:dyDescent="0.35">
      <c r="B754" s="78" t="s">
        <v>185</v>
      </c>
      <c r="C754" s="81">
        <f>+C752+C753</f>
        <v>6.9999999999999993E-2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</row>
    <row r="755" spans="1:39" ht="13.5" hidden="1" outlineLevel="2" thickBot="1" x14ac:dyDescent="0.35">
      <c r="B755" s="78" t="s">
        <v>186</v>
      </c>
      <c r="C755" s="80">
        <v>1.4999999999999999E-2</v>
      </c>
      <c r="D755" s="74" t="s">
        <v>190</v>
      </c>
      <c r="E755" s="74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>
        <f>-AI748+AI751+AI753</f>
        <v>0</v>
      </c>
      <c r="AJ755" s="75">
        <f>-AJ748+AJ751+AJ753</f>
        <v>0</v>
      </c>
      <c r="AK755" s="75">
        <f>-AK748+AK751+AK753</f>
        <v>0</v>
      </c>
      <c r="AL755" s="75">
        <f>-AL748+AL751+AL753</f>
        <v>0</v>
      </c>
      <c r="AM755" s="75">
        <f>-AM748+AM751+AM753</f>
        <v>0</v>
      </c>
    </row>
    <row r="756" spans="1:39" ht="13.5" hidden="1" outlineLevel="2" thickBot="1" x14ac:dyDescent="0.35">
      <c r="B756" s="82" t="s">
        <v>187</v>
      </c>
      <c r="C756" s="83" t="e">
        <f>IRR(AI755:AM755)</f>
        <v>#NUM!</v>
      </c>
      <c r="R756" s="76"/>
    </row>
    <row r="757" spans="1:39" hidden="1" outlineLevel="2" x14ac:dyDescent="0.3"/>
    <row r="758" spans="1:39" s="46" customFormat="1" hidden="1" outlineLevel="1" collapsed="1" x14ac:dyDescent="0.25">
      <c r="A758" s="45"/>
      <c r="B758" s="105" t="s">
        <v>208</v>
      </c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7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6"/>
      <c r="AK758" s="106"/>
      <c r="AL758" s="106"/>
      <c r="AM758" s="108"/>
    </row>
    <row r="759" spans="1:39" hidden="1" outlineLevel="2" x14ac:dyDescent="0.3">
      <c r="B759" t="s">
        <v>201</v>
      </c>
      <c r="K759" s="14">
        <f ca="1">K798</f>
        <v>-428869.91666666669</v>
      </c>
      <c r="L759" s="14">
        <f t="shared" ref="L759:V759" ca="1" si="304">L798+K759</f>
        <v>-857739.83333333337</v>
      </c>
      <c r="M759" s="14">
        <f t="shared" ca="1" si="304"/>
        <v>-1340397.75</v>
      </c>
      <c r="N759" s="14">
        <f t="shared" ca="1" si="304"/>
        <v>-1840688.1666666667</v>
      </c>
      <c r="O759" s="14">
        <f t="shared" ca="1" si="304"/>
        <v>-2354061.5833333335</v>
      </c>
      <c r="P759" s="14">
        <f t="shared" ca="1" si="304"/>
        <v>-2879290</v>
      </c>
      <c r="Q759" s="14">
        <f t="shared" ca="1" si="304"/>
        <v>-3463650.666666667</v>
      </c>
      <c r="R759" s="14">
        <f t="shared" ca="1" si="304"/>
        <v>-4070265.833333334</v>
      </c>
      <c r="S759" s="14">
        <f t="shared" ca="1" si="304"/>
        <v>-4708752.0000000009</v>
      </c>
      <c r="T759" s="14">
        <f t="shared" ca="1" si="304"/>
        <v>-956425.66666666791</v>
      </c>
      <c r="U759" s="14">
        <f t="shared" ca="1" si="304"/>
        <v>-1624099.3333333347</v>
      </c>
      <c r="V759" s="14">
        <f t="shared" ca="1" si="304"/>
        <v>2128226.9999999981</v>
      </c>
      <c r="W759" s="14">
        <f ca="1">W798</f>
        <v>-827006.16666666674</v>
      </c>
      <c r="X759" s="14">
        <f t="shared" ref="X759:AH759" ca="1" si="305">X798+W759</f>
        <v>2765987.666666666</v>
      </c>
      <c r="Y759" s="14">
        <f t="shared" ca="1" si="305"/>
        <v>1938981.4999999993</v>
      </c>
      <c r="Z759" s="14">
        <f t="shared" ca="1" si="305"/>
        <v>5531975.3333333321</v>
      </c>
      <c r="AA759" s="14">
        <f t="shared" ca="1" si="305"/>
        <v>4704969.1666666651</v>
      </c>
      <c r="AB759" s="14">
        <f t="shared" ca="1" si="305"/>
        <v>8297962.9999999981</v>
      </c>
      <c r="AC759" s="14">
        <f t="shared" ca="1" si="305"/>
        <v>7470956.8333333312</v>
      </c>
      <c r="AD759" s="14">
        <f t="shared" ca="1" si="305"/>
        <v>15194950.666666666</v>
      </c>
      <c r="AE759" s="14">
        <f t="shared" ca="1" si="305"/>
        <v>14367944.5</v>
      </c>
      <c r="AF759" s="14">
        <f t="shared" ca="1" si="305"/>
        <v>25253938.333333336</v>
      </c>
      <c r="AG759" s="14">
        <f t="shared" ca="1" si="305"/>
        <v>24426932.166666668</v>
      </c>
      <c r="AH759" s="14">
        <f t="shared" ca="1" si="305"/>
        <v>35312926</v>
      </c>
      <c r="AI759" s="14">
        <f ca="1">AI798</f>
        <v>2128226.9999999991</v>
      </c>
      <c r="AJ759" s="14">
        <f ca="1">AJ798</f>
        <v>35312926.000000007</v>
      </c>
      <c r="AK759" s="14">
        <f ca="1">AK798</f>
        <v>142829887.26000002</v>
      </c>
      <c r="AL759" s="14">
        <f ca="1">AL798</f>
        <v>250338018.13260013</v>
      </c>
      <c r="AM759" s="14">
        <f ca="1">AM798</f>
        <v>357836096.3139261</v>
      </c>
    </row>
    <row r="760" spans="1:39" hidden="1" outlineLevel="2" x14ac:dyDescent="0.3">
      <c r="B760" t="s">
        <v>204</v>
      </c>
      <c r="K760" s="14">
        <f ca="1">K802</f>
        <v>-448760.47222222225</v>
      </c>
      <c r="L760" s="14">
        <f t="shared" ref="L760:V760" ca="1" si="306">L802+K760</f>
        <v>-897604.27777777775</v>
      </c>
      <c r="M760" s="14">
        <f t="shared" ca="1" si="306"/>
        <v>-1442289.4166666665</v>
      </c>
      <c r="N760" s="14">
        <f t="shared" ca="1" si="306"/>
        <v>-2004993.722222222</v>
      </c>
      <c r="O760" s="14">
        <f t="shared" ca="1" si="306"/>
        <v>-2581016.0277777775</v>
      </c>
      <c r="P760" s="14">
        <f t="shared" ca="1" si="306"/>
        <v>-3169280</v>
      </c>
      <c r="Q760" s="14">
        <f t="shared" ca="1" si="306"/>
        <v>-3817366.222222222</v>
      </c>
      <c r="R760" s="14">
        <f t="shared" ca="1" si="306"/>
        <v>-4488093.611111111</v>
      </c>
      <c r="S760" s="14">
        <f t="shared" ca="1" si="306"/>
        <v>-5191230.333333333</v>
      </c>
      <c r="T760" s="14">
        <f t="shared" ca="1" si="306"/>
        <v>-1503941.222222222</v>
      </c>
      <c r="U760" s="14">
        <f t="shared" ca="1" si="306"/>
        <v>-2236735.444444444</v>
      </c>
      <c r="V760" s="14">
        <f t="shared" ca="1" si="306"/>
        <v>1450387</v>
      </c>
      <c r="W760" s="14">
        <f ca="1">W802</f>
        <v>-897690.05555555562</v>
      </c>
      <c r="X760" s="14">
        <f t="shared" ref="X760:AH760" ca="1" si="307">X802+W760</f>
        <v>2624619.8888888885</v>
      </c>
      <c r="Y760" s="14">
        <f t="shared" ca="1" si="307"/>
        <v>1726929.833333333</v>
      </c>
      <c r="Z760" s="14">
        <f t="shared" ca="1" si="307"/>
        <v>5249239.7777777771</v>
      </c>
      <c r="AA760" s="14">
        <f t="shared" ca="1" si="307"/>
        <v>4351549.7222222211</v>
      </c>
      <c r="AB760" s="14">
        <f t="shared" ca="1" si="307"/>
        <v>7873859.6666666651</v>
      </c>
      <c r="AC760" s="14">
        <f t="shared" ca="1" si="307"/>
        <v>6976169.6111111091</v>
      </c>
      <c r="AD760" s="14">
        <f t="shared" ca="1" si="307"/>
        <v>14629479.555555556</v>
      </c>
      <c r="AE760" s="14">
        <f t="shared" ca="1" si="307"/>
        <v>13731789.5</v>
      </c>
      <c r="AF760" s="14">
        <f t="shared" ca="1" si="307"/>
        <v>24547099.444444448</v>
      </c>
      <c r="AG760" s="14">
        <f t="shared" ca="1" si="307"/>
        <v>23649409.388888892</v>
      </c>
      <c r="AH760" s="14">
        <f t="shared" ca="1" si="307"/>
        <v>34464719.333333343</v>
      </c>
      <c r="AI760" s="14">
        <f ca="1">AI802</f>
        <v>1345780.3333333323</v>
      </c>
      <c r="AJ760" s="14">
        <f ca="1">AJ802</f>
        <v>34505019.333333343</v>
      </c>
      <c r="AK760" s="14">
        <f ca="1">AK802</f>
        <v>142007260.59333336</v>
      </c>
      <c r="AL760" s="14">
        <f ca="1">AL802</f>
        <v>249492751.46593347</v>
      </c>
      <c r="AM760" s="14">
        <f ca="1">AM802</f>
        <v>356972149.64725941</v>
      </c>
    </row>
    <row r="761" spans="1:39" hidden="1" outlineLevel="2" x14ac:dyDescent="0.3">
      <c r="B761" t="s">
        <v>202</v>
      </c>
      <c r="K761" s="14">
        <f t="shared" ref="K761:AM761" ca="1" si="308">K880</f>
        <v>2835449.7824999997</v>
      </c>
      <c r="L761" s="14">
        <f t="shared" ca="1" si="308"/>
        <v>2485837.0649999999</v>
      </c>
      <c r="M761" s="14">
        <f t="shared" ca="1" si="308"/>
        <v>42090283.027499996</v>
      </c>
      <c r="N761" s="14">
        <f t="shared" ca="1" si="308"/>
        <v>41680880.514999993</v>
      </c>
      <c r="O761" s="14">
        <f t="shared" ca="1" si="308"/>
        <v>41267331.782499991</v>
      </c>
      <c r="P761" s="14">
        <f t="shared" ca="1" si="308"/>
        <v>40838358.79999999</v>
      </c>
      <c r="Q761" s="14">
        <f t="shared" ca="1" si="308"/>
        <v>40410536.239999987</v>
      </c>
      <c r="R761" s="14">
        <f t="shared" ca="1" si="308"/>
        <v>39917493.824999988</v>
      </c>
      <c r="S761" s="14">
        <f t="shared" ca="1" si="308"/>
        <v>39393246.36999999</v>
      </c>
      <c r="T761" s="14">
        <f t="shared" ca="1" si="308"/>
        <v>36739517.545555547</v>
      </c>
      <c r="U761" s="14">
        <f t="shared" ca="1" si="308"/>
        <v>41815175.109999992</v>
      </c>
      <c r="V761" s="14">
        <f t="shared" ca="1" si="308"/>
        <v>39173761.285555549</v>
      </c>
      <c r="W761" s="14">
        <f t="shared" ca="1" si="308"/>
        <v>44101294.474999994</v>
      </c>
      <c r="X761" s="14">
        <f t="shared" ca="1" si="308"/>
        <v>41350158.775555551</v>
      </c>
      <c r="Y761" s="14">
        <f t="shared" ca="1" si="308"/>
        <v>46316111.964999996</v>
      </c>
      <c r="Z761" s="14">
        <f t="shared" ca="1" si="308"/>
        <v>43564976.265555553</v>
      </c>
      <c r="AA761" s="14">
        <f t="shared" ca="1" si="308"/>
        <v>48530929.454999998</v>
      </c>
      <c r="AB761" s="14">
        <f t="shared" ca="1" si="308"/>
        <v>45779793.755555555</v>
      </c>
      <c r="AC761" s="14">
        <f t="shared" ca="1" si="308"/>
        <v>50745746.945</v>
      </c>
      <c r="AD761" s="14">
        <f t="shared" ca="1" si="308"/>
        <v>46020101.245555557</v>
      </c>
      <c r="AE761" s="14">
        <f t="shared" ca="1" si="308"/>
        <v>56224054.435000002</v>
      </c>
      <c r="AF761" s="14">
        <f t="shared" ca="1" si="308"/>
        <v>49987055.402222224</v>
      </c>
      <c r="AG761" s="14">
        <f t="shared" ca="1" si="308"/>
        <v>64200341.925000004</v>
      </c>
      <c r="AH761" s="14">
        <f t="shared" ca="1" si="308"/>
        <v>57963342.892222226</v>
      </c>
      <c r="AI761" s="14">
        <f t="shared" ca="1" si="308"/>
        <v>39173761.285555556</v>
      </c>
      <c r="AJ761" s="14">
        <f t="shared" ca="1" si="308"/>
        <v>57963342.892222226</v>
      </c>
      <c r="AK761" s="14">
        <f t="shared" ca="1" si="308"/>
        <v>169576910.61280745</v>
      </c>
      <c r="AL761" s="14">
        <f t="shared" ca="1" si="308"/>
        <v>355932102.78941339</v>
      </c>
      <c r="AM761" s="14">
        <f t="shared" ca="1" si="308"/>
        <v>627033059.52926683</v>
      </c>
    </row>
    <row r="762" spans="1:39" hidden="1" outlineLevel="2" x14ac:dyDescent="0.3">
      <c r="B762" t="s">
        <v>211</v>
      </c>
      <c r="K762" s="14">
        <f>+K705</f>
        <v>0</v>
      </c>
      <c r="L762" s="14">
        <f t="shared" ref="L762:AM762" si="309">+L705</f>
        <v>0</v>
      </c>
      <c r="M762" s="14">
        <f t="shared" si="309"/>
        <v>0</v>
      </c>
      <c r="N762" s="14">
        <f t="shared" si="309"/>
        <v>0</v>
      </c>
      <c r="O762" s="14">
        <f t="shared" si="309"/>
        <v>0</v>
      </c>
      <c r="P762" s="14">
        <f t="shared" si="309"/>
        <v>0</v>
      </c>
      <c r="Q762" s="14">
        <f t="shared" si="309"/>
        <v>0</v>
      </c>
      <c r="R762" s="14">
        <f t="shared" si="309"/>
        <v>0</v>
      </c>
      <c r="S762" s="14">
        <f t="shared" si="309"/>
        <v>0</v>
      </c>
      <c r="T762" s="14">
        <f t="shared" si="309"/>
        <v>0</v>
      </c>
      <c r="U762" s="14">
        <f t="shared" si="309"/>
        <v>0</v>
      </c>
      <c r="V762" s="14">
        <f t="shared" si="309"/>
        <v>0</v>
      </c>
      <c r="W762" s="14">
        <f t="shared" si="309"/>
        <v>0</v>
      </c>
      <c r="X762" s="14">
        <f t="shared" si="309"/>
        <v>0</v>
      </c>
      <c r="Y762" s="14">
        <f t="shared" si="309"/>
        <v>0</v>
      </c>
      <c r="Z762" s="14">
        <f t="shared" si="309"/>
        <v>0</v>
      </c>
      <c r="AA762" s="14">
        <f t="shared" si="309"/>
        <v>0</v>
      </c>
      <c r="AB762" s="14">
        <f t="shared" si="309"/>
        <v>0</v>
      </c>
      <c r="AC762" s="14">
        <f t="shared" si="309"/>
        <v>0</v>
      </c>
      <c r="AD762" s="14">
        <f t="shared" si="309"/>
        <v>0</v>
      </c>
      <c r="AE762" s="14">
        <f t="shared" si="309"/>
        <v>0</v>
      </c>
      <c r="AF762" s="14">
        <f t="shared" si="309"/>
        <v>0</v>
      </c>
      <c r="AG762" s="14">
        <f t="shared" si="309"/>
        <v>0</v>
      </c>
      <c r="AH762" s="14">
        <f t="shared" si="309"/>
        <v>0</v>
      </c>
      <c r="AI762" s="14">
        <f t="shared" si="309"/>
        <v>0</v>
      </c>
      <c r="AJ762" s="14">
        <f t="shared" si="309"/>
        <v>0</v>
      </c>
      <c r="AK762" s="14">
        <f t="shared" si="309"/>
        <v>0</v>
      </c>
      <c r="AL762" s="14">
        <f t="shared" si="309"/>
        <v>0</v>
      </c>
      <c r="AM762" s="14">
        <f t="shared" si="309"/>
        <v>0</v>
      </c>
    </row>
    <row r="763" spans="1:39" hidden="1" outlineLevel="2" x14ac:dyDescent="0.3">
      <c r="B763" t="s">
        <v>203</v>
      </c>
      <c r="K763" s="14">
        <f ca="1">K762-K761</f>
        <v>-2835449.7824999997</v>
      </c>
      <c r="L763" s="14">
        <f t="shared" ref="L763:AM763" ca="1" si="310">L762-L761</f>
        <v>-2485837.0649999999</v>
      </c>
      <c r="M763" s="14">
        <f t="shared" ca="1" si="310"/>
        <v>-42090283.027499996</v>
      </c>
      <c r="N763" s="14">
        <f t="shared" ca="1" si="310"/>
        <v>-41680880.514999993</v>
      </c>
      <c r="O763" s="14">
        <f t="shared" ca="1" si="310"/>
        <v>-41267331.782499991</v>
      </c>
      <c r="P763" s="14">
        <f t="shared" ca="1" si="310"/>
        <v>-40838358.79999999</v>
      </c>
      <c r="Q763" s="14">
        <f t="shared" ca="1" si="310"/>
        <v>-40410536.239999987</v>
      </c>
      <c r="R763" s="14">
        <f t="shared" ca="1" si="310"/>
        <v>-39917493.824999988</v>
      </c>
      <c r="S763" s="14">
        <f t="shared" ca="1" si="310"/>
        <v>-39393246.36999999</v>
      </c>
      <c r="T763" s="14">
        <f t="shared" ca="1" si="310"/>
        <v>-36739517.545555547</v>
      </c>
      <c r="U763" s="14">
        <f t="shared" ca="1" si="310"/>
        <v>-41815175.109999992</v>
      </c>
      <c r="V763" s="14">
        <f t="shared" ca="1" si="310"/>
        <v>-39173761.285555549</v>
      </c>
      <c r="W763" s="14">
        <f t="shared" ca="1" si="310"/>
        <v>-44101294.474999994</v>
      </c>
      <c r="X763" s="14">
        <f t="shared" ca="1" si="310"/>
        <v>-41350158.775555551</v>
      </c>
      <c r="Y763" s="14">
        <f t="shared" ca="1" si="310"/>
        <v>-46316111.964999996</v>
      </c>
      <c r="Z763" s="14">
        <f t="shared" ca="1" si="310"/>
        <v>-43564976.265555553</v>
      </c>
      <c r="AA763" s="14">
        <f t="shared" ca="1" si="310"/>
        <v>-48530929.454999998</v>
      </c>
      <c r="AB763" s="14">
        <f t="shared" ca="1" si="310"/>
        <v>-45779793.755555555</v>
      </c>
      <c r="AC763" s="14">
        <f t="shared" ca="1" si="310"/>
        <v>-50745746.945</v>
      </c>
      <c r="AD763" s="14">
        <f t="shared" ca="1" si="310"/>
        <v>-46020101.245555557</v>
      </c>
      <c r="AE763" s="14">
        <f t="shared" ca="1" si="310"/>
        <v>-56224054.435000002</v>
      </c>
      <c r="AF763" s="14">
        <f t="shared" ca="1" si="310"/>
        <v>-49987055.402222224</v>
      </c>
      <c r="AG763" s="14">
        <f t="shared" ca="1" si="310"/>
        <v>-64200341.925000004</v>
      </c>
      <c r="AH763" s="14">
        <f t="shared" ca="1" si="310"/>
        <v>-57963342.892222226</v>
      </c>
      <c r="AI763" s="14">
        <f t="shared" ca="1" si="310"/>
        <v>-39173761.285555556</v>
      </c>
      <c r="AJ763" s="14">
        <f t="shared" ca="1" si="310"/>
        <v>-57963342.892222226</v>
      </c>
      <c r="AK763" s="14">
        <f t="shared" ca="1" si="310"/>
        <v>-169576910.61280745</v>
      </c>
      <c r="AL763" s="14">
        <f t="shared" ca="1" si="310"/>
        <v>-355932102.78941339</v>
      </c>
      <c r="AM763" s="14">
        <f t="shared" ca="1" si="310"/>
        <v>-627033059.52926683</v>
      </c>
    </row>
    <row r="764" spans="1:39" hidden="1" outlineLevel="2" x14ac:dyDescent="0.3">
      <c r="B764" t="s">
        <v>173</v>
      </c>
      <c r="K764" s="3">
        <f>K711</f>
        <v>0</v>
      </c>
      <c r="L764" s="3">
        <f>L711</f>
        <v>0</v>
      </c>
      <c r="M764" s="3">
        <f t="shared" ref="M764:AM764" si="311">M711</f>
        <v>0</v>
      </c>
      <c r="N764" s="3">
        <f t="shared" si="311"/>
        <v>0</v>
      </c>
      <c r="O764" s="3">
        <f t="shared" si="311"/>
        <v>0</v>
      </c>
      <c r="P764" s="3">
        <f t="shared" si="311"/>
        <v>0</v>
      </c>
      <c r="Q764" s="3">
        <f t="shared" si="311"/>
        <v>0</v>
      </c>
      <c r="R764" s="3">
        <f t="shared" si="311"/>
        <v>0</v>
      </c>
      <c r="S764" s="3">
        <f t="shared" si="311"/>
        <v>0</v>
      </c>
      <c r="T764" s="3">
        <f t="shared" si="311"/>
        <v>0</v>
      </c>
      <c r="U764" s="3">
        <f t="shared" si="311"/>
        <v>0</v>
      </c>
      <c r="V764" s="3">
        <f t="shared" si="311"/>
        <v>0</v>
      </c>
      <c r="W764" s="3">
        <f t="shared" si="311"/>
        <v>0</v>
      </c>
      <c r="X764" s="3">
        <f t="shared" si="311"/>
        <v>0</v>
      </c>
      <c r="Y764" s="3">
        <f t="shared" si="311"/>
        <v>0</v>
      </c>
      <c r="Z764" s="3">
        <f t="shared" si="311"/>
        <v>0</v>
      </c>
      <c r="AA764" s="3">
        <f t="shared" si="311"/>
        <v>0</v>
      </c>
      <c r="AB764" s="3">
        <f t="shared" si="311"/>
        <v>0</v>
      </c>
      <c r="AC764" s="3">
        <f t="shared" si="311"/>
        <v>0</v>
      </c>
      <c r="AD764" s="3">
        <f t="shared" si="311"/>
        <v>0</v>
      </c>
      <c r="AE764" s="3">
        <f t="shared" si="311"/>
        <v>0</v>
      </c>
      <c r="AF764" s="3">
        <f t="shared" si="311"/>
        <v>0</v>
      </c>
      <c r="AG764" s="3">
        <f t="shared" si="311"/>
        <v>0</v>
      </c>
      <c r="AH764" s="3">
        <f t="shared" si="311"/>
        <v>0</v>
      </c>
      <c r="AI764" s="3">
        <f t="shared" si="311"/>
        <v>0</v>
      </c>
      <c r="AJ764" s="3">
        <f t="shared" si="311"/>
        <v>0</v>
      </c>
      <c r="AK764" s="3">
        <f t="shared" si="311"/>
        <v>0</v>
      </c>
      <c r="AL764" s="3">
        <f t="shared" si="311"/>
        <v>0</v>
      </c>
      <c r="AM764" s="3">
        <f t="shared" si="311"/>
        <v>0</v>
      </c>
    </row>
    <row r="765" spans="1:39" hidden="1" outlineLevel="2" x14ac:dyDescent="0.3">
      <c r="B765" t="s">
        <v>172</v>
      </c>
      <c r="K765" s="3">
        <f>-K709</f>
        <v>0</v>
      </c>
      <c r="L765" s="3">
        <f t="shared" ref="L765:AM765" si="312">-L709</f>
        <v>0</v>
      </c>
      <c r="M765" s="3">
        <f t="shared" si="312"/>
        <v>0</v>
      </c>
      <c r="N765" s="3">
        <f t="shared" si="312"/>
        <v>0</v>
      </c>
      <c r="O765" s="3">
        <f t="shared" si="312"/>
        <v>0</v>
      </c>
      <c r="P765" s="3">
        <f t="shared" si="312"/>
        <v>0</v>
      </c>
      <c r="Q765" s="3">
        <f t="shared" si="312"/>
        <v>0</v>
      </c>
      <c r="R765" s="3">
        <f t="shared" si="312"/>
        <v>0</v>
      </c>
      <c r="S765" s="3">
        <f t="shared" si="312"/>
        <v>0</v>
      </c>
      <c r="T765" s="3">
        <f t="shared" si="312"/>
        <v>0</v>
      </c>
      <c r="U765" s="3">
        <f t="shared" si="312"/>
        <v>0</v>
      </c>
      <c r="V765" s="3">
        <f t="shared" si="312"/>
        <v>0</v>
      </c>
      <c r="W765" s="3">
        <f t="shared" si="312"/>
        <v>0</v>
      </c>
      <c r="X765" s="3">
        <f t="shared" si="312"/>
        <v>0</v>
      </c>
      <c r="Y765" s="3">
        <f t="shared" si="312"/>
        <v>0</v>
      </c>
      <c r="Z765" s="3">
        <f t="shared" si="312"/>
        <v>0</v>
      </c>
      <c r="AA765" s="3">
        <f t="shared" si="312"/>
        <v>0</v>
      </c>
      <c r="AB765" s="3">
        <f t="shared" si="312"/>
        <v>0</v>
      </c>
      <c r="AC765" s="3">
        <f t="shared" si="312"/>
        <v>0</v>
      </c>
      <c r="AD765" s="3">
        <f t="shared" si="312"/>
        <v>0</v>
      </c>
      <c r="AE765" s="3">
        <f t="shared" si="312"/>
        <v>0</v>
      </c>
      <c r="AF765" s="3">
        <f t="shared" si="312"/>
        <v>0</v>
      </c>
      <c r="AG765" s="3">
        <f t="shared" si="312"/>
        <v>0</v>
      </c>
      <c r="AH765" s="3">
        <f t="shared" si="312"/>
        <v>0</v>
      </c>
      <c r="AI765" s="3">
        <f t="shared" si="312"/>
        <v>0</v>
      </c>
      <c r="AJ765" s="3">
        <f t="shared" si="312"/>
        <v>0</v>
      </c>
      <c r="AK765" s="3">
        <f t="shared" si="312"/>
        <v>0</v>
      </c>
      <c r="AL765" s="3">
        <f t="shared" si="312"/>
        <v>0</v>
      </c>
      <c r="AM765" s="3">
        <f t="shared" si="312"/>
        <v>0</v>
      </c>
    </row>
    <row r="766" spans="1:39" hidden="1" outlineLevel="2" x14ac:dyDescent="0.3">
      <c r="B766" t="s">
        <v>196</v>
      </c>
      <c r="K766" s="168" t="str">
        <f ca="1">IFERROR(K760/K765,"-")</f>
        <v>-</v>
      </c>
      <c r="L766" s="168" t="str">
        <f t="shared" ref="L766:AM766" ca="1" si="313">IFERROR(L760/L765,"-")</f>
        <v>-</v>
      </c>
      <c r="M766" s="168" t="str">
        <f t="shared" ca="1" si="313"/>
        <v>-</v>
      </c>
      <c r="N766" s="168" t="str">
        <f t="shared" ca="1" si="313"/>
        <v>-</v>
      </c>
      <c r="O766" s="168" t="str">
        <f t="shared" ca="1" si="313"/>
        <v>-</v>
      </c>
      <c r="P766" s="168" t="str">
        <f t="shared" ca="1" si="313"/>
        <v>-</v>
      </c>
      <c r="Q766" s="168" t="str">
        <f t="shared" ca="1" si="313"/>
        <v>-</v>
      </c>
      <c r="R766" s="168" t="str">
        <f t="shared" ca="1" si="313"/>
        <v>-</v>
      </c>
      <c r="S766" s="168" t="str">
        <f t="shared" ca="1" si="313"/>
        <v>-</v>
      </c>
      <c r="T766" s="168" t="str">
        <f t="shared" ca="1" si="313"/>
        <v>-</v>
      </c>
      <c r="U766" s="168" t="str">
        <f t="shared" ca="1" si="313"/>
        <v>-</v>
      </c>
      <c r="V766" s="168" t="str">
        <f t="shared" ca="1" si="313"/>
        <v>-</v>
      </c>
      <c r="W766" s="168" t="str">
        <f t="shared" ca="1" si="313"/>
        <v>-</v>
      </c>
      <c r="X766" s="168" t="str">
        <f t="shared" ca="1" si="313"/>
        <v>-</v>
      </c>
      <c r="Y766" s="168" t="str">
        <f t="shared" ca="1" si="313"/>
        <v>-</v>
      </c>
      <c r="Z766" s="168" t="str">
        <f t="shared" ca="1" si="313"/>
        <v>-</v>
      </c>
      <c r="AA766" s="168" t="str">
        <f t="shared" ca="1" si="313"/>
        <v>-</v>
      </c>
      <c r="AB766" s="168" t="str">
        <f t="shared" ca="1" si="313"/>
        <v>-</v>
      </c>
      <c r="AC766" s="168" t="str">
        <f t="shared" ca="1" si="313"/>
        <v>-</v>
      </c>
      <c r="AD766" s="168" t="str">
        <f t="shared" ca="1" si="313"/>
        <v>-</v>
      </c>
      <c r="AE766" s="168" t="str">
        <f t="shared" ca="1" si="313"/>
        <v>-</v>
      </c>
      <c r="AF766" s="168" t="str">
        <f t="shared" ca="1" si="313"/>
        <v>-</v>
      </c>
      <c r="AG766" s="168" t="str">
        <f t="shared" ca="1" si="313"/>
        <v>-</v>
      </c>
      <c r="AH766" s="168" t="str">
        <f t="shared" ca="1" si="313"/>
        <v>-</v>
      </c>
      <c r="AI766" s="168" t="str">
        <f t="shared" ca="1" si="313"/>
        <v>-</v>
      </c>
      <c r="AJ766" s="168" t="str">
        <f t="shared" ca="1" si="313"/>
        <v>-</v>
      </c>
      <c r="AK766" s="168" t="str">
        <f t="shared" ca="1" si="313"/>
        <v>-</v>
      </c>
      <c r="AL766" s="168" t="str">
        <f t="shared" ca="1" si="313"/>
        <v>-</v>
      </c>
      <c r="AM766" s="168" t="str">
        <f t="shared" ca="1" si="313"/>
        <v>-</v>
      </c>
    </row>
    <row r="767" spans="1:39" hidden="1" outlineLevel="2" x14ac:dyDescent="0.3">
      <c r="B767" t="s">
        <v>197</v>
      </c>
      <c r="K767" s="168" t="str">
        <f ca="1">IFERROR(K760/K764,"-")</f>
        <v>-</v>
      </c>
      <c r="L767" s="168" t="str">
        <f t="shared" ref="L767:AM767" ca="1" si="314">IFERROR(L760/L764,"-")</f>
        <v>-</v>
      </c>
      <c r="M767" s="168" t="str">
        <f t="shared" ca="1" si="314"/>
        <v>-</v>
      </c>
      <c r="N767" s="168" t="str">
        <f t="shared" ca="1" si="314"/>
        <v>-</v>
      </c>
      <c r="O767" s="168" t="str">
        <f t="shared" ca="1" si="314"/>
        <v>-</v>
      </c>
      <c r="P767" s="168" t="str">
        <f t="shared" ca="1" si="314"/>
        <v>-</v>
      </c>
      <c r="Q767" s="168" t="str">
        <f t="shared" ca="1" si="314"/>
        <v>-</v>
      </c>
      <c r="R767" s="168" t="str">
        <f t="shared" ca="1" si="314"/>
        <v>-</v>
      </c>
      <c r="S767" s="168" t="str">
        <f t="shared" ca="1" si="314"/>
        <v>-</v>
      </c>
      <c r="T767" s="168" t="str">
        <f t="shared" ca="1" si="314"/>
        <v>-</v>
      </c>
      <c r="U767" s="168" t="str">
        <f t="shared" ca="1" si="314"/>
        <v>-</v>
      </c>
      <c r="V767" s="168" t="str">
        <f t="shared" ca="1" si="314"/>
        <v>-</v>
      </c>
      <c r="W767" s="168" t="str">
        <f t="shared" ca="1" si="314"/>
        <v>-</v>
      </c>
      <c r="X767" s="168" t="str">
        <f t="shared" ca="1" si="314"/>
        <v>-</v>
      </c>
      <c r="Y767" s="168" t="str">
        <f t="shared" ca="1" si="314"/>
        <v>-</v>
      </c>
      <c r="Z767" s="168" t="str">
        <f t="shared" ca="1" si="314"/>
        <v>-</v>
      </c>
      <c r="AA767" s="168" t="str">
        <f t="shared" ca="1" si="314"/>
        <v>-</v>
      </c>
      <c r="AB767" s="168" t="str">
        <f t="shared" ca="1" si="314"/>
        <v>-</v>
      </c>
      <c r="AC767" s="168" t="str">
        <f t="shared" ca="1" si="314"/>
        <v>-</v>
      </c>
      <c r="AD767" s="168" t="str">
        <f t="shared" ca="1" si="314"/>
        <v>-</v>
      </c>
      <c r="AE767" s="168" t="str">
        <f t="shared" ca="1" si="314"/>
        <v>-</v>
      </c>
      <c r="AF767" s="168" t="str">
        <f t="shared" ca="1" si="314"/>
        <v>-</v>
      </c>
      <c r="AG767" s="168" t="str">
        <f t="shared" ca="1" si="314"/>
        <v>-</v>
      </c>
      <c r="AH767" s="168" t="str">
        <f t="shared" ca="1" si="314"/>
        <v>-</v>
      </c>
      <c r="AI767" s="168" t="str">
        <f t="shared" ca="1" si="314"/>
        <v>-</v>
      </c>
      <c r="AJ767" s="168" t="str">
        <f t="shared" ca="1" si="314"/>
        <v>-</v>
      </c>
      <c r="AK767" s="168" t="str">
        <f t="shared" ca="1" si="314"/>
        <v>-</v>
      </c>
      <c r="AL767" s="168" t="str">
        <f t="shared" ca="1" si="314"/>
        <v>-</v>
      </c>
      <c r="AM767" s="168" t="str">
        <f t="shared" ca="1" si="314"/>
        <v>-</v>
      </c>
    </row>
    <row r="768" spans="1:39" hidden="1" outlineLevel="2" x14ac:dyDescent="0.3">
      <c r="B768" t="s">
        <v>198</v>
      </c>
      <c r="K768" s="109">
        <f ca="1">K763/K759</f>
        <v>6.6114448048446697</v>
      </c>
      <c r="L768" s="109">
        <f ca="1">L763/L759</f>
        <v>2.8981247790948261</v>
      </c>
      <c r="M768" s="109">
        <f t="shared" ref="M768:AM768" ca="1" si="315">M763/M759</f>
        <v>31.401338168092266</v>
      </c>
      <c r="N768" s="109">
        <f t="shared" ca="1" si="315"/>
        <v>22.644183447150965</v>
      </c>
      <c r="O768" s="109">
        <f t="shared" ca="1" si="315"/>
        <v>17.530268568448307</v>
      </c>
      <c r="P768" s="109">
        <f t="shared" ca="1" si="315"/>
        <v>14.183482316821157</v>
      </c>
      <c r="Q768" s="109">
        <f t="shared" ca="1" si="315"/>
        <v>11.667035774970373</v>
      </c>
      <c r="R768" s="109">
        <f t="shared" ca="1" si="315"/>
        <v>9.8070974868758523</v>
      </c>
      <c r="S768" s="109">
        <f t="shared" ca="1" si="315"/>
        <v>8.3659632892112352</v>
      </c>
      <c r="T768" s="109">
        <f t="shared" ca="1" si="315"/>
        <v>38.413353829785862</v>
      </c>
      <c r="U768" s="109">
        <f t="shared" ca="1" si="315"/>
        <v>25.746685717909674</v>
      </c>
      <c r="V768" s="109">
        <f t="shared" ca="1" si="315"/>
        <v>-18.406758905678569</v>
      </c>
      <c r="W768" s="109">
        <f t="shared" ca="1" si="315"/>
        <v>53.326439696036111</v>
      </c>
      <c r="X768" s="109">
        <f t="shared" ca="1" si="315"/>
        <v>-14.949509455111656</v>
      </c>
      <c r="Y768" s="109">
        <f t="shared" ca="1" si="315"/>
        <v>-23.886825101219383</v>
      </c>
      <c r="Z768" s="109">
        <f t="shared" ca="1" si="315"/>
        <v>-7.8751212072569308</v>
      </c>
      <c r="AA768" s="109">
        <f t="shared" ca="1" si="315"/>
        <v>-10.314824122297653</v>
      </c>
      <c r="AB768" s="109">
        <f t="shared" ca="1" si="315"/>
        <v>-5.5169917913053563</v>
      </c>
      <c r="AC768" s="109">
        <f t="shared" ca="1" si="315"/>
        <v>-6.7924026436060494</v>
      </c>
      <c r="AD768" s="109">
        <f t="shared" ca="1" si="315"/>
        <v>-3.0286443342333693</v>
      </c>
      <c r="AE768" s="109">
        <f t="shared" ca="1" si="315"/>
        <v>-3.913159215989455</v>
      </c>
      <c r="AF768" s="109">
        <f t="shared" ca="1" si="315"/>
        <v>-1.979376631970428</v>
      </c>
      <c r="AG768" s="109">
        <f t="shared" ca="1" si="315"/>
        <v>-2.6282605399219428</v>
      </c>
      <c r="AH768" s="109">
        <f t="shared" ca="1" si="315"/>
        <v>-1.6414199970917795</v>
      </c>
      <c r="AI768" s="109">
        <f ca="1">AI763/AI759</f>
        <v>-18.406758905678565</v>
      </c>
      <c r="AJ768" s="109">
        <f t="shared" ca="1" si="315"/>
        <v>-1.6414199970917791</v>
      </c>
      <c r="AK768" s="109">
        <f t="shared" ca="1" si="315"/>
        <v>-1.1872648915847603</v>
      </c>
      <c r="AL768" s="109">
        <f t="shared" ca="1" si="315"/>
        <v>-1.4218060262859544</v>
      </c>
      <c r="AM768" s="109">
        <f t="shared" ca="1" si="315"/>
        <v>-1.7522912472731003</v>
      </c>
    </row>
    <row r="769" spans="1:39" hidden="1" outlineLevel="2" x14ac:dyDescent="0.3">
      <c r="B769" t="s">
        <v>200</v>
      </c>
      <c r="K769" s="109">
        <f ca="1">K903/K923</f>
        <v>1.0215263044165575</v>
      </c>
      <c r="L769" s="109">
        <f ca="1">AVERAGE(K903:L903)/AVERAGE(K923:L923)</f>
        <v>1.0223804473910685</v>
      </c>
      <c r="M769" s="109">
        <f t="shared" ref="M769:AM769" ca="1" si="316">AVERAGE(L903:M903)/AVERAGE(L923:M923)</f>
        <v>1.0037628300287915</v>
      </c>
      <c r="N769" s="109">
        <f t="shared" ca="1" si="316"/>
        <v>1.002055991931933</v>
      </c>
      <c r="O769" s="109">
        <f t="shared" ca="1" si="316"/>
        <v>1.0020751827871082</v>
      </c>
      <c r="P769" s="109">
        <f t="shared" ca="1" si="316"/>
        <v>1.0020951783776284</v>
      </c>
      <c r="Q769" s="109">
        <f t="shared" ca="1" si="316"/>
        <v>1.0027518891604539</v>
      </c>
      <c r="R769" s="109">
        <f t="shared" ca="1" si="316"/>
        <v>1.0034247056673533</v>
      </c>
      <c r="S769" s="109">
        <f t="shared" ca="1" si="316"/>
        <v>1.0034649534115281</v>
      </c>
      <c r="T769" s="109">
        <f t="shared" ca="1" si="316"/>
        <v>1.0052088384635716</v>
      </c>
      <c r="U769" s="109">
        <f t="shared" ca="1" si="316"/>
        <v>1.0050835593529903</v>
      </c>
      <c r="V769" s="109">
        <f t="shared" ca="1" si="316"/>
        <v>1.0049641715249302</v>
      </c>
      <c r="W769" s="109">
        <f t="shared" ca="1" si="316"/>
        <v>1.0052502514477371</v>
      </c>
      <c r="X769" s="109">
        <f t="shared" ca="1" si="316"/>
        <v>1.005531121823382</v>
      </c>
      <c r="Y769" s="109">
        <f t="shared" ca="1" si="316"/>
        <v>1.0054226514270381</v>
      </c>
      <c r="Z769" s="109">
        <f t="shared" ca="1" si="316"/>
        <v>1.0053183536114145</v>
      </c>
      <c r="AA769" s="109">
        <f t="shared" ca="1" si="316"/>
        <v>1.0052179921570152</v>
      </c>
      <c r="AB769" s="109">
        <f t="shared" ca="1" si="316"/>
        <v>1.0051213483446795</v>
      </c>
      <c r="AC769" s="109">
        <f t="shared" ca="1" si="316"/>
        <v>1.0050282193644098</v>
      </c>
      <c r="AD769" s="109">
        <f t="shared" ca="1" si="316"/>
        <v>1.006160630660089</v>
      </c>
      <c r="AE769" s="109">
        <f t="shared" ca="1" si="316"/>
        <v>1.0058969602371668</v>
      </c>
      <c r="AF769" s="109">
        <f t="shared" ca="1" si="316"/>
        <v>1.006483971893968</v>
      </c>
      <c r="AG769" s="109">
        <f t="shared" ca="1" si="316"/>
        <v>1.0061220531221129</v>
      </c>
      <c r="AH769" s="109">
        <f t="shared" ca="1" si="316"/>
        <v>1.0057984011598859</v>
      </c>
      <c r="AI769" s="109">
        <f ca="1">AI903/AI923</f>
        <v>1.0065173151263471</v>
      </c>
      <c r="AJ769" s="109">
        <f t="shared" ca="1" si="316"/>
        <v>1.007664270581311</v>
      </c>
      <c r="AK769" s="109">
        <f t="shared" ca="1" si="316"/>
        <v>1.0050531228939314</v>
      </c>
      <c r="AL769" s="109">
        <f t="shared" ca="1" si="316"/>
        <v>1.0030282768765451</v>
      </c>
      <c r="AM769" s="109">
        <f t="shared" ca="1" si="316"/>
        <v>1.0023214793401758</v>
      </c>
    </row>
    <row r="770" spans="1:39" hidden="1" outlineLevel="2" x14ac:dyDescent="0.3"/>
    <row r="771" spans="1:39" ht="13.5" hidden="1" outlineLevel="1" thickBot="1" x14ac:dyDescent="0.35"/>
    <row r="772" spans="1:39" ht="13.5" collapsed="1" thickBot="1" x14ac:dyDescent="0.35">
      <c r="A772" s="36" t="s">
        <v>151</v>
      </c>
      <c r="B772" s="96" t="s">
        <v>205</v>
      </c>
      <c r="C772" s="97"/>
      <c r="D772" s="97"/>
      <c r="E772" s="97"/>
      <c r="F772" s="97"/>
      <c r="G772" s="97"/>
      <c r="H772" s="97"/>
      <c r="I772" s="97"/>
      <c r="J772" s="97"/>
      <c r="K772" s="98"/>
      <c r="L772" s="98"/>
      <c r="M772" s="98"/>
      <c r="N772" s="98"/>
      <c r="O772" s="98"/>
      <c r="P772" s="98"/>
      <c r="Q772" s="98"/>
      <c r="R772" s="99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</row>
    <row r="773" spans="1:39" ht="13.5" hidden="1" outlineLevel="1" thickBot="1" x14ac:dyDescent="0.35">
      <c r="B773" s="104" t="s">
        <v>210</v>
      </c>
      <c r="C773" s="101"/>
      <c r="D773" s="101"/>
      <c r="E773" s="101"/>
      <c r="F773" s="101"/>
      <c r="G773" s="101"/>
      <c r="H773" s="101"/>
      <c r="I773" s="101"/>
      <c r="J773" s="101"/>
      <c r="K773" s="102"/>
      <c r="L773" s="102"/>
      <c r="M773" s="102"/>
      <c r="N773" s="102"/>
      <c r="O773" s="102"/>
      <c r="P773" s="102"/>
      <c r="Q773" s="102"/>
      <c r="R773" s="103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 spans="1:39" hidden="1" outlineLevel="1" x14ac:dyDescent="0.3"/>
    <row r="775" spans="1:39" s="15" customFormat="1" hidden="1" outlineLevel="1" collapsed="1" x14ac:dyDescent="0.3">
      <c r="A775" s="36"/>
      <c r="B775" s="33" t="s">
        <v>69</v>
      </c>
      <c r="C775" s="33"/>
      <c r="D775" s="33"/>
      <c r="E775" s="33"/>
      <c r="F775" s="33"/>
      <c r="G775" s="33"/>
      <c r="H775" s="33"/>
      <c r="I775" s="33"/>
      <c r="J775" s="33"/>
      <c r="K775" s="29">
        <f t="shared" ref="K775:AM775" ca="1" si="317">SUM(K776:K778)</f>
        <v>0</v>
      </c>
      <c r="L775" s="29">
        <f t="shared" ca="1" si="317"/>
        <v>0</v>
      </c>
      <c r="M775" s="29">
        <f t="shared" ca="1" si="317"/>
        <v>0</v>
      </c>
      <c r="N775" s="29">
        <f t="shared" ca="1" si="317"/>
        <v>0</v>
      </c>
      <c r="O775" s="29">
        <f t="shared" ca="1" si="317"/>
        <v>0</v>
      </c>
      <c r="P775" s="29">
        <f t="shared" ca="1" si="317"/>
        <v>0</v>
      </c>
      <c r="Q775" s="29">
        <f t="shared" ca="1" si="317"/>
        <v>0</v>
      </c>
      <c r="R775" s="33">
        <f t="shared" ca="1" si="317"/>
        <v>0</v>
      </c>
      <c r="S775" s="33">
        <f t="shared" ca="1" si="317"/>
        <v>0</v>
      </c>
      <c r="T775" s="33">
        <f t="shared" ca="1" si="317"/>
        <v>5777777.777777778</v>
      </c>
      <c r="U775" s="33">
        <f t="shared" ca="1" si="317"/>
        <v>0</v>
      </c>
      <c r="V775" s="33">
        <f t="shared" ca="1" si="317"/>
        <v>5777777.777777778</v>
      </c>
      <c r="W775" s="33">
        <f t="shared" ca="1" si="317"/>
        <v>0</v>
      </c>
      <c r="X775" s="33">
        <f t="shared" ca="1" si="317"/>
        <v>5777777.777777778</v>
      </c>
      <c r="Y775" s="33">
        <f t="shared" ca="1" si="317"/>
        <v>0</v>
      </c>
      <c r="Z775" s="33">
        <f t="shared" ca="1" si="317"/>
        <v>5777777.777777778</v>
      </c>
      <c r="AA775" s="33">
        <f t="shared" ca="1" si="317"/>
        <v>0</v>
      </c>
      <c r="AB775" s="33">
        <f t="shared" ca="1" si="317"/>
        <v>5777777.777777778</v>
      </c>
      <c r="AC775" s="33">
        <f t="shared" ca="1" si="317"/>
        <v>0</v>
      </c>
      <c r="AD775" s="33">
        <f t="shared" ca="1" si="317"/>
        <v>11177777.77777778</v>
      </c>
      <c r="AE775" s="33">
        <f t="shared" ca="1" si="317"/>
        <v>0</v>
      </c>
      <c r="AF775" s="33">
        <f t="shared" ca="1" si="317"/>
        <v>15311111.111111114</v>
      </c>
      <c r="AG775" s="33">
        <f t="shared" ca="1" si="317"/>
        <v>0</v>
      </c>
      <c r="AH775" s="33">
        <f t="shared" ca="1" si="317"/>
        <v>15311111.111111114</v>
      </c>
      <c r="AI775" s="33">
        <f t="shared" ca="1" si="317"/>
        <v>11555555.555555556</v>
      </c>
      <c r="AJ775" s="33">
        <f t="shared" ca="1" si="317"/>
        <v>59133333.333333343</v>
      </c>
      <c r="AK775" s="33">
        <f t="shared" ca="1" si="317"/>
        <v>199844444.44444448</v>
      </c>
      <c r="AL775" s="33">
        <f t="shared" ca="1" si="317"/>
        <v>340555555.5555557</v>
      </c>
      <c r="AM775" s="33">
        <f t="shared" ca="1" si="317"/>
        <v>481266666.66666681</v>
      </c>
    </row>
    <row r="776" spans="1:39" hidden="1" outlineLevel="2" x14ac:dyDescent="0.3">
      <c r="B776" s="14"/>
      <c r="C776" s="73" t="str">
        <f>C593</f>
        <v>Top Celebrities</v>
      </c>
      <c r="D776" s="14"/>
      <c r="E776" s="14"/>
      <c r="F776" s="14"/>
      <c r="G776" s="14"/>
      <c r="H776" s="14"/>
      <c r="I776" s="14"/>
      <c r="J776" s="14"/>
      <c r="K776" s="14">
        <f t="shared" ref="K776:AM776" ca="1" si="318">K593</f>
        <v>0</v>
      </c>
      <c r="L776" s="14">
        <f t="shared" ca="1" si="318"/>
        <v>0</v>
      </c>
      <c r="M776" s="14">
        <f t="shared" ca="1" si="318"/>
        <v>0</v>
      </c>
      <c r="N776" s="14">
        <f t="shared" ca="1" si="318"/>
        <v>0</v>
      </c>
      <c r="O776" s="14">
        <f t="shared" ca="1" si="318"/>
        <v>0</v>
      </c>
      <c r="P776" s="14">
        <f t="shared" ca="1" si="318"/>
        <v>0</v>
      </c>
      <c r="Q776" s="14">
        <f t="shared" ca="1" si="318"/>
        <v>0</v>
      </c>
      <c r="R776" s="14">
        <f t="shared" ca="1" si="318"/>
        <v>0</v>
      </c>
      <c r="S776" s="14">
        <f t="shared" ca="1" si="318"/>
        <v>0</v>
      </c>
      <c r="T776" s="14">
        <f t="shared" ca="1" si="318"/>
        <v>5777777.777777778</v>
      </c>
      <c r="U776" s="14">
        <f t="shared" ca="1" si="318"/>
        <v>0</v>
      </c>
      <c r="V776" s="14">
        <f t="shared" ca="1" si="318"/>
        <v>5777777.777777778</v>
      </c>
      <c r="W776" s="14">
        <f t="shared" ca="1" si="318"/>
        <v>0</v>
      </c>
      <c r="X776" s="14">
        <f t="shared" ca="1" si="318"/>
        <v>5777777.777777778</v>
      </c>
      <c r="Y776" s="14">
        <f t="shared" ca="1" si="318"/>
        <v>0</v>
      </c>
      <c r="Z776" s="14">
        <f t="shared" ca="1" si="318"/>
        <v>5777777.777777778</v>
      </c>
      <c r="AA776" s="14">
        <f t="shared" ca="1" si="318"/>
        <v>0</v>
      </c>
      <c r="AB776" s="14">
        <f t="shared" ca="1" si="318"/>
        <v>5777777.777777778</v>
      </c>
      <c r="AC776" s="14">
        <f t="shared" ca="1" si="318"/>
        <v>0</v>
      </c>
      <c r="AD776" s="14">
        <f t="shared" ca="1" si="318"/>
        <v>5777777.777777778</v>
      </c>
      <c r="AE776" s="14">
        <f t="shared" ca="1" si="318"/>
        <v>0</v>
      </c>
      <c r="AF776" s="14">
        <f t="shared" ca="1" si="318"/>
        <v>5777777.777777778</v>
      </c>
      <c r="AG776" s="14">
        <f t="shared" ca="1" si="318"/>
        <v>0</v>
      </c>
      <c r="AH776" s="14">
        <f t="shared" ca="1" si="318"/>
        <v>5777777.777777778</v>
      </c>
      <c r="AI776" s="14">
        <f t="shared" ca="1" si="318"/>
        <v>11555555.555555556</v>
      </c>
      <c r="AJ776" s="14">
        <f t="shared" ca="1" si="318"/>
        <v>34666666.666666664</v>
      </c>
      <c r="AK776" s="14">
        <f t="shared" ca="1" si="318"/>
        <v>92444444.444444448</v>
      </c>
      <c r="AL776" s="14">
        <f t="shared" ca="1" si="318"/>
        <v>150222222.22222224</v>
      </c>
      <c r="AM776" s="14">
        <f t="shared" ca="1" si="318"/>
        <v>208000000.00000003</v>
      </c>
    </row>
    <row r="777" spans="1:39" hidden="1" outlineLevel="2" x14ac:dyDescent="0.3">
      <c r="B777" s="14"/>
      <c r="C777" s="73" t="str">
        <f>C594</f>
        <v>Celebrities</v>
      </c>
      <c r="D777" s="14"/>
      <c r="E777" s="14"/>
      <c r="F777" s="14"/>
      <c r="G777" s="14"/>
      <c r="H777" s="14"/>
      <c r="I777" s="14"/>
      <c r="J777" s="14"/>
      <c r="K777" s="14">
        <f t="shared" ref="K777:AM777" ca="1" si="319">K594</f>
        <v>0</v>
      </c>
      <c r="L777" s="14">
        <f t="shared" ca="1" si="319"/>
        <v>0</v>
      </c>
      <c r="M777" s="14">
        <f t="shared" ca="1" si="319"/>
        <v>0</v>
      </c>
      <c r="N777" s="14">
        <f t="shared" ca="1" si="319"/>
        <v>0</v>
      </c>
      <c r="O777" s="14">
        <f t="shared" ca="1" si="319"/>
        <v>0</v>
      </c>
      <c r="P777" s="14">
        <f t="shared" ca="1" si="319"/>
        <v>0</v>
      </c>
      <c r="Q777" s="14">
        <f t="shared" ca="1" si="319"/>
        <v>0</v>
      </c>
      <c r="R777" s="14">
        <f t="shared" ca="1" si="319"/>
        <v>0</v>
      </c>
      <c r="S777" s="14">
        <f t="shared" ca="1" si="319"/>
        <v>0</v>
      </c>
      <c r="T777" s="14">
        <f t="shared" ca="1" si="319"/>
        <v>0</v>
      </c>
      <c r="U777" s="14">
        <f t="shared" ca="1" si="319"/>
        <v>0</v>
      </c>
      <c r="V777" s="14">
        <f t="shared" ca="1" si="319"/>
        <v>0</v>
      </c>
      <c r="W777" s="14">
        <f t="shared" ca="1" si="319"/>
        <v>0</v>
      </c>
      <c r="X777" s="14">
        <f t="shared" ca="1" si="319"/>
        <v>0</v>
      </c>
      <c r="Y777" s="14">
        <f t="shared" ca="1" si="319"/>
        <v>0</v>
      </c>
      <c r="Z777" s="14">
        <f t="shared" ca="1" si="319"/>
        <v>0</v>
      </c>
      <c r="AA777" s="14">
        <f t="shared" ca="1" si="319"/>
        <v>0</v>
      </c>
      <c r="AB777" s="14">
        <f t="shared" ca="1" si="319"/>
        <v>0</v>
      </c>
      <c r="AC777" s="14">
        <f t="shared" ca="1" si="319"/>
        <v>0</v>
      </c>
      <c r="AD777" s="14">
        <f t="shared" ca="1" si="319"/>
        <v>5400000.0000000019</v>
      </c>
      <c r="AE777" s="14">
        <f t="shared" ca="1" si="319"/>
        <v>0</v>
      </c>
      <c r="AF777" s="14">
        <f t="shared" ca="1" si="319"/>
        <v>5400000.0000000019</v>
      </c>
      <c r="AG777" s="14">
        <f t="shared" ca="1" si="319"/>
        <v>0</v>
      </c>
      <c r="AH777" s="14">
        <f t="shared" ca="1" si="319"/>
        <v>5400000.0000000019</v>
      </c>
      <c r="AI777" s="14">
        <f t="shared" ca="1" si="319"/>
        <v>0</v>
      </c>
      <c r="AJ777" s="14">
        <f t="shared" ca="1" si="319"/>
        <v>16200000.000000006</v>
      </c>
      <c r="AK777" s="14">
        <f t="shared" ca="1" si="319"/>
        <v>70200000.00000003</v>
      </c>
      <c r="AL777" s="14">
        <f t="shared" ca="1" si="319"/>
        <v>124200000.00000006</v>
      </c>
      <c r="AM777" s="14">
        <f t="shared" ca="1" si="319"/>
        <v>178200000.00000009</v>
      </c>
    </row>
    <row r="778" spans="1:39" hidden="1" outlineLevel="2" x14ac:dyDescent="0.3">
      <c r="B778" s="3"/>
      <c r="C778" s="243" t="str">
        <f>C595</f>
        <v>Old Celebrities</v>
      </c>
      <c r="D778" s="3"/>
      <c r="E778" s="3"/>
      <c r="F778" s="3"/>
      <c r="G778" s="3"/>
      <c r="H778" s="3"/>
      <c r="I778" s="3"/>
      <c r="J778" s="3"/>
      <c r="K778" s="3">
        <f t="shared" ref="K778:AM778" ca="1" si="320">K595</f>
        <v>0</v>
      </c>
      <c r="L778" s="3">
        <f t="shared" ca="1" si="320"/>
        <v>0</v>
      </c>
      <c r="M778" s="3">
        <f t="shared" ca="1" si="320"/>
        <v>0</v>
      </c>
      <c r="N778" s="3">
        <f t="shared" ca="1" si="320"/>
        <v>0</v>
      </c>
      <c r="O778" s="3">
        <f t="shared" ca="1" si="320"/>
        <v>0</v>
      </c>
      <c r="P778" s="3">
        <f t="shared" ca="1" si="320"/>
        <v>0</v>
      </c>
      <c r="Q778" s="3">
        <f t="shared" ca="1" si="320"/>
        <v>0</v>
      </c>
      <c r="R778" s="3">
        <f t="shared" ca="1" si="320"/>
        <v>0</v>
      </c>
      <c r="S778" s="3">
        <f t="shared" ca="1" si="320"/>
        <v>0</v>
      </c>
      <c r="T778" s="3">
        <f t="shared" ca="1" si="320"/>
        <v>0</v>
      </c>
      <c r="U778" s="3">
        <f t="shared" ca="1" si="320"/>
        <v>0</v>
      </c>
      <c r="V778" s="3">
        <f t="shared" ca="1" si="320"/>
        <v>0</v>
      </c>
      <c r="W778" s="3">
        <f t="shared" ca="1" si="320"/>
        <v>0</v>
      </c>
      <c r="X778" s="3">
        <f t="shared" ca="1" si="320"/>
        <v>0</v>
      </c>
      <c r="Y778" s="3">
        <f t="shared" ca="1" si="320"/>
        <v>0</v>
      </c>
      <c r="Z778" s="3">
        <f t="shared" ca="1" si="320"/>
        <v>0</v>
      </c>
      <c r="AA778" s="3">
        <f t="shared" ca="1" si="320"/>
        <v>0</v>
      </c>
      <c r="AB778" s="3">
        <f t="shared" ca="1" si="320"/>
        <v>0</v>
      </c>
      <c r="AC778" s="3">
        <f t="shared" ca="1" si="320"/>
        <v>0</v>
      </c>
      <c r="AD778" s="3">
        <f t="shared" ca="1" si="320"/>
        <v>0</v>
      </c>
      <c r="AE778" s="3">
        <f t="shared" ca="1" si="320"/>
        <v>0</v>
      </c>
      <c r="AF778" s="3">
        <f t="shared" ca="1" si="320"/>
        <v>4133333.333333334</v>
      </c>
      <c r="AG778" s="3">
        <f t="shared" ca="1" si="320"/>
        <v>0</v>
      </c>
      <c r="AH778" s="3">
        <f t="shared" ca="1" si="320"/>
        <v>4133333.333333334</v>
      </c>
      <c r="AI778" s="3">
        <f t="shared" ca="1" si="320"/>
        <v>0</v>
      </c>
      <c r="AJ778" s="3">
        <f t="shared" ca="1" si="320"/>
        <v>8266666.6666666679</v>
      </c>
      <c r="AK778" s="3">
        <f t="shared" ca="1" si="320"/>
        <v>37200000.000000007</v>
      </c>
      <c r="AL778" s="3">
        <f t="shared" ca="1" si="320"/>
        <v>66133333.333333343</v>
      </c>
      <c r="AM778" s="3">
        <f t="shared" ca="1" si="320"/>
        <v>95066666.666666672</v>
      </c>
    </row>
    <row r="779" spans="1:39" hidden="1" outlineLevel="1" collapsed="1" x14ac:dyDescent="0.3">
      <c r="B779" s="3" t="s">
        <v>230</v>
      </c>
      <c r="C779" s="3"/>
      <c r="D779" s="3"/>
      <c r="E779" s="3"/>
      <c r="F779" s="3"/>
      <c r="G779" s="3"/>
      <c r="H779" s="3"/>
      <c r="I779" s="3"/>
      <c r="J779" s="3"/>
      <c r="K779" s="3">
        <f ca="1">SUM(K780:K787)</f>
        <v>-56000</v>
      </c>
      <c r="L779" s="3">
        <f t="shared" ref="L779:AM779" ca="1" si="321">SUM(L780:L787)</f>
        <v>-56000</v>
      </c>
      <c r="M779" s="3">
        <f t="shared" ca="1" si="321"/>
        <v>-56000</v>
      </c>
      <c r="N779" s="3">
        <f t="shared" ca="1" si="321"/>
        <v>-56000</v>
      </c>
      <c r="O779" s="3">
        <f t="shared" ca="1" si="321"/>
        <v>-62000</v>
      </c>
      <c r="P779" s="3">
        <f t="shared" ca="1" si="321"/>
        <v>-62000</v>
      </c>
      <c r="Q779" s="3">
        <f t="shared" ca="1" si="321"/>
        <v>-98000</v>
      </c>
      <c r="R779" s="3">
        <f t="shared" ca="1" si="321"/>
        <v>-98000</v>
      </c>
      <c r="S779" s="3">
        <f t="shared" ca="1" si="321"/>
        <v>-104000</v>
      </c>
      <c r="T779" s="3">
        <f t="shared" ca="1" si="321"/>
        <v>-1461777.777777778</v>
      </c>
      <c r="U779" s="3">
        <f t="shared" ca="1" si="321"/>
        <v>-104000</v>
      </c>
      <c r="V779" s="3">
        <f t="shared" ca="1" si="321"/>
        <v>-1461777.777777778</v>
      </c>
      <c r="W779" s="3">
        <f t="shared" ca="1" si="321"/>
        <v>-130000</v>
      </c>
      <c r="X779" s="3">
        <f t="shared" ca="1" si="321"/>
        <v>-1487777.777777778</v>
      </c>
      <c r="Y779" s="3">
        <f t="shared" ca="1" si="321"/>
        <v>-130000</v>
      </c>
      <c r="Z779" s="3">
        <f t="shared" ca="1" si="321"/>
        <v>-1487777.777777778</v>
      </c>
      <c r="AA779" s="3">
        <f t="shared" ca="1" si="321"/>
        <v>-130000</v>
      </c>
      <c r="AB779" s="3">
        <f t="shared" ca="1" si="321"/>
        <v>-1487777.777777778</v>
      </c>
      <c r="AC779" s="3">
        <f t="shared" ca="1" si="321"/>
        <v>-130000</v>
      </c>
      <c r="AD779" s="3">
        <f t="shared" ca="1" si="321"/>
        <v>-2756777.777777778</v>
      </c>
      <c r="AE779" s="3">
        <f t="shared" ca="1" si="321"/>
        <v>-130000</v>
      </c>
      <c r="AF779" s="3">
        <f t="shared" ca="1" si="321"/>
        <v>-3728111.1111111119</v>
      </c>
      <c r="AG779" s="3">
        <f t="shared" ca="1" si="321"/>
        <v>-130000</v>
      </c>
      <c r="AH779" s="3">
        <f t="shared" ca="1" si="321"/>
        <v>-3728111.1111111119</v>
      </c>
      <c r="AI779" s="3">
        <f t="shared" ca="1" si="321"/>
        <v>-3675555.555555556</v>
      </c>
      <c r="AJ779" s="3">
        <f t="shared" ca="1" si="321"/>
        <v>-15456333.333333334</v>
      </c>
      <c r="AK779" s="3">
        <f t="shared" ca="1" si="321"/>
        <v>-48577444.444444448</v>
      </c>
      <c r="AL779" s="3">
        <f t="shared" ca="1" si="321"/>
        <v>-81706655.555555582</v>
      </c>
      <c r="AM779" s="3">
        <f t="shared" ca="1" si="321"/>
        <v>-114845181.66666669</v>
      </c>
    </row>
    <row r="780" spans="1:39" hidden="1" outlineLevel="2" x14ac:dyDescent="0.3">
      <c r="B780" s="3"/>
      <c r="C780" s="243" t="str">
        <f t="shared" ref="C780:C787" si="322">B599</f>
        <v>% Commission / Sales staff per movie</v>
      </c>
      <c r="D780" s="3"/>
      <c r="E780" s="3"/>
      <c r="F780" s="3"/>
      <c r="G780" s="3"/>
      <c r="H780" s="3"/>
      <c r="I780" s="3"/>
      <c r="J780" s="3"/>
      <c r="K780" s="3">
        <f t="shared" ref="K780:AM780" ca="1" si="323">-K599</f>
        <v>0</v>
      </c>
      <c r="L780" s="3">
        <f t="shared" ca="1" si="323"/>
        <v>0</v>
      </c>
      <c r="M780" s="3">
        <f t="shared" ca="1" si="323"/>
        <v>0</v>
      </c>
      <c r="N780" s="3">
        <f t="shared" ca="1" si="323"/>
        <v>0</v>
      </c>
      <c r="O780" s="3">
        <f t="shared" ca="1" si="323"/>
        <v>0</v>
      </c>
      <c r="P780" s="3">
        <f t="shared" ca="1" si="323"/>
        <v>0</v>
      </c>
      <c r="Q780" s="3">
        <f t="shared" ca="1" si="323"/>
        <v>0</v>
      </c>
      <c r="R780" s="3">
        <f t="shared" ca="1" si="323"/>
        <v>0</v>
      </c>
      <c r="S780" s="3">
        <f t="shared" ca="1" si="323"/>
        <v>0</v>
      </c>
      <c r="T780" s="3">
        <f t="shared" ca="1" si="323"/>
        <v>-520000</v>
      </c>
      <c r="U780" s="3">
        <f t="shared" ca="1" si="323"/>
        <v>0</v>
      </c>
      <c r="V780" s="3">
        <f t="shared" ca="1" si="323"/>
        <v>-520000</v>
      </c>
      <c r="W780" s="3">
        <f t="shared" ca="1" si="323"/>
        <v>0</v>
      </c>
      <c r="X780" s="3">
        <f t="shared" ca="1" si="323"/>
        <v>-520000</v>
      </c>
      <c r="Y780" s="3">
        <f t="shared" ca="1" si="323"/>
        <v>0</v>
      </c>
      <c r="Z780" s="3">
        <f t="shared" ca="1" si="323"/>
        <v>-520000</v>
      </c>
      <c r="AA780" s="3">
        <f t="shared" ca="1" si="323"/>
        <v>0</v>
      </c>
      <c r="AB780" s="3">
        <f t="shared" ca="1" si="323"/>
        <v>-520000</v>
      </c>
      <c r="AC780" s="3">
        <f t="shared" ca="1" si="323"/>
        <v>0</v>
      </c>
      <c r="AD780" s="3">
        <f t="shared" ca="1" si="323"/>
        <v>-1006000.0000000001</v>
      </c>
      <c r="AE780" s="3">
        <f t="shared" ca="1" si="323"/>
        <v>0</v>
      </c>
      <c r="AF780" s="3">
        <f t="shared" ca="1" si="323"/>
        <v>-1378000.0000000002</v>
      </c>
      <c r="AG780" s="3">
        <f t="shared" ca="1" si="323"/>
        <v>0</v>
      </c>
      <c r="AH780" s="3">
        <f t="shared" ca="1" si="323"/>
        <v>-1378000.0000000002</v>
      </c>
      <c r="AI780" s="3">
        <f t="shared" ca="1" si="323"/>
        <v>-1040000</v>
      </c>
      <c r="AJ780" s="3">
        <f t="shared" ca="1" si="323"/>
        <v>-5322000</v>
      </c>
      <c r="AK780" s="3">
        <f t="shared" ca="1" si="323"/>
        <v>-17986000.000000004</v>
      </c>
      <c r="AL780" s="3">
        <f t="shared" ca="1" si="323"/>
        <v>-30650000.000000011</v>
      </c>
      <c r="AM780" s="3">
        <f t="shared" ca="1" si="323"/>
        <v>-43314000.000000007</v>
      </c>
    </row>
    <row r="781" spans="1:39" hidden="1" outlineLevel="2" x14ac:dyDescent="0.3">
      <c r="B781" s="3"/>
      <c r="C781" s="243" t="str">
        <f t="shared" si="322"/>
        <v>% Commission / CEO per movie</v>
      </c>
      <c r="D781" s="3"/>
      <c r="E781" s="3"/>
      <c r="F781" s="3"/>
      <c r="G781" s="3"/>
      <c r="H781" s="3"/>
      <c r="I781" s="3"/>
      <c r="J781" s="3"/>
      <c r="K781" s="3">
        <f t="shared" ref="K781:AM781" ca="1" si="324">-K600</f>
        <v>0</v>
      </c>
      <c r="L781" s="3">
        <f t="shared" ca="1" si="324"/>
        <v>0</v>
      </c>
      <c r="M781" s="3">
        <f t="shared" ca="1" si="324"/>
        <v>0</v>
      </c>
      <c r="N781" s="3">
        <f t="shared" ca="1" si="324"/>
        <v>0</v>
      </c>
      <c r="O781" s="3">
        <f t="shared" ca="1" si="324"/>
        <v>0</v>
      </c>
      <c r="P781" s="3">
        <f t="shared" ca="1" si="324"/>
        <v>0</v>
      </c>
      <c r="Q781" s="3">
        <f t="shared" ca="1" si="324"/>
        <v>0</v>
      </c>
      <c r="R781" s="3">
        <f t="shared" ca="1" si="324"/>
        <v>0</v>
      </c>
      <c r="S781" s="3">
        <f t="shared" ca="1" si="324"/>
        <v>0</v>
      </c>
      <c r="T781" s="3">
        <f t="shared" ca="1" si="324"/>
        <v>-288888.88888888893</v>
      </c>
      <c r="U781" s="3">
        <f t="shared" ca="1" si="324"/>
        <v>0</v>
      </c>
      <c r="V781" s="3">
        <f t="shared" ca="1" si="324"/>
        <v>-288888.88888888893</v>
      </c>
      <c r="W781" s="3">
        <f t="shared" ca="1" si="324"/>
        <v>0</v>
      </c>
      <c r="X781" s="3">
        <f t="shared" ca="1" si="324"/>
        <v>-288888.88888888893</v>
      </c>
      <c r="Y781" s="3">
        <f t="shared" ca="1" si="324"/>
        <v>0</v>
      </c>
      <c r="Z781" s="3">
        <f t="shared" ca="1" si="324"/>
        <v>-288888.88888888893</v>
      </c>
      <c r="AA781" s="3">
        <f t="shared" ca="1" si="324"/>
        <v>0</v>
      </c>
      <c r="AB781" s="3">
        <f t="shared" ca="1" si="324"/>
        <v>-288888.88888888893</v>
      </c>
      <c r="AC781" s="3">
        <f t="shared" ca="1" si="324"/>
        <v>0</v>
      </c>
      <c r="AD781" s="3">
        <f t="shared" ca="1" si="324"/>
        <v>-558888.88888888899</v>
      </c>
      <c r="AE781" s="3">
        <f t="shared" ca="1" si="324"/>
        <v>0</v>
      </c>
      <c r="AF781" s="3">
        <f t="shared" ca="1" si="324"/>
        <v>-765555.55555555574</v>
      </c>
      <c r="AG781" s="3">
        <f t="shared" ca="1" si="324"/>
        <v>0</v>
      </c>
      <c r="AH781" s="3">
        <f t="shared" ca="1" si="324"/>
        <v>-765555.55555555574</v>
      </c>
      <c r="AI781" s="3">
        <f t="shared" ca="1" si="324"/>
        <v>-577777.77777777787</v>
      </c>
      <c r="AJ781" s="3">
        <f t="shared" ca="1" si="324"/>
        <v>-2956666.666666667</v>
      </c>
      <c r="AK781" s="3">
        <f t="shared" ca="1" si="324"/>
        <v>-9992222.2222222239</v>
      </c>
      <c r="AL781" s="3">
        <f t="shared" ca="1" si="324"/>
        <v>-17027777.777777787</v>
      </c>
      <c r="AM781" s="3">
        <f t="shared" ca="1" si="324"/>
        <v>-24063333.333333343</v>
      </c>
    </row>
    <row r="782" spans="1:39" hidden="1" outlineLevel="2" x14ac:dyDescent="0.3">
      <c r="B782" s="3"/>
      <c r="C782" s="243" t="str">
        <f t="shared" si="322"/>
        <v>% Commission / CFO per movie</v>
      </c>
      <c r="D782" s="3"/>
      <c r="E782" s="3"/>
      <c r="F782" s="3"/>
      <c r="G782" s="3"/>
      <c r="H782" s="3"/>
      <c r="I782" s="3"/>
      <c r="J782" s="3"/>
      <c r="K782" s="3">
        <f t="shared" ref="K782:AM782" ca="1" si="325">-K601</f>
        <v>0</v>
      </c>
      <c r="L782" s="3">
        <f t="shared" ca="1" si="325"/>
        <v>0</v>
      </c>
      <c r="M782" s="3">
        <f t="shared" ca="1" si="325"/>
        <v>0</v>
      </c>
      <c r="N782" s="3">
        <f t="shared" ca="1" si="325"/>
        <v>0</v>
      </c>
      <c r="O782" s="3">
        <f t="shared" ca="1" si="325"/>
        <v>0</v>
      </c>
      <c r="P782" s="3">
        <f t="shared" ca="1" si="325"/>
        <v>0</v>
      </c>
      <c r="Q782" s="3">
        <f t="shared" ca="1" si="325"/>
        <v>0</v>
      </c>
      <c r="R782" s="3">
        <f t="shared" ca="1" si="325"/>
        <v>0</v>
      </c>
      <c r="S782" s="3">
        <f t="shared" ca="1" si="325"/>
        <v>0</v>
      </c>
      <c r="T782" s="3">
        <f t="shared" ca="1" si="325"/>
        <v>-288888.88888888893</v>
      </c>
      <c r="U782" s="3">
        <f t="shared" ca="1" si="325"/>
        <v>0</v>
      </c>
      <c r="V782" s="3">
        <f t="shared" ca="1" si="325"/>
        <v>-288888.88888888893</v>
      </c>
      <c r="W782" s="3">
        <f t="shared" ca="1" si="325"/>
        <v>0</v>
      </c>
      <c r="X782" s="3">
        <f t="shared" ca="1" si="325"/>
        <v>-288888.88888888893</v>
      </c>
      <c r="Y782" s="3">
        <f t="shared" ca="1" si="325"/>
        <v>0</v>
      </c>
      <c r="Z782" s="3">
        <f t="shared" ca="1" si="325"/>
        <v>-288888.88888888893</v>
      </c>
      <c r="AA782" s="3">
        <f t="shared" ca="1" si="325"/>
        <v>0</v>
      </c>
      <c r="AB782" s="3">
        <f t="shared" ca="1" si="325"/>
        <v>-288888.88888888893</v>
      </c>
      <c r="AC782" s="3">
        <f t="shared" ca="1" si="325"/>
        <v>0</v>
      </c>
      <c r="AD782" s="3">
        <f t="shared" ca="1" si="325"/>
        <v>-558888.88888888899</v>
      </c>
      <c r="AE782" s="3">
        <f t="shared" ca="1" si="325"/>
        <v>0</v>
      </c>
      <c r="AF782" s="3">
        <f t="shared" ca="1" si="325"/>
        <v>-765555.55555555574</v>
      </c>
      <c r="AG782" s="3">
        <f t="shared" ca="1" si="325"/>
        <v>0</v>
      </c>
      <c r="AH782" s="3">
        <f t="shared" ca="1" si="325"/>
        <v>-765555.55555555574</v>
      </c>
      <c r="AI782" s="3">
        <f t="shared" ca="1" si="325"/>
        <v>-577777.77777777787</v>
      </c>
      <c r="AJ782" s="3">
        <f t="shared" ca="1" si="325"/>
        <v>-2956666.666666667</v>
      </c>
      <c r="AK782" s="3">
        <f t="shared" ca="1" si="325"/>
        <v>-9992222.2222222239</v>
      </c>
      <c r="AL782" s="3">
        <f t="shared" ca="1" si="325"/>
        <v>-17027777.777777787</v>
      </c>
      <c r="AM782" s="3">
        <f t="shared" ca="1" si="325"/>
        <v>-24063333.333333343</v>
      </c>
    </row>
    <row r="783" spans="1:39" hidden="1" outlineLevel="2" x14ac:dyDescent="0.3">
      <c r="B783" s="3"/>
      <c r="C783" s="243" t="str">
        <f t="shared" si="322"/>
        <v>% Commission / CMO per movie</v>
      </c>
      <c r="D783" s="3"/>
      <c r="E783" s="3"/>
      <c r="F783" s="3"/>
      <c r="G783" s="3"/>
      <c r="H783" s="3"/>
      <c r="I783" s="3"/>
      <c r="J783" s="3"/>
      <c r="K783" s="3">
        <f t="shared" ref="K783:AM783" ca="1" si="326">-K602</f>
        <v>0</v>
      </c>
      <c r="L783" s="3">
        <f t="shared" ca="1" si="326"/>
        <v>0</v>
      </c>
      <c r="M783" s="3">
        <f t="shared" ca="1" si="326"/>
        <v>0</v>
      </c>
      <c r="N783" s="3">
        <f t="shared" ca="1" si="326"/>
        <v>0</v>
      </c>
      <c r="O783" s="3">
        <f t="shared" ca="1" si="326"/>
        <v>0</v>
      </c>
      <c r="P783" s="3">
        <f t="shared" ca="1" si="326"/>
        <v>0</v>
      </c>
      <c r="Q783" s="3">
        <f t="shared" ca="1" si="326"/>
        <v>0</v>
      </c>
      <c r="R783" s="3">
        <f t="shared" ca="1" si="326"/>
        <v>0</v>
      </c>
      <c r="S783" s="3">
        <f t="shared" ca="1" si="326"/>
        <v>0</v>
      </c>
      <c r="T783" s="3">
        <f t="shared" ca="1" si="326"/>
        <v>-173333.33333333334</v>
      </c>
      <c r="U783" s="3">
        <f t="shared" ca="1" si="326"/>
        <v>0</v>
      </c>
      <c r="V783" s="3">
        <f t="shared" ca="1" si="326"/>
        <v>-173333.33333333334</v>
      </c>
      <c r="W783" s="3">
        <f t="shared" ca="1" si="326"/>
        <v>0</v>
      </c>
      <c r="X783" s="3">
        <f t="shared" ca="1" si="326"/>
        <v>-173333.33333333334</v>
      </c>
      <c r="Y783" s="3">
        <f t="shared" ca="1" si="326"/>
        <v>0</v>
      </c>
      <c r="Z783" s="3">
        <f t="shared" ca="1" si="326"/>
        <v>-173333.33333333334</v>
      </c>
      <c r="AA783" s="3">
        <f t="shared" ca="1" si="326"/>
        <v>0</v>
      </c>
      <c r="AB783" s="3">
        <f t="shared" ca="1" si="326"/>
        <v>-173333.33333333334</v>
      </c>
      <c r="AC783" s="3">
        <f t="shared" ca="1" si="326"/>
        <v>0</v>
      </c>
      <c r="AD783" s="3">
        <f t="shared" ca="1" si="326"/>
        <v>-335333.33333333337</v>
      </c>
      <c r="AE783" s="3">
        <f t="shared" ca="1" si="326"/>
        <v>0</v>
      </c>
      <c r="AF783" s="3">
        <f t="shared" ca="1" si="326"/>
        <v>-459333.33333333337</v>
      </c>
      <c r="AG783" s="3">
        <f t="shared" ca="1" si="326"/>
        <v>0</v>
      </c>
      <c r="AH783" s="3">
        <f t="shared" ca="1" si="326"/>
        <v>-459333.33333333337</v>
      </c>
      <c r="AI783" s="3">
        <f t="shared" ca="1" si="326"/>
        <v>-346666.66666666669</v>
      </c>
      <c r="AJ783" s="3">
        <f t="shared" ca="1" si="326"/>
        <v>-1774000</v>
      </c>
      <c r="AK783" s="3">
        <f t="shared" ca="1" si="326"/>
        <v>-5995333.333333334</v>
      </c>
      <c r="AL783" s="3">
        <f t="shared" ca="1" si="326"/>
        <v>-10216666.66666667</v>
      </c>
      <c r="AM783" s="3">
        <f t="shared" ca="1" si="326"/>
        <v>-14438000.000000004</v>
      </c>
    </row>
    <row r="784" spans="1:39" hidden="1" outlineLevel="2" x14ac:dyDescent="0.3">
      <c r="B784" s="3"/>
      <c r="C784" s="243" t="str">
        <f t="shared" si="322"/>
        <v>Expense budget / Sales staff</v>
      </c>
      <c r="D784" s="3"/>
      <c r="E784" s="3"/>
      <c r="F784" s="3"/>
      <c r="G784" s="3"/>
      <c r="H784" s="3"/>
      <c r="I784" s="3"/>
      <c r="J784" s="3"/>
      <c r="K784" s="3">
        <f t="shared" ref="K784:AM784" ca="1" si="327">-K603</f>
        <v>-6000</v>
      </c>
      <c r="L784" s="3">
        <f t="shared" ca="1" si="327"/>
        <v>-6000</v>
      </c>
      <c r="M784" s="3">
        <f t="shared" ca="1" si="327"/>
        <v>-6000</v>
      </c>
      <c r="N784" s="3">
        <f t="shared" ca="1" si="327"/>
        <v>-6000</v>
      </c>
      <c r="O784" s="3">
        <f t="shared" ca="1" si="327"/>
        <v>-12000</v>
      </c>
      <c r="P784" s="3">
        <f t="shared" ca="1" si="327"/>
        <v>-12000</v>
      </c>
      <c r="Q784" s="3">
        <f t="shared" ca="1" si="327"/>
        <v>-18000</v>
      </c>
      <c r="R784" s="3">
        <f t="shared" ca="1" si="327"/>
        <v>-18000</v>
      </c>
      <c r="S784" s="3">
        <f t="shared" ca="1" si="327"/>
        <v>-24000</v>
      </c>
      <c r="T784" s="3">
        <f t="shared" ca="1" si="327"/>
        <v>-24000</v>
      </c>
      <c r="U784" s="3">
        <f t="shared" ca="1" si="327"/>
        <v>-24000</v>
      </c>
      <c r="V784" s="3">
        <f t="shared" ca="1" si="327"/>
        <v>-24000</v>
      </c>
      <c r="W784" s="3">
        <f t="shared" ca="1" si="327"/>
        <v>-30000</v>
      </c>
      <c r="X784" s="3">
        <f t="shared" ca="1" si="327"/>
        <v>-30000</v>
      </c>
      <c r="Y784" s="3">
        <f t="shared" ca="1" si="327"/>
        <v>-30000</v>
      </c>
      <c r="Z784" s="3">
        <f t="shared" ca="1" si="327"/>
        <v>-30000</v>
      </c>
      <c r="AA784" s="3">
        <f t="shared" ca="1" si="327"/>
        <v>-30000</v>
      </c>
      <c r="AB784" s="3">
        <f t="shared" ca="1" si="327"/>
        <v>-30000</v>
      </c>
      <c r="AC784" s="3">
        <f t="shared" ca="1" si="327"/>
        <v>-30000</v>
      </c>
      <c r="AD784" s="3">
        <f t="shared" ca="1" si="327"/>
        <v>-30000</v>
      </c>
      <c r="AE784" s="3">
        <f t="shared" ca="1" si="327"/>
        <v>-30000</v>
      </c>
      <c r="AF784" s="3">
        <f t="shared" ca="1" si="327"/>
        <v>-30000</v>
      </c>
      <c r="AG784" s="3">
        <f t="shared" ca="1" si="327"/>
        <v>-30000</v>
      </c>
      <c r="AH784" s="3">
        <f t="shared" ca="1" si="327"/>
        <v>-30000</v>
      </c>
      <c r="AI784" s="3">
        <f t="shared" ca="1" si="327"/>
        <v>-180000</v>
      </c>
      <c r="AJ784" s="3">
        <f t="shared" ca="1" si="327"/>
        <v>-360000</v>
      </c>
      <c r="AK784" s="3">
        <f t="shared" ca="1" si="327"/>
        <v>-414000</v>
      </c>
      <c r="AL784" s="3">
        <f t="shared" ca="1" si="327"/>
        <v>-476099.99999999994</v>
      </c>
      <c r="AM784" s="3">
        <f t="shared" ca="1" si="327"/>
        <v>-547514.99999999988</v>
      </c>
    </row>
    <row r="785" spans="1:39" hidden="1" outlineLevel="2" x14ac:dyDescent="0.3">
      <c r="B785" s="3"/>
      <c r="C785" s="243" t="str">
        <f t="shared" si="322"/>
        <v>Marketing</v>
      </c>
      <c r="D785" s="3"/>
      <c r="E785" s="3"/>
      <c r="F785" s="3"/>
      <c r="G785" s="3"/>
      <c r="H785" s="3"/>
      <c r="I785" s="3"/>
      <c r="J785" s="3"/>
      <c r="K785" s="3">
        <f t="shared" ref="K785:AM785" ca="1" si="328">-K604</f>
        <v>-50000</v>
      </c>
      <c r="L785" s="3">
        <f t="shared" ca="1" si="328"/>
        <v>-50000</v>
      </c>
      <c r="M785" s="3">
        <f t="shared" ca="1" si="328"/>
        <v>-50000</v>
      </c>
      <c r="N785" s="3">
        <f t="shared" ca="1" si="328"/>
        <v>-50000</v>
      </c>
      <c r="O785" s="3">
        <f t="shared" ca="1" si="328"/>
        <v>-50000</v>
      </c>
      <c r="P785" s="3">
        <f t="shared" ca="1" si="328"/>
        <v>-50000</v>
      </c>
      <c r="Q785" s="3">
        <f t="shared" ca="1" si="328"/>
        <v>-50000</v>
      </c>
      <c r="R785" s="3">
        <f t="shared" ca="1" si="328"/>
        <v>-50000</v>
      </c>
      <c r="S785" s="3">
        <f t="shared" ca="1" si="328"/>
        <v>-50000</v>
      </c>
      <c r="T785" s="3">
        <f t="shared" ca="1" si="328"/>
        <v>-50000</v>
      </c>
      <c r="U785" s="3">
        <f t="shared" ca="1" si="328"/>
        <v>-50000</v>
      </c>
      <c r="V785" s="3">
        <f t="shared" ca="1" si="328"/>
        <v>-50000</v>
      </c>
      <c r="W785" s="3">
        <f t="shared" ca="1" si="328"/>
        <v>-50000</v>
      </c>
      <c r="X785" s="3">
        <f t="shared" ca="1" si="328"/>
        <v>-50000</v>
      </c>
      <c r="Y785" s="3">
        <f t="shared" ca="1" si="328"/>
        <v>-50000</v>
      </c>
      <c r="Z785" s="3">
        <f t="shared" ca="1" si="328"/>
        <v>-50000</v>
      </c>
      <c r="AA785" s="3">
        <f t="shared" ca="1" si="328"/>
        <v>-50000</v>
      </c>
      <c r="AB785" s="3">
        <f t="shared" ca="1" si="328"/>
        <v>-50000</v>
      </c>
      <c r="AC785" s="3">
        <f t="shared" ca="1" si="328"/>
        <v>-50000</v>
      </c>
      <c r="AD785" s="3">
        <f t="shared" ca="1" si="328"/>
        <v>-50000</v>
      </c>
      <c r="AE785" s="3">
        <f t="shared" ca="1" si="328"/>
        <v>-50000</v>
      </c>
      <c r="AF785" s="3">
        <f t="shared" ca="1" si="328"/>
        <v>-50000</v>
      </c>
      <c r="AG785" s="3">
        <f t="shared" ca="1" si="328"/>
        <v>-50000</v>
      </c>
      <c r="AH785" s="3">
        <f t="shared" ca="1" si="328"/>
        <v>-50000</v>
      </c>
      <c r="AI785" s="3">
        <f t="shared" ca="1" si="328"/>
        <v>-600000</v>
      </c>
      <c r="AJ785" s="3">
        <f t="shared" ca="1" si="328"/>
        <v>-600000</v>
      </c>
      <c r="AK785" s="3">
        <f t="shared" ca="1" si="328"/>
        <v>-600000</v>
      </c>
      <c r="AL785" s="3">
        <f t="shared" ca="1" si="328"/>
        <v>-600000</v>
      </c>
      <c r="AM785" s="3">
        <f t="shared" ca="1" si="328"/>
        <v>-600000</v>
      </c>
    </row>
    <row r="786" spans="1:39" hidden="1" outlineLevel="2" x14ac:dyDescent="0.3">
      <c r="B786" s="3"/>
      <c r="C786" s="243" t="str">
        <f t="shared" si="322"/>
        <v>Advertising</v>
      </c>
      <c r="D786" s="3"/>
      <c r="E786" s="3"/>
      <c r="F786" s="3"/>
      <c r="G786" s="3"/>
      <c r="H786" s="3"/>
      <c r="I786" s="3"/>
      <c r="J786" s="3"/>
      <c r="K786" s="3">
        <f t="shared" ref="K786:AM786" ca="1" si="329">-K605</f>
        <v>0</v>
      </c>
      <c r="L786" s="3">
        <f t="shared" ca="1" si="329"/>
        <v>0</v>
      </c>
      <c r="M786" s="3">
        <f t="shared" ca="1" si="329"/>
        <v>0</v>
      </c>
      <c r="N786" s="3">
        <f t="shared" ca="1" si="329"/>
        <v>0</v>
      </c>
      <c r="O786" s="3">
        <f t="shared" ca="1" si="329"/>
        <v>0</v>
      </c>
      <c r="P786" s="3">
        <f t="shared" ca="1" si="329"/>
        <v>0</v>
      </c>
      <c r="Q786" s="3">
        <f t="shared" ca="1" si="329"/>
        <v>-30000</v>
      </c>
      <c r="R786" s="3">
        <f t="shared" ca="1" si="329"/>
        <v>-30000</v>
      </c>
      <c r="S786" s="3">
        <f t="shared" ca="1" si="329"/>
        <v>-30000</v>
      </c>
      <c r="T786" s="3">
        <f t="shared" ca="1" si="329"/>
        <v>-30000</v>
      </c>
      <c r="U786" s="3">
        <f t="shared" ca="1" si="329"/>
        <v>-30000</v>
      </c>
      <c r="V786" s="3">
        <f t="shared" ca="1" si="329"/>
        <v>-30000</v>
      </c>
      <c r="W786" s="3">
        <f t="shared" ca="1" si="329"/>
        <v>-50000</v>
      </c>
      <c r="X786" s="3">
        <f t="shared" ca="1" si="329"/>
        <v>-50000</v>
      </c>
      <c r="Y786" s="3">
        <f t="shared" ca="1" si="329"/>
        <v>-50000</v>
      </c>
      <c r="Z786" s="3">
        <f t="shared" ca="1" si="329"/>
        <v>-50000</v>
      </c>
      <c r="AA786" s="3">
        <f t="shared" ca="1" si="329"/>
        <v>-50000</v>
      </c>
      <c r="AB786" s="3">
        <f t="shared" ca="1" si="329"/>
        <v>-50000</v>
      </c>
      <c r="AC786" s="3">
        <f t="shared" ca="1" si="329"/>
        <v>-50000</v>
      </c>
      <c r="AD786" s="3">
        <f t="shared" ca="1" si="329"/>
        <v>-50000</v>
      </c>
      <c r="AE786" s="3">
        <f t="shared" ca="1" si="329"/>
        <v>-50000</v>
      </c>
      <c r="AF786" s="3">
        <f t="shared" ca="1" si="329"/>
        <v>-50000</v>
      </c>
      <c r="AG786" s="3">
        <f t="shared" ca="1" si="329"/>
        <v>-50000</v>
      </c>
      <c r="AH786" s="3">
        <f t="shared" ca="1" si="329"/>
        <v>-50000</v>
      </c>
      <c r="AI786" s="3">
        <f t="shared" ca="1" si="329"/>
        <v>-180000</v>
      </c>
      <c r="AJ786" s="3">
        <f t="shared" ca="1" si="329"/>
        <v>-600000</v>
      </c>
      <c r="AK786" s="3">
        <f t="shared" ca="1" si="329"/>
        <v>-600000</v>
      </c>
      <c r="AL786" s="3">
        <f t="shared" ca="1" si="329"/>
        <v>-600000</v>
      </c>
      <c r="AM786" s="3">
        <f t="shared" ca="1" si="329"/>
        <v>-600000</v>
      </c>
    </row>
    <row r="787" spans="1:39" hidden="1" outlineLevel="2" x14ac:dyDescent="0.3">
      <c r="B787" s="3"/>
      <c r="C787" s="243" t="str">
        <f t="shared" si="322"/>
        <v>Securitization Tax (% of movie budget)</v>
      </c>
      <c r="D787" s="3"/>
      <c r="E787" s="3"/>
      <c r="F787" s="3"/>
      <c r="G787" s="3"/>
      <c r="H787" s="3"/>
      <c r="I787" s="3"/>
      <c r="J787" s="3"/>
      <c r="K787" s="3">
        <f t="shared" ref="K787:AM787" ca="1" si="330">-K606</f>
        <v>0</v>
      </c>
      <c r="L787" s="3">
        <f t="shared" ca="1" si="330"/>
        <v>0</v>
      </c>
      <c r="M787" s="3">
        <f t="shared" ca="1" si="330"/>
        <v>0</v>
      </c>
      <c r="N787" s="3">
        <f t="shared" ca="1" si="330"/>
        <v>0</v>
      </c>
      <c r="O787" s="3">
        <f t="shared" ca="1" si="330"/>
        <v>0</v>
      </c>
      <c r="P787" s="3">
        <f t="shared" ca="1" si="330"/>
        <v>0</v>
      </c>
      <c r="Q787" s="3">
        <f t="shared" ca="1" si="330"/>
        <v>0</v>
      </c>
      <c r="R787" s="3">
        <f t="shared" ca="1" si="330"/>
        <v>0</v>
      </c>
      <c r="S787" s="3">
        <f t="shared" ca="1" si="330"/>
        <v>0</v>
      </c>
      <c r="T787" s="3">
        <f t="shared" ca="1" si="330"/>
        <v>-86666.666666666672</v>
      </c>
      <c r="U787" s="3">
        <f t="shared" ca="1" si="330"/>
        <v>0</v>
      </c>
      <c r="V787" s="3">
        <f t="shared" ca="1" si="330"/>
        <v>-86666.666666666672</v>
      </c>
      <c r="W787" s="3">
        <f t="shared" ca="1" si="330"/>
        <v>0</v>
      </c>
      <c r="X787" s="3">
        <f t="shared" ca="1" si="330"/>
        <v>-86666.666666666672</v>
      </c>
      <c r="Y787" s="3">
        <f t="shared" ca="1" si="330"/>
        <v>0</v>
      </c>
      <c r="Z787" s="3">
        <f t="shared" ca="1" si="330"/>
        <v>-86666.666666666672</v>
      </c>
      <c r="AA787" s="3">
        <f t="shared" ca="1" si="330"/>
        <v>0</v>
      </c>
      <c r="AB787" s="3">
        <f t="shared" ca="1" si="330"/>
        <v>-86666.666666666672</v>
      </c>
      <c r="AC787" s="3">
        <f t="shared" ca="1" si="330"/>
        <v>0</v>
      </c>
      <c r="AD787" s="3">
        <f t="shared" ca="1" si="330"/>
        <v>-167666.66666666669</v>
      </c>
      <c r="AE787" s="3">
        <f t="shared" ca="1" si="330"/>
        <v>0</v>
      </c>
      <c r="AF787" s="3">
        <f t="shared" ca="1" si="330"/>
        <v>-229666.66666666669</v>
      </c>
      <c r="AG787" s="3">
        <f t="shared" ca="1" si="330"/>
        <v>0</v>
      </c>
      <c r="AH787" s="3">
        <f t="shared" ca="1" si="330"/>
        <v>-229666.66666666669</v>
      </c>
      <c r="AI787" s="3">
        <f t="shared" ca="1" si="330"/>
        <v>-173333.33333333334</v>
      </c>
      <c r="AJ787" s="3">
        <f t="shared" ca="1" si="330"/>
        <v>-887000</v>
      </c>
      <c r="AK787" s="3">
        <f t="shared" ca="1" si="330"/>
        <v>-2997666.666666667</v>
      </c>
      <c r="AL787" s="3">
        <f t="shared" ca="1" si="330"/>
        <v>-5108333.3333333349</v>
      </c>
      <c r="AM787" s="3">
        <f t="shared" ca="1" si="330"/>
        <v>-7219000.0000000019</v>
      </c>
    </row>
    <row r="788" spans="1:39" s="15" customFormat="1" hidden="1" outlineLevel="1" x14ac:dyDescent="0.3">
      <c r="A788" s="36"/>
      <c r="B788" s="91" t="s">
        <v>206</v>
      </c>
      <c r="C788" s="91"/>
      <c r="D788" s="91"/>
      <c r="E788" s="91"/>
      <c r="F788" s="91"/>
      <c r="G788" s="91"/>
      <c r="H788" s="91"/>
      <c r="I788" s="91"/>
      <c r="J788" s="91"/>
      <c r="K788" s="91">
        <f ca="1">K775+K779</f>
        <v>-56000</v>
      </c>
      <c r="L788" s="91">
        <f t="shared" ref="L788:AM788" ca="1" si="331">L775+L779</f>
        <v>-56000</v>
      </c>
      <c r="M788" s="91">
        <f t="shared" ca="1" si="331"/>
        <v>-56000</v>
      </c>
      <c r="N788" s="91">
        <f t="shared" ca="1" si="331"/>
        <v>-56000</v>
      </c>
      <c r="O788" s="91">
        <f t="shared" ca="1" si="331"/>
        <v>-62000</v>
      </c>
      <c r="P788" s="91">
        <f t="shared" ca="1" si="331"/>
        <v>-62000</v>
      </c>
      <c r="Q788" s="91">
        <f t="shared" ca="1" si="331"/>
        <v>-98000</v>
      </c>
      <c r="R788" s="91">
        <f t="shared" ca="1" si="331"/>
        <v>-98000</v>
      </c>
      <c r="S788" s="91">
        <f t="shared" ca="1" si="331"/>
        <v>-104000</v>
      </c>
      <c r="T788" s="91">
        <f t="shared" ca="1" si="331"/>
        <v>4316000</v>
      </c>
      <c r="U788" s="91">
        <f t="shared" ca="1" si="331"/>
        <v>-104000</v>
      </c>
      <c r="V788" s="91">
        <f t="shared" ca="1" si="331"/>
        <v>4316000</v>
      </c>
      <c r="W788" s="91">
        <f t="shared" ca="1" si="331"/>
        <v>-130000</v>
      </c>
      <c r="X788" s="91">
        <f t="shared" ca="1" si="331"/>
        <v>4290000</v>
      </c>
      <c r="Y788" s="91">
        <f t="shared" ca="1" si="331"/>
        <v>-130000</v>
      </c>
      <c r="Z788" s="91">
        <f t="shared" ca="1" si="331"/>
        <v>4290000</v>
      </c>
      <c r="AA788" s="91">
        <f t="shared" ca="1" si="331"/>
        <v>-130000</v>
      </c>
      <c r="AB788" s="91">
        <f t="shared" ca="1" si="331"/>
        <v>4290000</v>
      </c>
      <c r="AC788" s="91">
        <f t="shared" ca="1" si="331"/>
        <v>-130000</v>
      </c>
      <c r="AD788" s="91">
        <f t="shared" ca="1" si="331"/>
        <v>8421000.0000000019</v>
      </c>
      <c r="AE788" s="91">
        <f t="shared" ca="1" si="331"/>
        <v>-130000</v>
      </c>
      <c r="AF788" s="91">
        <f t="shared" ca="1" si="331"/>
        <v>11583000.000000002</v>
      </c>
      <c r="AG788" s="91">
        <f t="shared" ca="1" si="331"/>
        <v>-130000</v>
      </c>
      <c r="AH788" s="91">
        <f t="shared" ca="1" si="331"/>
        <v>11583000.000000002</v>
      </c>
      <c r="AI788" s="91">
        <f t="shared" ca="1" si="331"/>
        <v>7880000</v>
      </c>
      <c r="AJ788" s="91">
        <f t="shared" ca="1" si="331"/>
        <v>43677000.000000007</v>
      </c>
      <c r="AK788" s="91">
        <f t="shared" ca="1" si="331"/>
        <v>151267000.00000003</v>
      </c>
      <c r="AL788" s="91">
        <f t="shared" ca="1" si="331"/>
        <v>258848900.00000012</v>
      </c>
      <c r="AM788" s="91">
        <f t="shared" ca="1" si="331"/>
        <v>366421485.00000012</v>
      </c>
    </row>
    <row r="789" spans="1:39" hidden="1" outlineLevel="1" collapsed="1" x14ac:dyDescent="0.3">
      <c r="B789" s="3" t="s">
        <v>231</v>
      </c>
      <c r="C789" s="3"/>
      <c r="D789" s="3"/>
      <c r="E789" s="3"/>
      <c r="F789" s="3"/>
      <c r="G789" s="3"/>
      <c r="H789" s="3"/>
      <c r="I789" s="3"/>
      <c r="J789" s="3"/>
      <c r="K789" s="3">
        <f ca="1">SUM(K790:K797)</f>
        <v>-372869.91666666669</v>
      </c>
      <c r="L789" s="3">
        <f t="shared" ref="L789:AM789" ca="1" si="332">SUM(L790:L797)</f>
        <v>-372869.91666666669</v>
      </c>
      <c r="M789" s="3">
        <f t="shared" ca="1" si="332"/>
        <v>-426657.91666666669</v>
      </c>
      <c r="N789" s="3">
        <f t="shared" ca="1" si="332"/>
        <v>-444290.41666666669</v>
      </c>
      <c r="O789" s="3">
        <f t="shared" ca="1" si="332"/>
        <v>-451373.41666666669</v>
      </c>
      <c r="P789" s="3">
        <f t="shared" ca="1" si="332"/>
        <v>-463228.41666666669</v>
      </c>
      <c r="Q789" s="3">
        <f t="shared" ca="1" si="332"/>
        <v>-486360.66666666669</v>
      </c>
      <c r="R789" s="3">
        <f t="shared" ca="1" si="332"/>
        <v>-508615.16666666669</v>
      </c>
      <c r="S789" s="3">
        <f t="shared" ca="1" si="332"/>
        <v>-534486.16666666674</v>
      </c>
      <c r="T789" s="3">
        <f t="shared" ca="1" si="332"/>
        <v>-563673.66666666674</v>
      </c>
      <c r="U789" s="3">
        <f t="shared" ca="1" si="332"/>
        <v>-563673.66666666674</v>
      </c>
      <c r="V789" s="3">
        <f t="shared" ca="1" si="332"/>
        <v>-563673.66666666674</v>
      </c>
      <c r="W789" s="3">
        <f t="shared" ca="1" si="332"/>
        <v>-697006.16666666674</v>
      </c>
      <c r="X789" s="3">
        <f t="shared" ca="1" si="332"/>
        <v>-697006.16666666674</v>
      </c>
      <c r="Y789" s="3">
        <f t="shared" ca="1" si="332"/>
        <v>-697006.16666666674</v>
      </c>
      <c r="Z789" s="3">
        <f t="shared" ca="1" si="332"/>
        <v>-697006.16666666674</v>
      </c>
      <c r="AA789" s="3">
        <f t="shared" ca="1" si="332"/>
        <v>-697006.16666666674</v>
      </c>
      <c r="AB789" s="3">
        <f t="shared" ca="1" si="332"/>
        <v>-697006.16666666674</v>
      </c>
      <c r="AC789" s="3">
        <f t="shared" ca="1" si="332"/>
        <v>-697006.16666666674</v>
      </c>
      <c r="AD789" s="3">
        <f t="shared" ca="1" si="332"/>
        <v>-697006.16666666674</v>
      </c>
      <c r="AE789" s="3">
        <f t="shared" ca="1" si="332"/>
        <v>-697006.16666666674</v>
      </c>
      <c r="AF789" s="3">
        <f t="shared" ca="1" si="332"/>
        <v>-697006.16666666674</v>
      </c>
      <c r="AG789" s="3">
        <f t="shared" ca="1" si="332"/>
        <v>-697006.16666666674</v>
      </c>
      <c r="AH789" s="3">
        <f t="shared" ca="1" si="332"/>
        <v>-697006.16666666674</v>
      </c>
      <c r="AI789" s="3">
        <f t="shared" ca="1" si="332"/>
        <v>-5751773.0000000009</v>
      </c>
      <c r="AJ789" s="3">
        <f t="shared" ca="1" si="332"/>
        <v>-8364074.0000000009</v>
      </c>
      <c r="AK789" s="3">
        <f t="shared" ca="1" si="332"/>
        <v>-8437112.7399999984</v>
      </c>
      <c r="AL789" s="3">
        <f t="shared" ca="1" si="332"/>
        <v>-8510881.867399998</v>
      </c>
      <c r="AM789" s="3">
        <f t="shared" ca="1" si="332"/>
        <v>-8585388.6860739999</v>
      </c>
    </row>
    <row r="790" spans="1:39" hidden="1" outlineLevel="2" x14ac:dyDescent="0.3">
      <c r="B790" s="3"/>
      <c r="C790" s="243" t="str">
        <f>B650</f>
        <v>Total Salary Charges</v>
      </c>
      <c r="D790" s="3"/>
      <c r="E790" s="3"/>
      <c r="F790" s="3"/>
      <c r="G790" s="3"/>
      <c r="H790" s="3"/>
      <c r="I790" s="3"/>
      <c r="J790" s="3"/>
      <c r="K790" s="3">
        <f t="shared" ref="K790:AM790" ca="1" si="333">-K650</f>
        <v>-149500</v>
      </c>
      <c r="L790" s="3">
        <f t="shared" ca="1" si="333"/>
        <v>-149500</v>
      </c>
      <c r="M790" s="3">
        <f t="shared" ca="1" si="333"/>
        <v>-165500</v>
      </c>
      <c r="N790" s="3">
        <f t="shared" ca="1" si="333"/>
        <v>-180500</v>
      </c>
      <c r="O790" s="3">
        <f t="shared" ca="1" si="333"/>
        <v>-186500</v>
      </c>
      <c r="P790" s="3">
        <f t="shared" ca="1" si="333"/>
        <v>-196500</v>
      </c>
      <c r="Q790" s="3">
        <f t="shared" ca="1" si="333"/>
        <v>-216000</v>
      </c>
      <c r="R790" s="3">
        <f t="shared" ca="1" si="333"/>
        <v>-235000</v>
      </c>
      <c r="S790" s="3">
        <f t="shared" ca="1" si="333"/>
        <v>-257000</v>
      </c>
      <c r="T790" s="3">
        <f t="shared" ca="1" si="333"/>
        <v>-282000</v>
      </c>
      <c r="U790" s="3">
        <f t="shared" ca="1" si="333"/>
        <v>-282000</v>
      </c>
      <c r="V790" s="3">
        <f t="shared" ca="1" si="333"/>
        <v>-282000</v>
      </c>
      <c r="W790" s="3">
        <f t="shared" ca="1" si="333"/>
        <v>-397000</v>
      </c>
      <c r="X790" s="3">
        <f t="shared" ca="1" si="333"/>
        <v>-397000</v>
      </c>
      <c r="Y790" s="3">
        <f t="shared" ca="1" si="333"/>
        <v>-397000</v>
      </c>
      <c r="Z790" s="3">
        <f t="shared" ca="1" si="333"/>
        <v>-397000</v>
      </c>
      <c r="AA790" s="3">
        <f t="shared" ca="1" si="333"/>
        <v>-397000</v>
      </c>
      <c r="AB790" s="3">
        <f t="shared" ca="1" si="333"/>
        <v>-397000</v>
      </c>
      <c r="AC790" s="3">
        <f t="shared" ca="1" si="333"/>
        <v>-397000</v>
      </c>
      <c r="AD790" s="3">
        <f t="shared" ca="1" si="333"/>
        <v>-397000</v>
      </c>
      <c r="AE790" s="3">
        <f t="shared" ca="1" si="333"/>
        <v>-397000</v>
      </c>
      <c r="AF790" s="3">
        <f t="shared" ca="1" si="333"/>
        <v>-397000</v>
      </c>
      <c r="AG790" s="3">
        <f t="shared" ca="1" si="333"/>
        <v>-397000</v>
      </c>
      <c r="AH790" s="3">
        <f t="shared" ca="1" si="333"/>
        <v>-397000</v>
      </c>
      <c r="AI790" s="3">
        <f t="shared" ca="1" si="333"/>
        <v>-2582000</v>
      </c>
      <c r="AJ790" s="3">
        <f t="shared" ca="1" si="333"/>
        <v>-4764000</v>
      </c>
      <c r="AK790" s="3">
        <f t="shared" ca="1" si="333"/>
        <v>-4811640</v>
      </c>
      <c r="AL790" s="3">
        <f t="shared" ca="1" si="333"/>
        <v>-4859756.3999999994</v>
      </c>
      <c r="AM790" s="3">
        <f t="shared" ca="1" si="333"/>
        <v>-4908353.9640000006</v>
      </c>
    </row>
    <row r="791" spans="1:39" hidden="1" outlineLevel="2" x14ac:dyDescent="0.3">
      <c r="B791" s="3"/>
      <c r="C791" s="243" t="str">
        <f>B651</f>
        <v>Social Charges</v>
      </c>
      <c r="D791" s="3"/>
      <c r="E791" s="3"/>
      <c r="F791" s="3"/>
      <c r="G791" s="3"/>
      <c r="H791" s="3"/>
      <c r="I791" s="3"/>
      <c r="J791" s="3"/>
      <c r="K791" s="3">
        <f t="shared" ref="K791:AM791" ca="1" si="334">-K651</f>
        <v>-23247.25</v>
      </c>
      <c r="L791" s="3">
        <f t="shared" ca="1" si="334"/>
        <v>-23247.25</v>
      </c>
      <c r="M791" s="3">
        <f t="shared" ca="1" si="334"/>
        <v>-25735.25</v>
      </c>
      <c r="N791" s="3">
        <f t="shared" ca="1" si="334"/>
        <v>-28067.75</v>
      </c>
      <c r="O791" s="3">
        <f t="shared" ca="1" si="334"/>
        <v>-29000.75</v>
      </c>
      <c r="P791" s="3">
        <f t="shared" ca="1" si="334"/>
        <v>-30555.75</v>
      </c>
      <c r="Q791" s="3">
        <f t="shared" ca="1" si="334"/>
        <v>-33588</v>
      </c>
      <c r="R791" s="3">
        <f t="shared" ca="1" si="334"/>
        <v>-36542.5</v>
      </c>
      <c r="S791" s="3">
        <f t="shared" ca="1" si="334"/>
        <v>-39963.5</v>
      </c>
      <c r="T791" s="3">
        <f t="shared" ca="1" si="334"/>
        <v>-43851</v>
      </c>
      <c r="U791" s="3">
        <f t="shared" ca="1" si="334"/>
        <v>-43851</v>
      </c>
      <c r="V791" s="3">
        <f t="shared" ca="1" si="334"/>
        <v>-43851</v>
      </c>
      <c r="W791" s="3">
        <f t="shared" ca="1" si="334"/>
        <v>-61733.5</v>
      </c>
      <c r="X791" s="3">
        <f t="shared" ca="1" si="334"/>
        <v>-61733.5</v>
      </c>
      <c r="Y791" s="3">
        <f t="shared" ca="1" si="334"/>
        <v>-61733.5</v>
      </c>
      <c r="Z791" s="3">
        <f t="shared" ca="1" si="334"/>
        <v>-61733.5</v>
      </c>
      <c r="AA791" s="3">
        <f t="shared" ca="1" si="334"/>
        <v>-61733.5</v>
      </c>
      <c r="AB791" s="3">
        <f t="shared" ca="1" si="334"/>
        <v>-61733.5</v>
      </c>
      <c r="AC791" s="3">
        <f t="shared" ca="1" si="334"/>
        <v>-61733.5</v>
      </c>
      <c r="AD791" s="3">
        <f t="shared" ca="1" si="334"/>
        <v>-61733.5</v>
      </c>
      <c r="AE791" s="3">
        <f t="shared" ca="1" si="334"/>
        <v>-61733.5</v>
      </c>
      <c r="AF791" s="3">
        <f t="shared" ca="1" si="334"/>
        <v>-61733.5</v>
      </c>
      <c r="AG791" s="3">
        <f t="shared" ca="1" si="334"/>
        <v>-61733.5</v>
      </c>
      <c r="AH791" s="3">
        <f t="shared" ca="1" si="334"/>
        <v>-61733.5</v>
      </c>
      <c r="AI791" s="3">
        <f t="shared" ca="1" si="334"/>
        <v>-401501</v>
      </c>
      <c r="AJ791" s="3">
        <f t="shared" ca="1" si="334"/>
        <v>-740802</v>
      </c>
      <c r="AK791" s="3">
        <f t="shared" ca="1" si="334"/>
        <v>-748210.02</v>
      </c>
      <c r="AL791" s="3">
        <f t="shared" ca="1" si="334"/>
        <v>-755692.12019999989</v>
      </c>
      <c r="AM791" s="3">
        <f t="shared" ca="1" si="334"/>
        <v>-763249.04140200012</v>
      </c>
    </row>
    <row r="792" spans="1:39" hidden="1" outlineLevel="2" x14ac:dyDescent="0.3">
      <c r="B792" s="3"/>
      <c r="C792" s="243" t="str">
        <f t="shared" ref="C792:C797" si="335">C653</f>
        <v>Rent</v>
      </c>
      <c r="D792" s="3"/>
      <c r="E792" s="3"/>
      <c r="F792" s="3"/>
      <c r="G792" s="3"/>
      <c r="H792" s="3"/>
      <c r="I792" s="3"/>
      <c r="J792" s="3"/>
      <c r="K792" s="3">
        <f t="shared" ref="K792:AM792" ca="1" si="336">-K653</f>
        <v>-143466.66666666669</v>
      </c>
      <c r="L792" s="3">
        <f t="shared" ca="1" si="336"/>
        <v>-143466.66666666669</v>
      </c>
      <c r="M792" s="3">
        <f t="shared" ca="1" si="336"/>
        <v>-143466.66666666669</v>
      </c>
      <c r="N792" s="3">
        <f t="shared" ca="1" si="336"/>
        <v>-143466.66666666669</v>
      </c>
      <c r="O792" s="3">
        <f t="shared" ca="1" si="336"/>
        <v>-143466.66666666669</v>
      </c>
      <c r="P792" s="3">
        <f t="shared" ca="1" si="336"/>
        <v>-143466.66666666669</v>
      </c>
      <c r="Q792" s="3">
        <f t="shared" ca="1" si="336"/>
        <v>-143466.66666666669</v>
      </c>
      <c r="R792" s="3">
        <f t="shared" ca="1" si="336"/>
        <v>-143466.66666666669</v>
      </c>
      <c r="S792" s="3">
        <f t="shared" ca="1" si="336"/>
        <v>-143466.66666666669</v>
      </c>
      <c r="T792" s="3">
        <f t="shared" ca="1" si="336"/>
        <v>-143466.66666666669</v>
      </c>
      <c r="U792" s="3">
        <f t="shared" ca="1" si="336"/>
        <v>-143466.66666666669</v>
      </c>
      <c r="V792" s="3">
        <f t="shared" ca="1" si="336"/>
        <v>-143466.66666666669</v>
      </c>
      <c r="W792" s="3">
        <f t="shared" ca="1" si="336"/>
        <v>-143466.66666666669</v>
      </c>
      <c r="X792" s="3">
        <f t="shared" ca="1" si="336"/>
        <v>-143466.66666666669</v>
      </c>
      <c r="Y792" s="3">
        <f t="shared" ca="1" si="336"/>
        <v>-143466.66666666669</v>
      </c>
      <c r="Z792" s="3">
        <f t="shared" ca="1" si="336"/>
        <v>-143466.66666666669</v>
      </c>
      <c r="AA792" s="3">
        <f t="shared" ca="1" si="336"/>
        <v>-143466.66666666669</v>
      </c>
      <c r="AB792" s="3">
        <f t="shared" ca="1" si="336"/>
        <v>-143466.66666666669</v>
      </c>
      <c r="AC792" s="3">
        <f t="shared" ca="1" si="336"/>
        <v>-143466.66666666669</v>
      </c>
      <c r="AD792" s="3">
        <f t="shared" ca="1" si="336"/>
        <v>-143466.66666666669</v>
      </c>
      <c r="AE792" s="3">
        <f t="shared" ca="1" si="336"/>
        <v>-143466.66666666669</v>
      </c>
      <c r="AF792" s="3">
        <f t="shared" ca="1" si="336"/>
        <v>-143466.66666666669</v>
      </c>
      <c r="AG792" s="3">
        <f t="shared" ca="1" si="336"/>
        <v>-143466.66666666669</v>
      </c>
      <c r="AH792" s="3">
        <f t="shared" ca="1" si="336"/>
        <v>-143466.66666666669</v>
      </c>
      <c r="AI792" s="3">
        <f t="shared" ca="1" si="336"/>
        <v>-1721600.0000000007</v>
      </c>
      <c r="AJ792" s="3">
        <f t="shared" ca="1" si="336"/>
        <v>-1721600.0000000007</v>
      </c>
      <c r="AK792" s="3">
        <f t="shared" ca="1" si="336"/>
        <v>-1738816</v>
      </c>
      <c r="AL792" s="3">
        <f t="shared" ca="1" si="336"/>
        <v>-1756204.1600000001</v>
      </c>
      <c r="AM792" s="3">
        <f t="shared" ca="1" si="336"/>
        <v>-1773766.2016</v>
      </c>
    </row>
    <row r="793" spans="1:39" hidden="1" outlineLevel="2" x14ac:dyDescent="0.3">
      <c r="B793" s="3"/>
      <c r="C793" s="243" t="str">
        <f t="shared" si="335"/>
        <v>Utilities</v>
      </c>
      <c r="D793" s="3"/>
      <c r="E793" s="3"/>
      <c r="F793" s="3"/>
      <c r="G793" s="3"/>
      <c r="H793" s="3"/>
      <c r="I793" s="3"/>
      <c r="J793" s="3"/>
      <c r="K793" s="3">
        <f t="shared" ref="K793:AM793" ca="1" si="337">-K654</f>
        <v>-6456</v>
      </c>
      <c r="L793" s="3">
        <f t="shared" ca="1" si="337"/>
        <v>-6456</v>
      </c>
      <c r="M793" s="3">
        <f t="shared" ca="1" si="337"/>
        <v>-6456</v>
      </c>
      <c r="N793" s="3">
        <f t="shared" ca="1" si="337"/>
        <v>-6456</v>
      </c>
      <c r="O793" s="3">
        <f t="shared" ca="1" si="337"/>
        <v>-6456</v>
      </c>
      <c r="P793" s="3">
        <f t="shared" ca="1" si="337"/>
        <v>-6456</v>
      </c>
      <c r="Q793" s="3">
        <f t="shared" ca="1" si="337"/>
        <v>-6456</v>
      </c>
      <c r="R793" s="3">
        <f t="shared" ca="1" si="337"/>
        <v>-6456</v>
      </c>
      <c r="S793" s="3">
        <f t="shared" ca="1" si="337"/>
        <v>-6456</v>
      </c>
      <c r="T793" s="3">
        <f t="shared" ca="1" si="337"/>
        <v>-6456</v>
      </c>
      <c r="U793" s="3">
        <f t="shared" ca="1" si="337"/>
        <v>-6456</v>
      </c>
      <c r="V793" s="3">
        <f t="shared" ca="1" si="337"/>
        <v>-6456</v>
      </c>
      <c r="W793" s="3">
        <f t="shared" ca="1" si="337"/>
        <v>-6456</v>
      </c>
      <c r="X793" s="3">
        <f t="shared" ca="1" si="337"/>
        <v>-6456</v>
      </c>
      <c r="Y793" s="3">
        <f t="shared" ca="1" si="337"/>
        <v>-6456</v>
      </c>
      <c r="Z793" s="3">
        <f t="shared" ca="1" si="337"/>
        <v>-6456</v>
      </c>
      <c r="AA793" s="3">
        <f t="shared" ca="1" si="337"/>
        <v>-6456</v>
      </c>
      <c r="AB793" s="3">
        <f t="shared" ca="1" si="337"/>
        <v>-6456</v>
      </c>
      <c r="AC793" s="3">
        <f t="shared" ca="1" si="337"/>
        <v>-6456</v>
      </c>
      <c r="AD793" s="3">
        <f t="shared" ca="1" si="337"/>
        <v>-6456</v>
      </c>
      <c r="AE793" s="3">
        <f t="shared" ca="1" si="337"/>
        <v>-6456</v>
      </c>
      <c r="AF793" s="3">
        <f t="shared" ca="1" si="337"/>
        <v>-6456</v>
      </c>
      <c r="AG793" s="3">
        <f t="shared" ca="1" si="337"/>
        <v>-6456</v>
      </c>
      <c r="AH793" s="3">
        <f t="shared" ca="1" si="337"/>
        <v>-6456</v>
      </c>
      <c r="AI793" s="3">
        <f t="shared" ca="1" si="337"/>
        <v>-77472</v>
      </c>
      <c r="AJ793" s="3">
        <f t="shared" ca="1" si="337"/>
        <v>-77472</v>
      </c>
      <c r="AK793" s="3">
        <f t="shared" ca="1" si="337"/>
        <v>-78246.719999999987</v>
      </c>
      <c r="AL793" s="3">
        <f t="shared" ca="1" si="337"/>
        <v>-79029.187199999986</v>
      </c>
      <c r="AM793" s="3">
        <f t="shared" ca="1" si="337"/>
        <v>-79819.479071999987</v>
      </c>
    </row>
    <row r="794" spans="1:39" hidden="1" outlineLevel="2" x14ac:dyDescent="0.3">
      <c r="B794" s="3"/>
      <c r="C794" s="243" t="str">
        <f t="shared" si="335"/>
        <v>Travel &amp; Expenses</v>
      </c>
      <c r="D794" s="3"/>
      <c r="E794" s="3"/>
      <c r="F794" s="3"/>
      <c r="G794" s="3"/>
      <c r="H794" s="3"/>
      <c r="I794" s="3"/>
      <c r="J794" s="3"/>
      <c r="K794" s="3">
        <f t="shared" ref="K794:AM794" ca="1" si="338">-K655</f>
        <v>-15000</v>
      </c>
      <c r="L794" s="3">
        <f t="shared" ca="1" si="338"/>
        <v>-15000</v>
      </c>
      <c r="M794" s="3">
        <f t="shared" ca="1" si="338"/>
        <v>-50000</v>
      </c>
      <c r="N794" s="3">
        <f t="shared" ca="1" si="338"/>
        <v>-50000</v>
      </c>
      <c r="O794" s="3">
        <f t="shared" ca="1" si="338"/>
        <v>-50000</v>
      </c>
      <c r="P794" s="3">
        <f t="shared" ca="1" si="338"/>
        <v>-50000</v>
      </c>
      <c r="Q794" s="3">
        <f t="shared" ca="1" si="338"/>
        <v>-50000</v>
      </c>
      <c r="R794" s="3">
        <f t="shared" ca="1" si="338"/>
        <v>-50000</v>
      </c>
      <c r="S794" s="3">
        <f t="shared" ca="1" si="338"/>
        <v>-50000</v>
      </c>
      <c r="T794" s="3">
        <f t="shared" ca="1" si="338"/>
        <v>-50000</v>
      </c>
      <c r="U794" s="3">
        <f t="shared" ca="1" si="338"/>
        <v>-50000</v>
      </c>
      <c r="V794" s="3">
        <f t="shared" ca="1" si="338"/>
        <v>-50000</v>
      </c>
      <c r="W794" s="3">
        <f t="shared" ca="1" si="338"/>
        <v>-50000</v>
      </c>
      <c r="X794" s="3">
        <f t="shared" ca="1" si="338"/>
        <v>-50000</v>
      </c>
      <c r="Y794" s="3">
        <f t="shared" ca="1" si="338"/>
        <v>-50000</v>
      </c>
      <c r="Z794" s="3">
        <f t="shared" ca="1" si="338"/>
        <v>-50000</v>
      </c>
      <c r="AA794" s="3">
        <f t="shared" ca="1" si="338"/>
        <v>-50000</v>
      </c>
      <c r="AB794" s="3">
        <f t="shared" ca="1" si="338"/>
        <v>-50000</v>
      </c>
      <c r="AC794" s="3">
        <f t="shared" ca="1" si="338"/>
        <v>-50000</v>
      </c>
      <c r="AD794" s="3">
        <f t="shared" ca="1" si="338"/>
        <v>-50000</v>
      </c>
      <c r="AE794" s="3">
        <f t="shared" ca="1" si="338"/>
        <v>-50000</v>
      </c>
      <c r="AF794" s="3">
        <f t="shared" ca="1" si="338"/>
        <v>-50000</v>
      </c>
      <c r="AG794" s="3">
        <f t="shared" ca="1" si="338"/>
        <v>-50000</v>
      </c>
      <c r="AH794" s="3">
        <f t="shared" ca="1" si="338"/>
        <v>-50000</v>
      </c>
      <c r="AI794" s="3">
        <f t="shared" ca="1" si="338"/>
        <v>-530000</v>
      </c>
      <c r="AJ794" s="3">
        <f t="shared" ca="1" si="338"/>
        <v>-600000</v>
      </c>
      <c r="AK794" s="3">
        <f t="shared" ca="1" si="338"/>
        <v>-600000</v>
      </c>
      <c r="AL794" s="3">
        <f t="shared" ca="1" si="338"/>
        <v>-600000</v>
      </c>
      <c r="AM794" s="3">
        <f t="shared" ca="1" si="338"/>
        <v>-600000</v>
      </c>
    </row>
    <row r="795" spans="1:39" hidden="1" outlineLevel="2" x14ac:dyDescent="0.3">
      <c r="B795" s="3"/>
      <c r="C795" s="243" t="str">
        <f t="shared" si="335"/>
        <v>Phone Subscription</v>
      </c>
      <c r="D795" s="3"/>
      <c r="E795" s="3"/>
      <c r="F795" s="3"/>
      <c r="G795" s="3"/>
      <c r="H795" s="3"/>
      <c r="I795" s="3"/>
      <c r="J795" s="3"/>
      <c r="K795" s="3">
        <f t="shared" ref="K795:AM795" ca="1" si="339">-K656</f>
        <v>-2700</v>
      </c>
      <c r="L795" s="3">
        <f t="shared" ca="1" si="339"/>
        <v>-2700</v>
      </c>
      <c r="M795" s="3">
        <f t="shared" ca="1" si="339"/>
        <v>-3000</v>
      </c>
      <c r="N795" s="3">
        <f t="shared" ca="1" si="339"/>
        <v>-3300</v>
      </c>
      <c r="O795" s="3">
        <f t="shared" ca="1" si="339"/>
        <v>-3450</v>
      </c>
      <c r="P795" s="3">
        <f t="shared" ca="1" si="339"/>
        <v>-3750</v>
      </c>
      <c r="Q795" s="3">
        <f t="shared" ca="1" si="339"/>
        <v>-4350</v>
      </c>
      <c r="R795" s="3">
        <f t="shared" ca="1" si="339"/>
        <v>-4650</v>
      </c>
      <c r="S795" s="3">
        <f t="shared" ca="1" si="339"/>
        <v>-5100</v>
      </c>
      <c r="T795" s="3">
        <f t="shared" ca="1" si="339"/>
        <v>-5400</v>
      </c>
      <c r="U795" s="3">
        <f t="shared" ca="1" si="339"/>
        <v>-5400</v>
      </c>
      <c r="V795" s="3">
        <f t="shared" ca="1" si="339"/>
        <v>-5400</v>
      </c>
      <c r="W795" s="3">
        <f t="shared" ca="1" si="339"/>
        <v>-5850</v>
      </c>
      <c r="X795" s="3">
        <f t="shared" ca="1" si="339"/>
        <v>-5850</v>
      </c>
      <c r="Y795" s="3">
        <f t="shared" ca="1" si="339"/>
        <v>-5850</v>
      </c>
      <c r="Z795" s="3">
        <f t="shared" ca="1" si="339"/>
        <v>-5850</v>
      </c>
      <c r="AA795" s="3">
        <f t="shared" ca="1" si="339"/>
        <v>-5850</v>
      </c>
      <c r="AB795" s="3">
        <f t="shared" ca="1" si="339"/>
        <v>-5850</v>
      </c>
      <c r="AC795" s="3">
        <f t="shared" ca="1" si="339"/>
        <v>-5850</v>
      </c>
      <c r="AD795" s="3">
        <f t="shared" ca="1" si="339"/>
        <v>-5850</v>
      </c>
      <c r="AE795" s="3">
        <f t="shared" ca="1" si="339"/>
        <v>-5850</v>
      </c>
      <c r="AF795" s="3">
        <f t="shared" ca="1" si="339"/>
        <v>-5850</v>
      </c>
      <c r="AG795" s="3">
        <f t="shared" ca="1" si="339"/>
        <v>-5850</v>
      </c>
      <c r="AH795" s="3">
        <f t="shared" ca="1" si="339"/>
        <v>-5850</v>
      </c>
      <c r="AI795" s="3">
        <f t="shared" ca="1" si="339"/>
        <v>-49200</v>
      </c>
      <c r="AJ795" s="3">
        <f t="shared" ca="1" si="339"/>
        <v>-70200</v>
      </c>
      <c r="AK795" s="3">
        <f t="shared" ca="1" si="339"/>
        <v>-70200</v>
      </c>
      <c r="AL795" s="3">
        <f t="shared" ca="1" si="339"/>
        <v>-70200</v>
      </c>
      <c r="AM795" s="3">
        <f t="shared" ca="1" si="339"/>
        <v>-70200</v>
      </c>
    </row>
    <row r="796" spans="1:39" hidden="1" outlineLevel="2" x14ac:dyDescent="0.3">
      <c r="B796" s="3"/>
      <c r="C796" s="243" t="str">
        <f t="shared" si="335"/>
        <v>Research &amp; Development</v>
      </c>
      <c r="D796" s="3"/>
      <c r="E796" s="3"/>
      <c r="F796" s="3"/>
      <c r="G796" s="3"/>
      <c r="H796" s="3"/>
      <c r="I796" s="3"/>
      <c r="J796" s="3"/>
      <c r="K796" s="3">
        <f t="shared" ref="K796:AM796" ca="1" si="340">-K657</f>
        <v>-7500</v>
      </c>
      <c r="L796" s="3">
        <f t="shared" ca="1" si="340"/>
        <v>-7500</v>
      </c>
      <c r="M796" s="3">
        <f t="shared" ca="1" si="340"/>
        <v>-7500</v>
      </c>
      <c r="N796" s="3">
        <f t="shared" ca="1" si="340"/>
        <v>-7500</v>
      </c>
      <c r="O796" s="3">
        <f t="shared" ca="1" si="340"/>
        <v>-7500</v>
      </c>
      <c r="P796" s="3">
        <f t="shared" ca="1" si="340"/>
        <v>-7500</v>
      </c>
      <c r="Q796" s="3">
        <f t="shared" ca="1" si="340"/>
        <v>-7500</v>
      </c>
      <c r="R796" s="3">
        <f t="shared" ca="1" si="340"/>
        <v>-7500</v>
      </c>
      <c r="S796" s="3">
        <f t="shared" ca="1" si="340"/>
        <v>-7500</v>
      </c>
      <c r="T796" s="3">
        <f t="shared" ca="1" si="340"/>
        <v>-7500</v>
      </c>
      <c r="U796" s="3">
        <f t="shared" ca="1" si="340"/>
        <v>-7500</v>
      </c>
      <c r="V796" s="3">
        <f t="shared" ca="1" si="340"/>
        <v>-7500</v>
      </c>
      <c r="W796" s="3">
        <f t="shared" ca="1" si="340"/>
        <v>-7500</v>
      </c>
      <c r="X796" s="3">
        <f t="shared" ca="1" si="340"/>
        <v>-7500</v>
      </c>
      <c r="Y796" s="3">
        <f t="shared" ca="1" si="340"/>
        <v>-7500</v>
      </c>
      <c r="Z796" s="3">
        <f t="shared" ca="1" si="340"/>
        <v>-7500</v>
      </c>
      <c r="AA796" s="3">
        <f t="shared" ca="1" si="340"/>
        <v>-7500</v>
      </c>
      <c r="AB796" s="3">
        <f t="shared" ca="1" si="340"/>
        <v>-7500</v>
      </c>
      <c r="AC796" s="3">
        <f t="shared" ca="1" si="340"/>
        <v>-7500</v>
      </c>
      <c r="AD796" s="3">
        <f t="shared" ca="1" si="340"/>
        <v>-7500</v>
      </c>
      <c r="AE796" s="3">
        <f t="shared" ca="1" si="340"/>
        <v>-7500</v>
      </c>
      <c r="AF796" s="3">
        <f t="shared" ca="1" si="340"/>
        <v>-7500</v>
      </c>
      <c r="AG796" s="3">
        <f t="shared" ca="1" si="340"/>
        <v>-7500</v>
      </c>
      <c r="AH796" s="3">
        <f t="shared" ca="1" si="340"/>
        <v>-7500</v>
      </c>
      <c r="AI796" s="3">
        <f t="shared" ca="1" si="340"/>
        <v>-90000</v>
      </c>
      <c r="AJ796" s="3">
        <f t="shared" ca="1" si="340"/>
        <v>-90000</v>
      </c>
      <c r="AK796" s="3">
        <f t="shared" ca="1" si="340"/>
        <v>-90000</v>
      </c>
      <c r="AL796" s="3">
        <f t="shared" ca="1" si="340"/>
        <v>-90000</v>
      </c>
      <c r="AM796" s="3">
        <f t="shared" ca="1" si="340"/>
        <v>-90000</v>
      </c>
    </row>
    <row r="797" spans="1:39" hidden="1" outlineLevel="2" x14ac:dyDescent="0.3">
      <c r="B797" s="3"/>
      <c r="C797" s="243" t="str">
        <f t="shared" si="335"/>
        <v>Contingencies</v>
      </c>
      <c r="D797" s="3"/>
      <c r="E797" s="3"/>
      <c r="F797" s="3"/>
      <c r="G797" s="3"/>
      <c r="H797" s="3"/>
      <c r="I797" s="3"/>
      <c r="J797" s="3"/>
      <c r="K797" s="3">
        <f t="shared" ref="K797:AM797" ca="1" si="341">-K658</f>
        <v>-25000</v>
      </c>
      <c r="L797" s="3">
        <f t="shared" ca="1" si="341"/>
        <v>-25000</v>
      </c>
      <c r="M797" s="3">
        <f t="shared" ca="1" si="341"/>
        <v>-25000</v>
      </c>
      <c r="N797" s="3">
        <f t="shared" ca="1" si="341"/>
        <v>-25000</v>
      </c>
      <c r="O797" s="3">
        <f t="shared" ca="1" si="341"/>
        <v>-25000</v>
      </c>
      <c r="P797" s="3">
        <f t="shared" ca="1" si="341"/>
        <v>-25000</v>
      </c>
      <c r="Q797" s="3">
        <f t="shared" ca="1" si="341"/>
        <v>-25000</v>
      </c>
      <c r="R797" s="3">
        <f t="shared" ca="1" si="341"/>
        <v>-25000</v>
      </c>
      <c r="S797" s="3">
        <f t="shared" ca="1" si="341"/>
        <v>-25000</v>
      </c>
      <c r="T797" s="3">
        <f t="shared" ca="1" si="341"/>
        <v>-25000</v>
      </c>
      <c r="U797" s="3">
        <f t="shared" ca="1" si="341"/>
        <v>-25000</v>
      </c>
      <c r="V797" s="3">
        <f t="shared" ca="1" si="341"/>
        <v>-25000</v>
      </c>
      <c r="W797" s="3">
        <f t="shared" ca="1" si="341"/>
        <v>-25000</v>
      </c>
      <c r="X797" s="3">
        <f t="shared" ca="1" si="341"/>
        <v>-25000</v>
      </c>
      <c r="Y797" s="3">
        <f t="shared" ca="1" si="341"/>
        <v>-25000</v>
      </c>
      <c r="Z797" s="3">
        <f t="shared" ca="1" si="341"/>
        <v>-25000</v>
      </c>
      <c r="AA797" s="3">
        <f t="shared" ca="1" si="341"/>
        <v>-25000</v>
      </c>
      <c r="AB797" s="3">
        <f t="shared" ca="1" si="341"/>
        <v>-25000</v>
      </c>
      <c r="AC797" s="3">
        <f t="shared" ca="1" si="341"/>
        <v>-25000</v>
      </c>
      <c r="AD797" s="3">
        <f t="shared" ca="1" si="341"/>
        <v>-25000</v>
      </c>
      <c r="AE797" s="3">
        <f t="shared" ca="1" si="341"/>
        <v>-25000</v>
      </c>
      <c r="AF797" s="3">
        <f t="shared" ca="1" si="341"/>
        <v>-25000</v>
      </c>
      <c r="AG797" s="3">
        <f t="shared" ca="1" si="341"/>
        <v>-25000</v>
      </c>
      <c r="AH797" s="3">
        <f t="shared" ca="1" si="341"/>
        <v>-25000</v>
      </c>
      <c r="AI797" s="3">
        <f t="shared" ca="1" si="341"/>
        <v>-300000</v>
      </c>
      <c r="AJ797" s="3">
        <f t="shared" ca="1" si="341"/>
        <v>-300000</v>
      </c>
      <c r="AK797" s="3">
        <f t="shared" ca="1" si="341"/>
        <v>-300000</v>
      </c>
      <c r="AL797" s="3">
        <f t="shared" ca="1" si="341"/>
        <v>-300000</v>
      </c>
      <c r="AM797" s="3">
        <f t="shared" ca="1" si="341"/>
        <v>-300000</v>
      </c>
    </row>
    <row r="798" spans="1:39" s="15" customFormat="1" hidden="1" outlineLevel="1" x14ac:dyDescent="0.3">
      <c r="A798" s="36"/>
      <c r="B798" s="91" t="s">
        <v>201</v>
      </c>
      <c r="C798" s="244"/>
      <c r="D798" s="91"/>
      <c r="E798" s="91"/>
      <c r="F798" s="91"/>
      <c r="G798" s="91"/>
      <c r="H798" s="91"/>
      <c r="I798" s="91"/>
      <c r="J798" s="91"/>
      <c r="K798" s="91">
        <f t="shared" ref="K798:AM798" ca="1" si="342">K788+K789</f>
        <v>-428869.91666666669</v>
      </c>
      <c r="L798" s="91">
        <f t="shared" ca="1" si="342"/>
        <v>-428869.91666666669</v>
      </c>
      <c r="M798" s="91">
        <f t="shared" ca="1" si="342"/>
        <v>-482657.91666666669</v>
      </c>
      <c r="N798" s="91">
        <f t="shared" ca="1" si="342"/>
        <v>-500290.41666666669</v>
      </c>
      <c r="O798" s="91">
        <f t="shared" ca="1" si="342"/>
        <v>-513373.41666666669</v>
      </c>
      <c r="P798" s="91">
        <f t="shared" ca="1" si="342"/>
        <v>-525228.41666666674</v>
      </c>
      <c r="Q798" s="91">
        <f t="shared" ca="1" si="342"/>
        <v>-584360.66666666674</v>
      </c>
      <c r="R798" s="91">
        <f t="shared" ca="1" si="342"/>
        <v>-606615.16666666674</v>
      </c>
      <c r="S798" s="91">
        <f t="shared" ca="1" si="342"/>
        <v>-638486.16666666674</v>
      </c>
      <c r="T798" s="91">
        <f t="shared" ca="1" si="342"/>
        <v>3752326.333333333</v>
      </c>
      <c r="U798" s="91">
        <f t="shared" ca="1" si="342"/>
        <v>-667673.66666666674</v>
      </c>
      <c r="V798" s="91">
        <f t="shared" ca="1" si="342"/>
        <v>3752326.333333333</v>
      </c>
      <c r="W798" s="91">
        <f t="shared" ca="1" si="342"/>
        <v>-827006.16666666674</v>
      </c>
      <c r="X798" s="91">
        <f t="shared" ca="1" si="342"/>
        <v>3592993.833333333</v>
      </c>
      <c r="Y798" s="91">
        <f t="shared" ca="1" si="342"/>
        <v>-827006.16666666674</v>
      </c>
      <c r="Z798" s="91">
        <f t="shared" ca="1" si="342"/>
        <v>3592993.833333333</v>
      </c>
      <c r="AA798" s="91">
        <f t="shared" ca="1" si="342"/>
        <v>-827006.16666666674</v>
      </c>
      <c r="AB798" s="91">
        <f t="shared" ca="1" si="342"/>
        <v>3592993.833333333</v>
      </c>
      <c r="AC798" s="91">
        <f t="shared" ca="1" si="342"/>
        <v>-827006.16666666674</v>
      </c>
      <c r="AD798" s="91">
        <f t="shared" ca="1" si="342"/>
        <v>7723993.8333333349</v>
      </c>
      <c r="AE798" s="91">
        <f t="shared" ca="1" si="342"/>
        <v>-827006.16666666674</v>
      </c>
      <c r="AF798" s="91">
        <f t="shared" ca="1" si="342"/>
        <v>10885993.833333336</v>
      </c>
      <c r="AG798" s="91">
        <f t="shared" ca="1" si="342"/>
        <v>-827006.16666666674</v>
      </c>
      <c r="AH798" s="91">
        <f t="shared" ca="1" si="342"/>
        <v>10885993.833333336</v>
      </c>
      <c r="AI798" s="91">
        <f t="shared" ca="1" si="342"/>
        <v>2128226.9999999991</v>
      </c>
      <c r="AJ798" s="91">
        <f t="shared" ca="1" si="342"/>
        <v>35312926.000000007</v>
      </c>
      <c r="AK798" s="91">
        <f t="shared" ca="1" si="342"/>
        <v>142829887.26000002</v>
      </c>
      <c r="AL798" s="91">
        <f t="shared" ca="1" si="342"/>
        <v>250338018.13260013</v>
      </c>
      <c r="AM798" s="91">
        <f t="shared" ca="1" si="342"/>
        <v>357836096.3139261</v>
      </c>
    </row>
    <row r="799" spans="1:39" hidden="1" outlineLevel="1" collapsed="1" x14ac:dyDescent="0.3">
      <c r="B799" s="3" t="s">
        <v>232</v>
      </c>
      <c r="C799" s="243"/>
      <c r="D799" s="3"/>
      <c r="E799" s="3"/>
      <c r="F799" s="3"/>
      <c r="G799" s="3"/>
      <c r="H799" s="3"/>
      <c r="I799" s="3"/>
      <c r="J799" s="3"/>
      <c r="K799" s="3">
        <f ca="1">SUM(K800:K801)</f>
        <v>-19890.555555555555</v>
      </c>
      <c r="L799" s="3">
        <f t="shared" ref="L799:AM799" ca="1" si="343">SUM(L800:L801)</f>
        <v>-19973.888888888891</v>
      </c>
      <c r="M799" s="3">
        <f t="shared" ca="1" si="343"/>
        <v>-62027.222222222219</v>
      </c>
      <c r="N799" s="3">
        <f t="shared" ca="1" si="343"/>
        <v>-62413.888888888891</v>
      </c>
      <c r="O799" s="3">
        <f t="shared" ca="1" si="343"/>
        <v>-62648.888888888883</v>
      </c>
      <c r="P799" s="3">
        <f t="shared" ca="1" si="343"/>
        <v>-63035.555555555555</v>
      </c>
      <c r="Q799" s="3">
        <f t="shared" ca="1" si="343"/>
        <v>-63725.555555555555</v>
      </c>
      <c r="R799" s="3">
        <f t="shared" ca="1" si="343"/>
        <v>-64112.222222222219</v>
      </c>
      <c r="S799" s="3">
        <f t="shared" ca="1" si="343"/>
        <v>-64650.555555555555</v>
      </c>
      <c r="T799" s="3">
        <f t="shared" ca="1" si="343"/>
        <v>-65037.222222222219</v>
      </c>
      <c r="U799" s="3">
        <f t="shared" ca="1" si="343"/>
        <v>-65120.555555555547</v>
      </c>
      <c r="V799" s="3">
        <f t="shared" ca="1" si="343"/>
        <v>-65203.888888888891</v>
      </c>
      <c r="W799" s="3">
        <f t="shared" ca="1" si="343"/>
        <v>-70683.888888888891</v>
      </c>
      <c r="X799" s="3">
        <f t="shared" ca="1" si="343"/>
        <v>-70683.888888888891</v>
      </c>
      <c r="Y799" s="3">
        <f t="shared" ca="1" si="343"/>
        <v>-70683.888888888891</v>
      </c>
      <c r="Z799" s="3">
        <f t="shared" ca="1" si="343"/>
        <v>-70683.888888888891</v>
      </c>
      <c r="AA799" s="3">
        <f t="shared" ca="1" si="343"/>
        <v>-70683.888888888891</v>
      </c>
      <c r="AB799" s="3">
        <f t="shared" ca="1" si="343"/>
        <v>-70683.888888888891</v>
      </c>
      <c r="AC799" s="3">
        <f t="shared" ca="1" si="343"/>
        <v>-70683.888888888891</v>
      </c>
      <c r="AD799" s="3">
        <f t="shared" ca="1" si="343"/>
        <v>-70683.888888888891</v>
      </c>
      <c r="AE799" s="3">
        <f t="shared" ca="1" si="343"/>
        <v>-70683.888888888891</v>
      </c>
      <c r="AF799" s="3">
        <f t="shared" ca="1" si="343"/>
        <v>-70683.888888888891</v>
      </c>
      <c r="AG799" s="3">
        <f t="shared" ca="1" si="343"/>
        <v>-70683.888888888891</v>
      </c>
      <c r="AH799" s="3">
        <f t="shared" ca="1" si="343"/>
        <v>-70683.888888888891</v>
      </c>
      <c r="AI799" s="3">
        <f t="shared" ca="1" si="343"/>
        <v>-782446.66666666674</v>
      </c>
      <c r="AJ799" s="3">
        <f t="shared" ca="1" si="343"/>
        <v>-807906.66666666674</v>
      </c>
      <c r="AK799" s="3">
        <f t="shared" ca="1" si="343"/>
        <v>-822626.66666666674</v>
      </c>
      <c r="AL799" s="3">
        <f t="shared" ca="1" si="343"/>
        <v>-845266.66666666674</v>
      </c>
      <c r="AM799" s="3">
        <f t="shared" ca="1" si="343"/>
        <v>-863946.66666666674</v>
      </c>
    </row>
    <row r="800" spans="1:39" hidden="1" outlineLevel="2" x14ac:dyDescent="0.3">
      <c r="B800" s="3"/>
      <c r="C800" s="243" t="str">
        <f>B688</f>
        <v>Total Depreciation - Tangible Assets</v>
      </c>
      <c r="D800" s="3"/>
      <c r="E800" s="3"/>
      <c r="F800" s="3"/>
      <c r="G800" s="3"/>
      <c r="H800" s="3"/>
      <c r="I800" s="3"/>
      <c r="J800" s="3"/>
      <c r="K800" s="3">
        <f t="shared" ref="K800:AM800" ca="1" si="344">-K688</f>
        <v>-19807.222222222223</v>
      </c>
      <c r="L800" s="3">
        <f t="shared" ca="1" si="344"/>
        <v>-19807.222222222223</v>
      </c>
      <c r="M800" s="3">
        <f t="shared" ca="1" si="344"/>
        <v>-20110.555555555555</v>
      </c>
      <c r="N800" s="3">
        <f t="shared" ca="1" si="344"/>
        <v>-20413.888888888891</v>
      </c>
      <c r="O800" s="3">
        <f t="shared" ca="1" si="344"/>
        <v>-20565.555555555555</v>
      </c>
      <c r="P800" s="3">
        <f t="shared" ca="1" si="344"/>
        <v>-20868.888888888891</v>
      </c>
      <c r="Q800" s="3">
        <f t="shared" ca="1" si="344"/>
        <v>-21475.555555555555</v>
      </c>
      <c r="R800" s="3">
        <f t="shared" ca="1" si="344"/>
        <v>-21778.888888888891</v>
      </c>
      <c r="S800" s="3">
        <f t="shared" ca="1" si="344"/>
        <v>-22233.888888888891</v>
      </c>
      <c r="T800" s="3">
        <f t="shared" ca="1" si="344"/>
        <v>-22537.222222222223</v>
      </c>
      <c r="U800" s="3">
        <f t="shared" ca="1" si="344"/>
        <v>-22537.222222222223</v>
      </c>
      <c r="V800" s="3">
        <f t="shared" ca="1" si="344"/>
        <v>-22537.222222222223</v>
      </c>
      <c r="W800" s="3">
        <f t="shared" ca="1" si="344"/>
        <v>-28017.222222222226</v>
      </c>
      <c r="X800" s="3">
        <f t="shared" ca="1" si="344"/>
        <v>-28017.222222222226</v>
      </c>
      <c r="Y800" s="3">
        <f t="shared" ca="1" si="344"/>
        <v>-28017.222222222226</v>
      </c>
      <c r="Z800" s="3">
        <f t="shared" ca="1" si="344"/>
        <v>-28017.222222222226</v>
      </c>
      <c r="AA800" s="3">
        <f t="shared" ca="1" si="344"/>
        <v>-28017.222222222226</v>
      </c>
      <c r="AB800" s="3">
        <f t="shared" ca="1" si="344"/>
        <v>-28017.222222222226</v>
      </c>
      <c r="AC800" s="3">
        <f t="shared" ca="1" si="344"/>
        <v>-28017.222222222226</v>
      </c>
      <c r="AD800" s="3">
        <f t="shared" ca="1" si="344"/>
        <v>-28017.222222222226</v>
      </c>
      <c r="AE800" s="3">
        <f t="shared" ca="1" si="344"/>
        <v>-28017.222222222226</v>
      </c>
      <c r="AF800" s="3">
        <f t="shared" ca="1" si="344"/>
        <v>-28017.222222222226</v>
      </c>
      <c r="AG800" s="3">
        <f t="shared" ca="1" si="344"/>
        <v>-28017.222222222226</v>
      </c>
      <c r="AH800" s="3">
        <f t="shared" ca="1" si="344"/>
        <v>-28017.222222222226</v>
      </c>
      <c r="AI800" s="3">
        <f t="shared" ca="1" si="344"/>
        <v>-270446.66666666669</v>
      </c>
      <c r="AJ800" s="3">
        <f t="shared" ca="1" si="344"/>
        <v>-295906.66666666669</v>
      </c>
      <c r="AK800" s="3">
        <f t="shared" ca="1" si="344"/>
        <v>-310626.66666666669</v>
      </c>
      <c r="AL800" s="3">
        <f t="shared" ca="1" si="344"/>
        <v>-333266.66666666669</v>
      </c>
      <c r="AM800" s="3">
        <f t="shared" ca="1" si="344"/>
        <v>-351946.66666666669</v>
      </c>
    </row>
    <row r="801" spans="1:39" hidden="1" outlineLevel="2" x14ac:dyDescent="0.3">
      <c r="B801" s="3"/>
      <c r="C801" s="243" t="str">
        <f>B693</f>
        <v>Total Amortization - Intangible Assets</v>
      </c>
      <c r="D801" s="3"/>
      <c r="E801" s="3"/>
      <c r="F801" s="3"/>
      <c r="G801" s="3"/>
      <c r="H801" s="3"/>
      <c r="I801" s="3"/>
      <c r="J801" s="3"/>
      <c r="K801" s="3">
        <f t="shared" ref="K801:AM801" ca="1" si="345">-K693</f>
        <v>-83.333333333333329</v>
      </c>
      <c r="L801" s="3">
        <f t="shared" ca="1" si="345"/>
        <v>-166.66666666666666</v>
      </c>
      <c r="M801" s="3">
        <f t="shared" ca="1" si="345"/>
        <v>-41916.666666666664</v>
      </c>
      <c r="N801" s="3">
        <f t="shared" ca="1" si="345"/>
        <v>-42000</v>
      </c>
      <c r="O801" s="3">
        <f t="shared" ca="1" si="345"/>
        <v>-42083.333333333328</v>
      </c>
      <c r="P801" s="3">
        <f t="shared" ca="1" si="345"/>
        <v>-42166.666666666664</v>
      </c>
      <c r="Q801" s="3">
        <f t="shared" ca="1" si="345"/>
        <v>-42250</v>
      </c>
      <c r="R801" s="3">
        <f t="shared" ca="1" si="345"/>
        <v>-42333.333333333328</v>
      </c>
      <c r="S801" s="3">
        <f t="shared" ca="1" si="345"/>
        <v>-42416.666666666664</v>
      </c>
      <c r="T801" s="3">
        <f t="shared" ca="1" si="345"/>
        <v>-42500</v>
      </c>
      <c r="U801" s="3">
        <f t="shared" ca="1" si="345"/>
        <v>-42583.333333333328</v>
      </c>
      <c r="V801" s="3">
        <f t="shared" ca="1" si="345"/>
        <v>-42666.666666666664</v>
      </c>
      <c r="W801" s="3">
        <f t="shared" ca="1" si="345"/>
        <v>-42666.666666666664</v>
      </c>
      <c r="X801" s="3">
        <f t="shared" ca="1" si="345"/>
        <v>-42666.666666666664</v>
      </c>
      <c r="Y801" s="3">
        <f t="shared" ca="1" si="345"/>
        <v>-42666.666666666664</v>
      </c>
      <c r="Z801" s="3">
        <f t="shared" ca="1" si="345"/>
        <v>-42666.666666666664</v>
      </c>
      <c r="AA801" s="3">
        <f t="shared" ca="1" si="345"/>
        <v>-42666.666666666664</v>
      </c>
      <c r="AB801" s="3">
        <f t="shared" ca="1" si="345"/>
        <v>-42666.666666666664</v>
      </c>
      <c r="AC801" s="3">
        <f t="shared" ca="1" si="345"/>
        <v>-42666.666666666664</v>
      </c>
      <c r="AD801" s="3">
        <f t="shared" ca="1" si="345"/>
        <v>-42666.666666666664</v>
      </c>
      <c r="AE801" s="3">
        <f t="shared" ca="1" si="345"/>
        <v>-42666.666666666664</v>
      </c>
      <c r="AF801" s="3">
        <f t="shared" ca="1" si="345"/>
        <v>-42666.666666666664</v>
      </c>
      <c r="AG801" s="3">
        <f t="shared" ca="1" si="345"/>
        <v>-42666.666666666664</v>
      </c>
      <c r="AH801" s="3">
        <f t="shared" ca="1" si="345"/>
        <v>-42666.666666666664</v>
      </c>
      <c r="AI801" s="3">
        <f t="shared" ca="1" si="345"/>
        <v>-512000</v>
      </c>
      <c r="AJ801" s="3">
        <f t="shared" ca="1" si="345"/>
        <v>-512000</v>
      </c>
      <c r="AK801" s="3">
        <f t="shared" ca="1" si="345"/>
        <v>-512000</v>
      </c>
      <c r="AL801" s="3">
        <f t="shared" ca="1" si="345"/>
        <v>-512000</v>
      </c>
      <c r="AM801" s="3">
        <f t="shared" ca="1" si="345"/>
        <v>-512000</v>
      </c>
    </row>
    <row r="802" spans="1:39" s="15" customFormat="1" hidden="1" outlineLevel="1" x14ac:dyDescent="0.3">
      <c r="A802" s="36"/>
      <c r="B802" s="91" t="s">
        <v>204</v>
      </c>
      <c r="C802" s="244"/>
      <c r="D802" s="91"/>
      <c r="E802" s="91"/>
      <c r="F802" s="91"/>
      <c r="G802" s="91"/>
      <c r="H802" s="91"/>
      <c r="I802" s="91"/>
      <c r="J802" s="91"/>
      <c r="K802" s="91">
        <f ca="1">K798+K799</f>
        <v>-448760.47222222225</v>
      </c>
      <c r="L802" s="91">
        <f t="shared" ref="L802:AM802" ca="1" si="346">L798+L799</f>
        <v>-448843.80555555556</v>
      </c>
      <c r="M802" s="91">
        <f t="shared" ca="1" si="346"/>
        <v>-544685.13888888888</v>
      </c>
      <c r="N802" s="91">
        <f t="shared" ca="1" si="346"/>
        <v>-562704.30555555562</v>
      </c>
      <c r="O802" s="91">
        <f t="shared" ca="1" si="346"/>
        <v>-576022.30555555562</v>
      </c>
      <c r="P802" s="91">
        <f t="shared" ca="1" si="346"/>
        <v>-588263.97222222225</v>
      </c>
      <c r="Q802" s="91">
        <f t="shared" ca="1" si="346"/>
        <v>-648086.22222222225</v>
      </c>
      <c r="R802" s="91">
        <f t="shared" ca="1" si="346"/>
        <v>-670727.38888888899</v>
      </c>
      <c r="S802" s="91">
        <f t="shared" ca="1" si="346"/>
        <v>-703136.72222222225</v>
      </c>
      <c r="T802" s="91">
        <f t="shared" ca="1" si="346"/>
        <v>3687289.111111111</v>
      </c>
      <c r="U802" s="91">
        <f t="shared" ca="1" si="346"/>
        <v>-732794.22222222225</v>
      </c>
      <c r="V802" s="91">
        <f t="shared" ca="1" si="346"/>
        <v>3687122.444444444</v>
      </c>
      <c r="W802" s="91">
        <f t="shared" ca="1" si="346"/>
        <v>-897690.05555555562</v>
      </c>
      <c r="X802" s="91">
        <f t="shared" ca="1" si="346"/>
        <v>3522309.944444444</v>
      </c>
      <c r="Y802" s="91">
        <f t="shared" ca="1" si="346"/>
        <v>-897690.05555555562</v>
      </c>
      <c r="Z802" s="91">
        <f t="shared" ca="1" si="346"/>
        <v>3522309.944444444</v>
      </c>
      <c r="AA802" s="91">
        <f t="shared" ca="1" si="346"/>
        <v>-897690.05555555562</v>
      </c>
      <c r="AB802" s="91">
        <f t="shared" ca="1" si="346"/>
        <v>3522309.944444444</v>
      </c>
      <c r="AC802" s="91">
        <f t="shared" ca="1" si="346"/>
        <v>-897690.05555555562</v>
      </c>
      <c r="AD802" s="91">
        <f t="shared" ca="1" si="346"/>
        <v>7653309.9444444459</v>
      </c>
      <c r="AE802" s="91">
        <f t="shared" ca="1" si="346"/>
        <v>-897690.05555555562</v>
      </c>
      <c r="AF802" s="91">
        <f t="shared" ca="1" si="346"/>
        <v>10815309.944444448</v>
      </c>
      <c r="AG802" s="91">
        <f t="shared" ca="1" si="346"/>
        <v>-897690.05555555562</v>
      </c>
      <c r="AH802" s="91">
        <f t="shared" ca="1" si="346"/>
        <v>10815309.944444448</v>
      </c>
      <c r="AI802" s="91">
        <f t="shared" ca="1" si="346"/>
        <v>1345780.3333333323</v>
      </c>
      <c r="AJ802" s="91">
        <f t="shared" ca="1" si="346"/>
        <v>34505019.333333343</v>
      </c>
      <c r="AK802" s="91">
        <f t="shared" ca="1" si="346"/>
        <v>142007260.59333336</v>
      </c>
      <c r="AL802" s="91">
        <f t="shared" ca="1" si="346"/>
        <v>249492751.46593347</v>
      </c>
      <c r="AM802" s="91">
        <f t="shared" ca="1" si="346"/>
        <v>356972149.64725941</v>
      </c>
    </row>
    <row r="803" spans="1:39" hidden="1" outlineLevel="1" x14ac:dyDescent="0.3">
      <c r="B803" s="14" t="s">
        <v>233</v>
      </c>
      <c r="C803" s="73"/>
      <c r="D803" s="14"/>
      <c r="E803" s="14"/>
      <c r="F803" s="14"/>
      <c r="G803" s="14"/>
      <c r="H803" s="14"/>
      <c r="I803" s="14"/>
      <c r="J803" s="14"/>
      <c r="AI803" s="14">
        <f>ABS('Back-End @ MOR'!AI616)</f>
        <v>0</v>
      </c>
      <c r="AJ803" s="14">
        <f>ABS('Back-End @ MOR'!AJ616)</f>
        <v>0</v>
      </c>
      <c r="AK803" s="14">
        <f>ABS('Back-End @ MOR'!AK616)</f>
        <v>0</v>
      </c>
      <c r="AL803" s="14">
        <f>ABS('Back-End @ MOR'!AL616)</f>
        <v>0</v>
      </c>
      <c r="AM803" s="14">
        <f>ABS('Back-End @ MOR'!AM616)</f>
        <v>0</v>
      </c>
    </row>
    <row r="804" spans="1:39" hidden="1" outlineLevel="1" collapsed="1" x14ac:dyDescent="0.3">
      <c r="B804" s="14" t="s">
        <v>234</v>
      </c>
      <c r="C804" s="73"/>
      <c r="D804" s="14"/>
      <c r="E804" s="14"/>
      <c r="F804" s="14"/>
      <c r="G804" s="14"/>
      <c r="H804" s="14"/>
      <c r="I804" s="14"/>
      <c r="J804" s="14"/>
      <c r="AI804" s="14">
        <f>SUM(AI805:AI807)</f>
        <v>0</v>
      </c>
      <c r="AJ804" s="14">
        <f>SUM(AJ805:AJ807)</f>
        <v>0</v>
      </c>
      <c r="AK804" s="14">
        <f>SUM(AK805:AK807)</f>
        <v>0</v>
      </c>
      <c r="AL804" s="14">
        <f>SUM(AL805:AL807)</f>
        <v>0</v>
      </c>
      <c r="AM804" s="14">
        <f>SUM(AM805:AM807)</f>
        <v>0</v>
      </c>
    </row>
    <row r="805" spans="1:39" hidden="1" outlineLevel="2" x14ac:dyDescent="0.3">
      <c r="B805" s="14"/>
      <c r="C805" s="73" t="str">
        <f>B713</f>
        <v>Senior Debt</v>
      </c>
      <c r="D805" s="14"/>
      <c r="E805" s="14"/>
      <c r="F805" s="14"/>
      <c r="G805" s="14"/>
      <c r="H805" s="14"/>
      <c r="I805" s="14"/>
      <c r="J805" s="14"/>
      <c r="AI805" s="14">
        <f>-(AI722+AI723)</f>
        <v>0</v>
      </c>
      <c r="AJ805" s="14">
        <f>-(AJ722+AJ723)</f>
        <v>0</v>
      </c>
      <c r="AK805" s="14">
        <f>-(AK722+AK723)</f>
        <v>0</v>
      </c>
      <c r="AL805" s="14">
        <f>-(AL722+AL723)</f>
        <v>0</v>
      </c>
      <c r="AM805" s="14">
        <f>-(AM722+AM723)</f>
        <v>0</v>
      </c>
    </row>
    <row r="806" spans="1:39" hidden="1" outlineLevel="2" x14ac:dyDescent="0.3">
      <c r="B806" s="14"/>
      <c r="C806" s="73" t="str">
        <f>B728</f>
        <v>Subordinated Debt</v>
      </c>
      <c r="D806" s="14"/>
      <c r="E806" s="14"/>
      <c r="F806" s="14"/>
      <c r="G806" s="14"/>
      <c r="H806" s="14"/>
      <c r="I806" s="14"/>
      <c r="J806" s="14"/>
      <c r="AI806" s="14">
        <f>-(AI737+AI738)</f>
        <v>0</v>
      </c>
      <c r="AJ806" s="14">
        <f>-(AJ737+AJ738)</f>
        <v>0</v>
      </c>
      <c r="AK806" s="14">
        <f>-(AK737+AK738)</f>
        <v>0</v>
      </c>
      <c r="AL806" s="14">
        <f>-(AL737+AL738)</f>
        <v>0</v>
      </c>
      <c r="AM806" s="14">
        <f>-(AM737+AM738)</f>
        <v>0</v>
      </c>
    </row>
    <row r="807" spans="1:39" hidden="1" outlineLevel="2" x14ac:dyDescent="0.3">
      <c r="B807" s="14"/>
      <c r="C807" s="73" t="str">
        <f>B743</f>
        <v>Convertible Debt</v>
      </c>
      <c r="D807" s="14"/>
      <c r="E807" s="14"/>
      <c r="F807" s="14"/>
      <c r="G807" s="14"/>
      <c r="H807" s="14"/>
      <c r="I807" s="14"/>
      <c r="J807" s="14"/>
      <c r="AI807" s="14">
        <f>-(AI752+AI753)</f>
        <v>0</v>
      </c>
      <c r="AJ807" s="14">
        <f>-(AJ752+AJ753)</f>
        <v>0</v>
      </c>
      <c r="AK807" s="14">
        <f>-(AK752+AK753)</f>
        <v>0</v>
      </c>
      <c r="AL807" s="14">
        <f>-(AL752+AL753)</f>
        <v>0</v>
      </c>
      <c r="AM807" s="14">
        <f>-(AM752+AM753)</f>
        <v>0</v>
      </c>
    </row>
    <row r="808" spans="1:39" hidden="1" outlineLevel="1" x14ac:dyDescent="0.3">
      <c r="B808" s="14" t="s">
        <v>291</v>
      </c>
      <c r="C808" s="73"/>
      <c r="D808" s="14"/>
      <c r="E808" s="14"/>
      <c r="F808" s="14"/>
      <c r="G808" s="14"/>
      <c r="H808" s="14"/>
      <c r="I808" s="14"/>
      <c r="J808" s="14"/>
      <c r="AI808" s="14">
        <v>0</v>
      </c>
      <c r="AJ808" s="14">
        <v>0</v>
      </c>
      <c r="AK808" s="14">
        <v>0</v>
      </c>
      <c r="AL808" s="14">
        <v>0</v>
      </c>
      <c r="AM808" s="14">
        <v>0</v>
      </c>
    </row>
    <row r="809" spans="1:39" s="15" customFormat="1" hidden="1" outlineLevel="1" x14ac:dyDescent="0.3">
      <c r="A809" s="36"/>
      <c r="B809" s="91" t="s">
        <v>270</v>
      </c>
      <c r="C809" s="244"/>
      <c r="D809" s="91"/>
      <c r="E809" s="91"/>
      <c r="F809" s="91"/>
      <c r="G809" s="91"/>
      <c r="H809" s="91"/>
      <c r="I809" s="91"/>
      <c r="J809" s="91"/>
      <c r="K809" s="91">
        <f t="shared" ref="K809:AH809" ca="1" si="347">+K802+K803+K804+K808</f>
        <v>-448760.47222222225</v>
      </c>
      <c r="L809" s="91">
        <f t="shared" ca="1" si="347"/>
        <v>-448843.80555555556</v>
      </c>
      <c r="M809" s="91">
        <f t="shared" ca="1" si="347"/>
        <v>-544685.13888888888</v>
      </c>
      <c r="N809" s="91">
        <f t="shared" ca="1" si="347"/>
        <v>-562704.30555555562</v>
      </c>
      <c r="O809" s="91">
        <f t="shared" ca="1" si="347"/>
        <v>-576022.30555555562</v>
      </c>
      <c r="P809" s="91">
        <f t="shared" ca="1" si="347"/>
        <v>-588263.97222222225</v>
      </c>
      <c r="Q809" s="91">
        <f t="shared" ca="1" si="347"/>
        <v>-648086.22222222225</v>
      </c>
      <c r="R809" s="91">
        <f t="shared" ca="1" si="347"/>
        <v>-670727.38888888899</v>
      </c>
      <c r="S809" s="91">
        <f t="shared" ca="1" si="347"/>
        <v>-703136.72222222225</v>
      </c>
      <c r="T809" s="91">
        <f t="shared" ca="1" si="347"/>
        <v>3687289.111111111</v>
      </c>
      <c r="U809" s="91">
        <f t="shared" ca="1" si="347"/>
        <v>-732794.22222222225</v>
      </c>
      <c r="V809" s="91">
        <f t="shared" ca="1" si="347"/>
        <v>3687122.444444444</v>
      </c>
      <c r="W809" s="91">
        <f t="shared" ca="1" si="347"/>
        <v>-897690.05555555562</v>
      </c>
      <c r="X809" s="91">
        <f t="shared" ca="1" si="347"/>
        <v>3522309.944444444</v>
      </c>
      <c r="Y809" s="91">
        <f t="shared" ca="1" si="347"/>
        <v>-897690.05555555562</v>
      </c>
      <c r="Z809" s="91">
        <f t="shared" ca="1" si="347"/>
        <v>3522309.944444444</v>
      </c>
      <c r="AA809" s="91">
        <f t="shared" ca="1" si="347"/>
        <v>-897690.05555555562</v>
      </c>
      <c r="AB809" s="91">
        <f t="shared" ca="1" si="347"/>
        <v>3522309.944444444</v>
      </c>
      <c r="AC809" s="91">
        <f t="shared" ca="1" si="347"/>
        <v>-897690.05555555562</v>
      </c>
      <c r="AD809" s="91">
        <f t="shared" ca="1" si="347"/>
        <v>7653309.9444444459</v>
      </c>
      <c r="AE809" s="91">
        <f t="shared" ca="1" si="347"/>
        <v>-897690.05555555562</v>
      </c>
      <c r="AF809" s="91">
        <f t="shared" ca="1" si="347"/>
        <v>10815309.944444448</v>
      </c>
      <c r="AG809" s="91">
        <f t="shared" ca="1" si="347"/>
        <v>-897690.05555555562</v>
      </c>
      <c r="AH809" s="91">
        <f t="shared" ca="1" si="347"/>
        <v>10815309.944444448</v>
      </c>
      <c r="AI809" s="91">
        <f ca="1">+AI802+AI803+AI804+AI808</f>
        <v>1345780.3333333323</v>
      </c>
      <c r="AJ809" s="91">
        <f ca="1">+AJ802+AJ803+AJ804+AJ808</f>
        <v>34505019.333333343</v>
      </c>
      <c r="AK809" s="91">
        <f ca="1">+AK802+AK803+AK804+AK808</f>
        <v>142007260.59333336</v>
      </c>
      <c r="AL809" s="91">
        <f ca="1">+AL802+AL803+AL804+AL808</f>
        <v>249492751.46593347</v>
      </c>
      <c r="AM809" s="91">
        <f ca="1">+AM802+AM803+AM804+AM808</f>
        <v>356972149.64725941</v>
      </c>
    </row>
    <row r="810" spans="1:39" hidden="1" outlineLevel="1" x14ac:dyDescent="0.3">
      <c r="B810" s="14" t="s">
        <v>236</v>
      </c>
      <c r="C810" s="73"/>
      <c r="D810" s="14"/>
      <c r="E810" s="14"/>
      <c r="F810" s="14"/>
      <c r="G810" s="14"/>
      <c r="H810" s="173">
        <v>0.21</v>
      </c>
      <c r="I810" s="14"/>
      <c r="J810" s="14"/>
      <c r="K810" s="14">
        <f t="shared" ref="K810:AM810" ca="1" si="348">-$H$810*K809</f>
        <v>94239.699166666673</v>
      </c>
      <c r="L810" s="14">
        <f t="shared" ca="1" si="348"/>
        <v>94257.199166666658</v>
      </c>
      <c r="M810" s="14">
        <f t="shared" ca="1" si="348"/>
        <v>114383.87916666667</v>
      </c>
      <c r="N810" s="14">
        <f t="shared" ca="1" si="348"/>
        <v>118167.90416666667</v>
      </c>
      <c r="O810" s="14">
        <f t="shared" ca="1" si="348"/>
        <v>120964.68416666667</v>
      </c>
      <c r="P810" s="14">
        <f t="shared" ca="1" si="348"/>
        <v>123535.43416666667</v>
      </c>
      <c r="Q810" s="14">
        <f t="shared" ca="1" si="348"/>
        <v>136098.10666666666</v>
      </c>
      <c r="R810" s="14">
        <f t="shared" ca="1" si="348"/>
        <v>140852.75166666668</v>
      </c>
      <c r="S810" s="14">
        <f t="shared" ca="1" si="348"/>
        <v>147658.71166666667</v>
      </c>
      <c r="T810" s="14">
        <f t="shared" ca="1" si="348"/>
        <v>-774330.71333333326</v>
      </c>
      <c r="U810" s="14">
        <f t="shared" ca="1" si="348"/>
        <v>153886.78666666665</v>
      </c>
      <c r="V810" s="14">
        <f t="shared" ca="1" si="348"/>
        <v>-774295.71333333326</v>
      </c>
      <c r="W810" s="14">
        <f t="shared" ca="1" si="348"/>
        <v>188514.91166666668</v>
      </c>
      <c r="X810" s="14">
        <f t="shared" ca="1" si="348"/>
        <v>-739685.08833333326</v>
      </c>
      <c r="Y810" s="14">
        <f t="shared" ca="1" si="348"/>
        <v>188514.91166666668</v>
      </c>
      <c r="Z810" s="14">
        <f t="shared" ca="1" si="348"/>
        <v>-739685.08833333326</v>
      </c>
      <c r="AA810" s="14">
        <f t="shared" ca="1" si="348"/>
        <v>188514.91166666668</v>
      </c>
      <c r="AB810" s="14">
        <f t="shared" ca="1" si="348"/>
        <v>-739685.08833333326</v>
      </c>
      <c r="AC810" s="14">
        <f t="shared" ca="1" si="348"/>
        <v>188514.91166666668</v>
      </c>
      <c r="AD810" s="14">
        <f t="shared" ca="1" si="348"/>
        <v>-1607195.0883333336</v>
      </c>
      <c r="AE810" s="14">
        <f t="shared" ca="1" si="348"/>
        <v>188514.91166666668</v>
      </c>
      <c r="AF810" s="14">
        <f t="shared" ca="1" si="348"/>
        <v>-2271215.0883333338</v>
      </c>
      <c r="AG810" s="14">
        <f t="shared" ca="1" si="348"/>
        <v>188514.91166666668</v>
      </c>
      <c r="AH810" s="14">
        <f t="shared" ca="1" si="348"/>
        <v>-2271215.0883333338</v>
      </c>
      <c r="AI810" s="14">
        <f t="shared" ca="1" si="348"/>
        <v>-282613.86999999976</v>
      </c>
      <c r="AJ810" s="14">
        <f t="shared" ca="1" si="348"/>
        <v>-7246054.0600000015</v>
      </c>
      <c r="AK810" s="14">
        <f t="shared" ca="1" si="348"/>
        <v>-29821524.724600006</v>
      </c>
      <c r="AL810" s="14">
        <f t="shared" ca="1" si="348"/>
        <v>-52393477.807846025</v>
      </c>
      <c r="AM810" s="14">
        <f t="shared" ca="1" si="348"/>
        <v>-74964151.42592448</v>
      </c>
    </row>
    <row r="811" spans="1:39" s="15" customFormat="1" ht="13.5" hidden="1" outlineLevel="1" thickBot="1" x14ac:dyDescent="0.35">
      <c r="A811" s="36"/>
      <c r="B811" s="92" t="s">
        <v>209</v>
      </c>
      <c r="C811" s="245"/>
      <c r="D811" s="92"/>
      <c r="E811" s="92"/>
      <c r="F811" s="92"/>
      <c r="G811" s="92"/>
      <c r="H811" s="92"/>
      <c r="I811" s="92"/>
      <c r="J811" s="92"/>
      <c r="K811" s="92">
        <f t="shared" ref="K811:AM811" ca="1" si="349">K809+K810</f>
        <v>-354520.77305555559</v>
      </c>
      <c r="L811" s="92">
        <f t="shared" ca="1" si="349"/>
        <v>-354586.6063888889</v>
      </c>
      <c r="M811" s="92">
        <f t="shared" ca="1" si="349"/>
        <v>-430301.25972222222</v>
      </c>
      <c r="N811" s="92">
        <f t="shared" ca="1" si="349"/>
        <v>-444536.40138888895</v>
      </c>
      <c r="O811" s="92">
        <f t="shared" ca="1" si="349"/>
        <v>-455057.62138888892</v>
      </c>
      <c r="P811" s="92">
        <f t="shared" ca="1" si="349"/>
        <v>-464728.53805555555</v>
      </c>
      <c r="Q811" s="92">
        <f t="shared" ca="1" si="349"/>
        <v>-511988.11555555556</v>
      </c>
      <c r="R811" s="92">
        <f t="shared" ca="1" si="349"/>
        <v>-529874.63722222229</v>
      </c>
      <c r="S811" s="92">
        <f t="shared" ca="1" si="349"/>
        <v>-555478.01055555558</v>
      </c>
      <c r="T811" s="92">
        <f t="shared" ca="1" si="349"/>
        <v>2912958.3977777776</v>
      </c>
      <c r="U811" s="92">
        <f t="shared" ca="1" si="349"/>
        <v>-578907.43555555562</v>
      </c>
      <c r="V811" s="92">
        <f t="shared" ca="1" si="349"/>
        <v>2912826.7311111107</v>
      </c>
      <c r="W811" s="92">
        <f t="shared" ca="1" si="349"/>
        <v>-709175.14388888888</v>
      </c>
      <c r="X811" s="92">
        <f t="shared" ca="1" si="349"/>
        <v>2782624.8561111107</v>
      </c>
      <c r="Y811" s="92">
        <f t="shared" ca="1" si="349"/>
        <v>-709175.14388888888</v>
      </c>
      <c r="Z811" s="92">
        <f t="shared" ca="1" si="349"/>
        <v>2782624.8561111107</v>
      </c>
      <c r="AA811" s="92">
        <f t="shared" ca="1" si="349"/>
        <v>-709175.14388888888</v>
      </c>
      <c r="AB811" s="92">
        <f t="shared" ca="1" si="349"/>
        <v>2782624.8561111107</v>
      </c>
      <c r="AC811" s="92">
        <f t="shared" ca="1" si="349"/>
        <v>-709175.14388888888</v>
      </c>
      <c r="AD811" s="92">
        <f t="shared" ca="1" si="349"/>
        <v>6046114.8561111121</v>
      </c>
      <c r="AE811" s="92">
        <f t="shared" ca="1" si="349"/>
        <v>-709175.14388888888</v>
      </c>
      <c r="AF811" s="92">
        <f t="shared" ca="1" si="349"/>
        <v>8544094.856111113</v>
      </c>
      <c r="AG811" s="92">
        <f t="shared" ca="1" si="349"/>
        <v>-709175.14388888888</v>
      </c>
      <c r="AH811" s="92">
        <f t="shared" ca="1" si="349"/>
        <v>8544094.856111113</v>
      </c>
      <c r="AI811" s="92">
        <f t="shared" ca="1" si="349"/>
        <v>1063166.4633333324</v>
      </c>
      <c r="AJ811" s="92">
        <f t="shared" ca="1" si="349"/>
        <v>27258965.273333341</v>
      </c>
      <c r="AK811" s="92">
        <f t="shared" ca="1" si="349"/>
        <v>112185735.86873336</v>
      </c>
      <c r="AL811" s="92">
        <f t="shared" ca="1" si="349"/>
        <v>197099273.65808743</v>
      </c>
      <c r="AM811" s="92">
        <f t="shared" ca="1" si="349"/>
        <v>282007998.22133493</v>
      </c>
    </row>
    <row r="812" spans="1:39" ht="13.5" hidden="1" outlineLevel="1" thickTop="1" x14ac:dyDescent="0.3">
      <c r="H812" s="34"/>
      <c r="AI812" s="14"/>
      <c r="AJ812" s="14"/>
      <c r="AK812" s="14"/>
      <c r="AL812" s="14"/>
      <c r="AM812" s="14"/>
    </row>
    <row r="813" spans="1:39" hidden="1" outlineLevel="1" x14ac:dyDescent="0.3">
      <c r="B813" t="s">
        <v>218</v>
      </c>
      <c r="H813" s="234">
        <f>Consolidated!H129</f>
        <v>0</v>
      </c>
      <c r="K813" s="3">
        <f t="shared" ref="K813:AM813" ca="1" si="350">K811*$H$813</f>
        <v>0</v>
      </c>
      <c r="L813" s="3">
        <f t="shared" ca="1" si="350"/>
        <v>0</v>
      </c>
      <c r="M813" s="3">
        <f t="shared" ca="1" si="350"/>
        <v>0</v>
      </c>
      <c r="N813" s="3">
        <f t="shared" ca="1" si="350"/>
        <v>0</v>
      </c>
      <c r="O813" s="3">
        <f t="shared" ca="1" si="350"/>
        <v>0</v>
      </c>
      <c r="P813" s="3">
        <f t="shared" ca="1" si="350"/>
        <v>0</v>
      </c>
      <c r="Q813" s="3">
        <f t="shared" ca="1" si="350"/>
        <v>0</v>
      </c>
      <c r="R813" s="3">
        <f t="shared" ca="1" si="350"/>
        <v>0</v>
      </c>
      <c r="S813" s="3">
        <f t="shared" ca="1" si="350"/>
        <v>0</v>
      </c>
      <c r="T813" s="3">
        <f t="shared" ca="1" si="350"/>
        <v>0</v>
      </c>
      <c r="U813" s="3">
        <f t="shared" ca="1" si="350"/>
        <v>0</v>
      </c>
      <c r="V813" s="3">
        <f t="shared" ca="1" si="350"/>
        <v>0</v>
      </c>
      <c r="W813" s="3">
        <f t="shared" ca="1" si="350"/>
        <v>0</v>
      </c>
      <c r="X813" s="3">
        <f t="shared" ca="1" si="350"/>
        <v>0</v>
      </c>
      <c r="Y813" s="3">
        <f t="shared" ca="1" si="350"/>
        <v>0</v>
      </c>
      <c r="Z813" s="3">
        <f t="shared" ca="1" si="350"/>
        <v>0</v>
      </c>
      <c r="AA813" s="3">
        <f t="shared" ca="1" si="350"/>
        <v>0</v>
      </c>
      <c r="AB813" s="3">
        <f t="shared" ca="1" si="350"/>
        <v>0</v>
      </c>
      <c r="AC813" s="3">
        <f t="shared" ca="1" si="350"/>
        <v>0</v>
      </c>
      <c r="AD813" s="3">
        <f t="shared" ca="1" si="350"/>
        <v>0</v>
      </c>
      <c r="AE813" s="3">
        <f t="shared" ca="1" si="350"/>
        <v>0</v>
      </c>
      <c r="AF813" s="3">
        <f t="shared" ca="1" si="350"/>
        <v>0</v>
      </c>
      <c r="AG813" s="3">
        <f t="shared" ca="1" si="350"/>
        <v>0</v>
      </c>
      <c r="AH813" s="3">
        <f t="shared" ca="1" si="350"/>
        <v>0</v>
      </c>
      <c r="AI813" s="3">
        <f t="shared" ca="1" si="350"/>
        <v>0</v>
      </c>
      <c r="AJ813" s="3">
        <f t="shared" ca="1" si="350"/>
        <v>0</v>
      </c>
      <c r="AK813" s="3">
        <f t="shared" ca="1" si="350"/>
        <v>0</v>
      </c>
      <c r="AL813" s="3">
        <f t="shared" ca="1" si="350"/>
        <v>0</v>
      </c>
      <c r="AM813" s="3">
        <f t="shared" ca="1" si="350"/>
        <v>0</v>
      </c>
    </row>
    <row r="814" spans="1:39" hidden="1" outlineLevel="1" x14ac:dyDescent="0.3">
      <c r="B814" t="s">
        <v>220</v>
      </c>
      <c r="H814" s="235">
        <f>Consolidated!H130</f>
        <v>72000000</v>
      </c>
      <c r="K814" s="236">
        <f>Consolidated!K130</f>
        <v>75789473.684210524</v>
      </c>
      <c r="L814" s="236">
        <f>Consolidated!L130</f>
        <v>75789473.684210524</v>
      </c>
      <c r="M814" s="236">
        <f>Consolidated!M130</f>
        <v>75789473.684210524</v>
      </c>
      <c r="N814" s="236">
        <f>Consolidated!N130</f>
        <v>75789473.684210524</v>
      </c>
      <c r="O814" s="236">
        <f>Consolidated!O130</f>
        <v>75789473.684210524</v>
      </c>
      <c r="P814" s="236">
        <f>Consolidated!P130</f>
        <v>75789473.684210524</v>
      </c>
      <c r="Q814" s="236">
        <f>Consolidated!Q130</f>
        <v>75789473.684210524</v>
      </c>
      <c r="R814" s="236">
        <f>Consolidated!R130</f>
        <v>75789473.684210524</v>
      </c>
      <c r="S814" s="236">
        <f>Consolidated!S130</f>
        <v>75789473.684210524</v>
      </c>
      <c r="T814" s="236">
        <f>Consolidated!T130</f>
        <v>75789473.684210524</v>
      </c>
      <c r="U814" s="236">
        <f>Consolidated!U130</f>
        <v>75789473.684210524</v>
      </c>
      <c r="V814" s="236">
        <f>Consolidated!V130</f>
        <v>75789473.684210524</v>
      </c>
      <c r="W814" s="236">
        <f>Consolidated!W130</f>
        <v>75789473.684210524</v>
      </c>
      <c r="X814" s="236">
        <f>Consolidated!X130</f>
        <v>75789473.684210524</v>
      </c>
      <c r="Y814" s="236">
        <f>Consolidated!Y130</f>
        <v>75789473.684210524</v>
      </c>
      <c r="Z814" s="236">
        <f>Consolidated!Z130</f>
        <v>75789473.684210524</v>
      </c>
      <c r="AA814" s="236">
        <f>Consolidated!AA130</f>
        <v>75789473.684210524</v>
      </c>
      <c r="AB814" s="236">
        <f>Consolidated!AB130</f>
        <v>75789473.684210524</v>
      </c>
      <c r="AC814" s="236">
        <f>Consolidated!AC130</f>
        <v>75789473.684210524</v>
      </c>
      <c r="AD814" s="236">
        <f>Consolidated!AD130</f>
        <v>75789473.684210524</v>
      </c>
      <c r="AE814" s="236">
        <f>Consolidated!AE130</f>
        <v>75789473.684210524</v>
      </c>
      <c r="AF814" s="236">
        <f>Consolidated!AF130</f>
        <v>75789473.684210524</v>
      </c>
      <c r="AG814" s="236">
        <f>Consolidated!AG130</f>
        <v>75789473.684210524</v>
      </c>
      <c r="AH814" s="236">
        <f>Consolidated!AH130</f>
        <v>75789473.684210524</v>
      </c>
      <c r="AI814" s="236">
        <f>Consolidated!AI130</f>
        <v>75789473.684210524</v>
      </c>
      <c r="AJ814" s="236">
        <f>Consolidated!AJ130</f>
        <v>75789473.684210524</v>
      </c>
      <c r="AK814" s="236">
        <f>Consolidated!AK130</f>
        <v>75789473.684210524</v>
      </c>
      <c r="AL814" s="236">
        <f>Consolidated!AL130</f>
        <v>75789473.684210524</v>
      </c>
      <c r="AM814" s="236">
        <f>Consolidated!AM130</f>
        <v>75789473.684210524</v>
      </c>
    </row>
    <row r="815" spans="1:39" hidden="1" outlineLevel="1" x14ac:dyDescent="0.3">
      <c r="B815" t="s">
        <v>219</v>
      </c>
      <c r="K815" s="232">
        <f t="shared" ref="K815:AM815" ca="1" si="351">K811/K814</f>
        <v>-4.6777046444830255E-3</v>
      </c>
      <c r="L815" s="232">
        <f t="shared" ca="1" si="351"/>
        <v>-4.6785732787422846E-3</v>
      </c>
      <c r="M815" s="232">
        <f t="shared" ca="1" si="351"/>
        <v>-5.6775860657793213E-3</v>
      </c>
      <c r="N815" s="232">
        <f t="shared" ca="1" si="351"/>
        <v>-5.8654108516589514E-3</v>
      </c>
      <c r="O815" s="232">
        <f t="shared" ca="1" si="351"/>
        <v>-6.0042325044367293E-3</v>
      </c>
      <c r="P815" s="232">
        <f t="shared" ca="1" si="351"/>
        <v>-6.1318348771219134E-3</v>
      </c>
      <c r="Q815" s="232">
        <f t="shared" ca="1" si="351"/>
        <v>-6.7553987469135806E-3</v>
      </c>
      <c r="R815" s="233">
        <f t="shared" ca="1" si="351"/>
        <v>-6.9914014633487669E-3</v>
      </c>
      <c r="S815" s="233">
        <f t="shared" ca="1" si="351"/>
        <v>-7.3292237503858031E-3</v>
      </c>
      <c r="T815" s="233">
        <f t="shared" ca="1" si="351"/>
        <v>3.8434867748456787E-2</v>
      </c>
      <c r="U815" s="233">
        <f t="shared" ca="1" si="351"/>
        <v>-7.6383619969135818E-3</v>
      </c>
      <c r="V815" s="233">
        <f t="shared" ca="1" si="351"/>
        <v>3.8433130479938266E-2</v>
      </c>
      <c r="W815" s="233">
        <f t="shared" ca="1" si="351"/>
        <v>-9.3571720374228395E-3</v>
      </c>
      <c r="X815" s="233">
        <f t="shared" ca="1" si="351"/>
        <v>3.6715189073688266E-2</v>
      </c>
      <c r="Y815" s="233">
        <f t="shared" ca="1" si="351"/>
        <v>-9.3571720374228395E-3</v>
      </c>
      <c r="Z815" s="233">
        <f t="shared" ca="1" si="351"/>
        <v>3.6715189073688266E-2</v>
      </c>
      <c r="AA815" s="233">
        <f t="shared" ca="1" si="351"/>
        <v>-9.3571720374228395E-3</v>
      </c>
      <c r="AB815" s="233">
        <f t="shared" ca="1" si="351"/>
        <v>3.6715189073688266E-2</v>
      </c>
      <c r="AC815" s="233">
        <f t="shared" ca="1" si="351"/>
        <v>-9.3571720374228395E-3</v>
      </c>
      <c r="AD815" s="233">
        <f t="shared" ca="1" si="351"/>
        <v>7.9775126573688293E-2</v>
      </c>
      <c r="AE815" s="233">
        <f t="shared" ca="1" si="351"/>
        <v>-9.3571720374228395E-3</v>
      </c>
      <c r="AF815" s="233">
        <f t="shared" ca="1" si="351"/>
        <v>0.11273458490702164</v>
      </c>
      <c r="AG815" s="233">
        <f t="shared" ca="1" si="351"/>
        <v>-9.3571720374228395E-3</v>
      </c>
      <c r="AH815" s="233">
        <f t="shared" ca="1" si="351"/>
        <v>0.11273458490702164</v>
      </c>
      <c r="AI815" s="232">
        <f t="shared" ca="1" si="351"/>
        <v>1.4027890835648137E-2</v>
      </c>
      <c r="AJ815" s="232">
        <f t="shared" ca="1" si="351"/>
        <v>0.35966690291203712</v>
      </c>
      <c r="AK815" s="232">
        <f t="shared" ca="1" si="351"/>
        <v>1.4802284593791208</v>
      </c>
      <c r="AL815" s="232">
        <f t="shared" ca="1" si="351"/>
        <v>2.600615416321987</v>
      </c>
      <c r="AM815" s="232">
        <f t="shared" ca="1" si="351"/>
        <v>3.7209388654203917</v>
      </c>
    </row>
    <row r="816" spans="1:39" hidden="1" outlineLevel="1" x14ac:dyDescent="0.3"/>
    <row r="817" spans="1:39" hidden="1" outlineLevel="1" x14ac:dyDescent="0.3">
      <c r="B817" s="61" t="s">
        <v>212</v>
      </c>
      <c r="C817" s="62"/>
      <c r="D817" s="62"/>
      <c r="E817" s="62"/>
      <c r="F817" s="62"/>
      <c r="G817" s="62"/>
      <c r="H817" s="62"/>
      <c r="I817" s="62"/>
      <c r="J817" s="62"/>
      <c r="K817" s="63"/>
      <c r="L817" s="63"/>
      <c r="M817" s="63"/>
      <c r="N817" s="63"/>
      <c r="O817" s="63"/>
      <c r="P817" s="63"/>
      <c r="Q817" s="63"/>
      <c r="R817" s="64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110"/>
      <c r="AJ817" s="110">
        <f ca="1">AJ775/AI775-1</f>
        <v>4.1173076923076932</v>
      </c>
      <c r="AK817" s="110">
        <f ca="1">AK775/AJ775-1</f>
        <v>2.3795565576850808</v>
      </c>
      <c r="AL817" s="110">
        <f ca="1">AL775/AK775-1</f>
        <v>0.70410319137106692</v>
      </c>
      <c r="AM817" s="111">
        <f ca="1">AM775/AL775-1</f>
        <v>0.41318107667210424</v>
      </c>
    </row>
    <row r="818" spans="1:39" hidden="1" outlineLevel="1" x14ac:dyDescent="0.3">
      <c r="B818" s="65" t="s">
        <v>213</v>
      </c>
      <c r="AI818" s="112">
        <f ca="1">-AI779/AI775</f>
        <v>0.31807692307692309</v>
      </c>
      <c r="AJ818" s="112">
        <f ca="1">-AJ779/AJ775</f>
        <v>0.2613810597519729</v>
      </c>
      <c r="AK818" s="112">
        <f ca="1">-AK779/AK775</f>
        <v>0.24307628155231845</v>
      </c>
      <c r="AL818" s="112">
        <f ca="1">-AL779/AL775</f>
        <v>0.23992166394779768</v>
      </c>
      <c r="AM818" s="113">
        <f ca="1">-AM779/AM775</f>
        <v>0.23863107424851085</v>
      </c>
    </row>
    <row r="819" spans="1:39" hidden="1" outlineLevel="1" x14ac:dyDescent="0.3">
      <c r="B819" s="65" t="s">
        <v>214</v>
      </c>
      <c r="AI819" s="112">
        <f ca="1">AI788/AI$775</f>
        <v>0.68192307692307685</v>
      </c>
      <c r="AJ819" s="112">
        <f ca="1">AJ788/AJ$775</f>
        <v>0.7386189402480271</v>
      </c>
      <c r="AK819" s="112">
        <f ca="1">AK788/AK$775</f>
        <v>0.75692371844768158</v>
      </c>
      <c r="AL819" s="112">
        <f ca="1">AL788/AL$775</f>
        <v>0.76007833605220232</v>
      </c>
      <c r="AM819" s="113">
        <f ca="1">AM788/AM$775</f>
        <v>0.76136892575148918</v>
      </c>
    </row>
    <row r="820" spans="1:39" hidden="1" outlineLevel="1" x14ac:dyDescent="0.3">
      <c r="B820" s="65" t="s">
        <v>215</v>
      </c>
      <c r="AI820" s="112">
        <f ca="1">AI798/AI$775</f>
        <v>0.18417349038461531</v>
      </c>
      <c r="AJ820" s="112">
        <f ca="1">AJ798/AJ$775</f>
        <v>0.59717462232243523</v>
      </c>
      <c r="AK820" s="112">
        <f ca="1">AK798/AK$775</f>
        <v>0.71470531821416661</v>
      </c>
      <c r="AL820" s="112">
        <f ca="1">AL798/AL$775</f>
        <v>0.73508716580535083</v>
      </c>
      <c r="AM820" s="113">
        <f ca="1">AM798/AM$775</f>
        <v>0.7435297748592451</v>
      </c>
    </row>
    <row r="821" spans="1:39" hidden="1" outlineLevel="1" x14ac:dyDescent="0.3">
      <c r="B821" s="65" t="s">
        <v>216</v>
      </c>
      <c r="AI821" s="112">
        <f ca="1">AI802/AI$775</f>
        <v>0.11646175961538452</v>
      </c>
      <c r="AJ821" s="112">
        <f ca="1">AJ802/AJ$775</f>
        <v>0.58351216459977462</v>
      </c>
      <c r="AK821" s="112">
        <f ca="1">AK802/AK$775</f>
        <v>0.71058898328700104</v>
      </c>
      <c r="AL821" s="112">
        <f ca="1">AL802/AL$775</f>
        <v>0.73260514296685164</v>
      </c>
      <c r="AM821" s="113">
        <f ca="1">AM802/AM$775</f>
        <v>0.74173462317618644</v>
      </c>
    </row>
    <row r="822" spans="1:39" hidden="1" outlineLevel="1" x14ac:dyDescent="0.3">
      <c r="B822" s="66" t="s">
        <v>217</v>
      </c>
      <c r="C822" s="67"/>
      <c r="D822" s="67"/>
      <c r="E822" s="67"/>
      <c r="F822" s="67"/>
      <c r="G822" s="67"/>
      <c r="H822" s="67"/>
      <c r="I822" s="67"/>
      <c r="J822" s="67"/>
      <c r="K822" s="68"/>
      <c r="L822" s="68"/>
      <c r="M822" s="68"/>
      <c r="N822" s="68"/>
      <c r="O822" s="68"/>
      <c r="P822" s="68"/>
      <c r="Q822" s="68"/>
      <c r="R822" s="69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114">
        <f ca="1">AI811/AI$775</f>
        <v>9.2004790096153768E-2</v>
      </c>
      <c r="AJ822" s="114">
        <f ca="1">AJ811/AJ$775</f>
        <v>0.4609746100338219</v>
      </c>
      <c r="AK822" s="114">
        <f ca="1">AK811/AK$775</f>
        <v>0.56136529679673086</v>
      </c>
      <c r="AL822" s="114">
        <f ca="1">AL811/AL$775</f>
        <v>0.57875806294381271</v>
      </c>
      <c r="AM822" s="115">
        <f ca="1">AM811/AM$775</f>
        <v>0.58597035230918726</v>
      </c>
    </row>
    <row r="823" spans="1:39" hidden="1" outlineLevel="1" x14ac:dyDescent="0.3">
      <c r="AI823" s="14"/>
      <c r="AJ823" s="14"/>
      <c r="AK823" s="14"/>
      <c r="AL823" s="14"/>
      <c r="AM823" s="14"/>
    </row>
    <row r="824" spans="1:39" ht="13.5" hidden="1" outlineLevel="1" thickBot="1" x14ac:dyDescent="0.35">
      <c r="AI824" s="14"/>
      <c r="AJ824" s="14"/>
      <c r="AK824" s="14"/>
      <c r="AL824" s="14"/>
      <c r="AM824" s="14"/>
    </row>
    <row r="825" spans="1:39" ht="13.5" collapsed="1" thickBot="1" x14ac:dyDescent="0.35">
      <c r="A825" s="36" t="s">
        <v>151</v>
      </c>
      <c r="B825" s="96" t="s">
        <v>223</v>
      </c>
      <c r="C825" s="97"/>
      <c r="D825" s="97"/>
      <c r="E825" s="97"/>
      <c r="F825" s="97"/>
      <c r="G825" s="97"/>
      <c r="H825" s="97"/>
      <c r="I825" s="97"/>
      <c r="J825" s="97"/>
      <c r="K825" s="98"/>
      <c r="L825" s="98"/>
      <c r="M825" s="98"/>
      <c r="N825" s="98"/>
      <c r="O825" s="98"/>
      <c r="P825" s="98"/>
      <c r="Q825" s="98"/>
      <c r="R825" s="99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</row>
    <row r="826" spans="1:39" ht="13.5" hidden="1" outlineLevel="1" thickBot="1" x14ac:dyDescent="0.35">
      <c r="B826" s="104" t="s">
        <v>210</v>
      </c>
      <c r="C826" s="101"/>
      <c r="D826" s="101"/>
      <c r="E826" s="101"/>
      <c r="F826" s="101"/>
      <c r="G826" s="101"/>
      <c r="H826" s="101"/>
      <c r="I826" s="101"/>
      <c r="J826" s="101"/>
      <c r="K826" s="102"/>
      <c r="L826" s="102"/>
      <c r="M826" s="102"/>
      <c r="N826" s="102"/>
      <c r="O826" s="102"/>
      <c r="P826" s="102"/>
      <c r="Q826" s="102"/>
      <c r="R826" s="103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 spans="1:39" hidden="1" outlineLevel="1" x14ac:dyDescent="0.3">
      <c r="AI827" s="14"/>
      <c r="AJ827" s="14"/>
      <c r="AK827" s="14"/>
      <c r="AL827" s="14"/>
      <c r="AM827" s="14"/>
    </row>
    <row r="828" spans="1:39" hidden="1" outlineLevel="1" x14ac:dyDescent="0.3">
      <c r="B828" s="122" t="s">
        <v>237</v>
      </c>
      <c r="C828" s="123">
        <v>360</v>
      </c>
      <c r="AI828" s="14"/>
      <c r="AJ828" s="14"/>
      <c r="AK828" s="14"/>
      <c r="AL828" s="14"/>
      <c r="AM828" s="14"/>
    </row>
    <row r="829" spans="1:39" hidden="1" outlineLevel="1" x14ac:dyDescent="0.3">
      <c r="AI829" s="14"/>
      <c r="AJ829" s="14"/>
      <c r="AK829" s="14"/>
      <c r="AL829" s="14"/>
      <c r="AM829" s="14"/>
    </row>
    <row r="830" spans="1:39" hidden="1" outlineLevel="1" x14ac:dyDescent="0.3">
      <c r="B830" t="s">
        <v>227</v>
      </c>
      <c r="AI830" s="14"/>
      <c r="AJ830" s="14"/>
      <c r="AK830" s="14"/>
      <c r="AL830" s="14"/>
      <c r="AM830" s="14"/>
    </row>
    <row r="831" spans="1:39" hidden="1" outlineLevel="1" x14ac:dyDescent="0.3">
      <c r="B831" s="61" t="s">
        <v>224</v>
      </c>
      <c r="C831" s="62"/>
      <c r="D831" s="62"/>
      <c r="E831" s="62"/>
      <c r="F831" s="62"/>
      <c r="G831" s="62"/>
      <c r="H831" s="62"/>
      <c r="I831" s="62"/>
      <c r="J831" s="124">
        <v>30</v>
      </c>
      <c r="K831" s="116">
        <f t="shared" ref="K831:AH831" si="352">J831</f>
        <v>30</v>
      </c>
      <c r="L831" s="116">
        <f t="shared" si="352"/>
        <v>30</v>
      </c>
      <c r="M831" s="116">
        <f t="shared" si="352"/>
        <v>30</v>
      </c>
      <c r="N831" s="116">
        <f t="shared" si="352"/>
        <v>30</v>
      </c>
      <c r="O831" s="116">
        <f t="shared" si="352"/>
        <v>30</v>
      </c>
      <c r="P831" s="116">
        <f t="shared" si="352"/>
        <v>30</v>
      </c>
      <c r="Q831" s="116">
        <f t="shared" si="352"/>
        <v>30</v>
      </c>
      <c r="R831" s="116">
        <f t="shared" si="352"/>
        <v>30</v>
      </c>
      <c r="S831" s="116">
        <f t="shared" si="352"/>
        <v>30</v>
      </c>
      <c r="T831" s="116">
        <f t="shared" si="352"/>
        <v>30</v>
      </c>
      <c r="U831" s="116">
        <f t="shared" si="352"/>
        <v>30</v>
      </c>
      <c r="V831" s="116">
        <f t="shared" si="352"/>
        <v>30</v>
      </c>
      <c r="W831" s="116">
        <f t="shared" si="352"/>
        <v>30</v>
      </c>
      <c r="X831" s="116">
        <f t="shared" si="352"/>
        <v>30</v>
      </c>
      <c r="Y831" s="116">
        <f t="shared" si="352"/>
        <v>30</v>
      </c>
      <c r="Z831" s="116">
        <f t="shared" si="352"/>
        <v>30</v>
      </c>
      <c r="AA831" s="116">
        <f t="shared" si="352"/>
        <v>30</v>
      </c>
      <c r="AB831" s="116">
        <f t="shared" si="352"/>
        <v>30</v>
      </c>
      <c r="AC831" s="116">
        <f t="shared" si="352"/>
        <v>30</v>
      </c>
      <c r="AD831" s="116">
        <f t="shared" si="352"/>
        <v>30</v>
      </c>
      <c r="AE831" s="116">
        <f t="shared" si="352"/>
        <v>30</v>
      </c>
      <c r="AF831" s="116">
        <f t="shared" si="352"/>
        <v>30</v>
      </c>
      <c r="AG831" s="116">
        <f t="shared" si="352"/>
        <v>30</v>
      </c>
      <c r="AH831" s="116">
        <f t="shared" si="352"/>
        <v>30</v>
      </c>
      <c r="AI831" s="116">
        <f ca="1">AI835*$C$828/AI775</f>
        <v>180</v>
      </c>
      <c r="AJ831" s="116">
        <f ca="1">AJ835*$C$828/AJ775</f>
        <v>93.213077790304396</v>
      </c>
      <c r="AK831" s="116">
        <v>30</v>
      </c>
      <c r="AL831" s="116">
        <v>30</v>
      </c>
      <c r="AM831" s="117">
        <v>30</v>
      </c>
    </row>
    <row r="832" spans="1:39" hidden="1" outlineLevel="1" x14ac:dyDescent="0.3">
      <c r="B832" s="65" t="s">
        <v>226</v>
      </c>
      <c r="J832" s="26">
        <v>30</v>
      </c>
      <c r="K832" s="118">
        <f t="shared" ref="K832:AH832" si="353">J832</f>
        <v>30</v>
      </c>
      <c r="L832" s="118">
        <f t="shared" si="353"/>
        <v>30</v>
      </c>
      <c r="M832" s="118">
        <f t="shared" si="353"/>
        <v>30</v>
      </c>
      <c r="N832" s="118">
        <f t="shared" si="353"/>
        <v>30</v>
      </c>
      <c r="O832" s="118">
        <f t="shared" si="353"/>
        <v>30</v>
      </c>
      <c r="P832" s="118">
        <f t="shared" si="353"/>
        <v>30</v>
      </c>
      <c r="Q832" s="118">
        <f t="shared" si="353"/>
        <v>30</v>
      </c>
      <c r="R832" s="118">
        <f t="shared" si="353"/>
        <v>30</v>
      </c>
      <c r="S832" s="118">
        <f t="shared" si="353"/>
        <v>30</v>
      </c>
      <c r="T832" s="118">
        <f t="shared" si="353"/>
        <v>30</v>
      </c>
      <c r="U832" s="118">
        <f t="shared" si="353"/>
        <v>30</v>
      </c>
      <c r="V832" s="118">
        <f t="shared" si="353"/>
        <v>30</v>
      </c>
      <c r="W832" s="118">
        <f t="shared" si="353"/>
        <v>30</v>
      </c>
      <c r="X832" s="118">
        <f t="shared" si="353"/>
        <v>30</v>
      </c>
      <c r="Y832" s="118">
        <f t="shared" si="353"/>
        <v>30</v>
      </c>
      <c r="Z832" s="118">
        <f t="shared" si="353"/>
        <v>30</v>
      </c>
      <c r="AA832" s="118">
        <f t="shared" si="353"/>
        <v>30</v>
      </c>
      <c r="AB832" s="118">
        <f t="shared" si="353"/>
        <v>30</v>
      </c>
      <c r="AC832" s="118">
        <f t="shared" si="353"/>
        <v>30</v>
      </c>
      <c r="AD832" s="118">
        <f t="shared" si="353"/>
        <v>30</v>
      </c>
      <c r="AE832" s="118">
        <f t="shared" si="353"/>
        <v>30</v>
      </c>
      <c r="AF832" s="118">
        <f t="shared" si="353"/>
        <v>30</v>
      </c>
      <c r="AG832" s="118">
        <f t="shared" si="353"/>
        <v>30</v>
      </c>
      <c r="AH832" s="118">
        <f t="shared" si="353"/>
        <v>30</v>
      </c>
      <c r="AI832" s="118">
        <f>AVERAGE(K832:V832)</f>
        <v>30</v>
      </c>
      <c r="AJ832" s="118">
        <f>AVERAGE(W832:AH832)</f>
        <v>30</v>
      </c>
      <c r="AK832" s="118">
        <v>30</v>
      </c>
      <c r="AL832" s="118">
        <v>30</v>
      </c>
      <c r="AM832" s="119">
        <v>30</v>
      </c>
    </row>
    <row r="833" spans="1:39" hidden="1" outlineLevel="1" x14ac:dyDescent="0.3">
      <c r="B833" s="66" t="s">
        <v>225</v>
      </c>
      <c r="C833" s="67"/>
      <c r="D833" s="67"/>
      <c r="E833" s="67"/>
      <c r="F833" s="67"/>
      <c r="G833" s="67"/>
      <c r="H833" s="67"/>
      <c r="I833" s="67"/>
      <c r="J833" s="125">
        <v>60</v>
      </c>
      <c r="K833" s="120">
        <f t="shared" ref="K833:AH833" si="354">J833</f>
        <v>60</v>
      </c>
      <c r="L833" s="120">
        <f t="shared" si="354"/>
        <v>60</v>
      </c>
      <c r="M833" s="120">
        <f t="shared" si="354"/>
        <v>60</v>
      </c>
      <c r="N833" s="120">
        <f t="shared" si="354"/>
        <v>60</v>
      </c>
      <c r="O833" s="120">
        <f t="shared" si="354"/>
        <v>60</v>
      </c>
      <c r="P833" s="120">
        <f t="shared" si="354"/>
        <v>60</v>
      </c>
      <c r="Q833" s="120">
        <f t="shared" si="354"/>
        <v>60</v>
      </c>
      <c r="R833" s="120">
        <f t="shared" si="354"/>
        <v>60</v>
      </c>
      <c r="S833" s="120">
        <f t="shared" si="354"/>
        <v>60</v>
      </c>
      <c r="T833" s="120">
        <f t="shared" si="354"/>
        <v>60</v>
      </c>
      <c r="U833" s="120">
        <f t="shared" si="354"/>
        <v>60</v>
      </c>
      <c r="V833" s="120">
        <f t="shared" si="354"/>
        <v>60</v>
      </c>
      <c r="W833" s="120">
        <f t="shared" si="354"/>
        <v>60</v>
      </c>
      <c r="X833" s="120">
        <f t="shared" si="354"/>
        <v>60</v>
      </c>
      <c r="Y833" s="120">
        <f t="shared" si="354"/>
        <v>60</v>
      </c>
      <c r="Z833" s="120">
        <f t="shared" si="354"/>
        <v>60</v>
      </c>
      <c r="AA833" s="120">
        <f t="shared" si="354"/>
        <v>60</v>
      </c>
      <c r="AB833" s="120">
        <f t="shared" si="354"/>
        <v>60</v>
      </c>
      <c r="AC833" s="120">
        <f t="shared" si="354"/>
        <v>60</v>
      </c>
      <c r="AD833" s="120">
        <f t="shared" si="354"/>
        <v>60</v>
      </c>
      <c r="AE833" s="120">
        <f t="shared" si="354"/>
        <v>60</v>
      </c>
      <c r="AF833" s="120">
        <f t="shared" si="354"/>
        <v>60</v>
      </c>
      <c r="AG833" s="120">
        <f t="shared" si="354"/>
        <v>60</v>
      </c>
      <c r="AH833" s="120">
        <f t="shared" si="354"/>
        <v>60</v>
      </c>
      <c r="AI833" s="120">
        <f>AVERAGE(K833:V833)</f>
        <v>60</v>
      </c>
      <c r="AJ833" s="120">
        <f>AVERAGE(W833:AH833)</f>
        <v>60</v>
      </c>
      <c r="AK833" s="120">
        <v>60</v>
      </c>
      <c r="AL833" s="120">
        <v>60</v>
      </c>
      <c r="AM833" s="121">
        <v>60</v>
      </c>
    </row>
    <row r="834" spans="1:39" hidden="1" outlineLevel="1" x14ac:dyDescent="0.3">
      <c r="AI834" s="14"/>
      <c r="AJ834" s="14"/>
      <c r="AK834" s="14"/>
      <c r="AL834" s="14"/>
      <c r="AM834" s="14"/>
    </row>
    <row r="835" spans="1:39" hidden="1" outlineLevel="1" x14ac:dyDescent="0.3">
      <c r="B835" t="s">
        <v>224</v>
      </c>
      <c r="K835" s="14">
        <f ca="1">K775/30*K$831</f>
        <v>0</v>
      </c>
      <c r="L835" s="14">
        <f t="shared" ref="L835:AH835" ca="1" si="355">L775/30*L$831</f>
        <v>0</v>
      </c>
      <c r="M835" s="14">
        <f t="shared" ca="1" si="355"/>
        <v>0</v>
      </c>
      <c r="N835" s="14">
        <f t="shared" ca="1" si="355"/>
        <v>0</v>
      </c>
      <c r="O835" s="14">
        <f t="shared" ca="1" si="355"/>
        <v>0</v>
      </c>
      <c r="P835" s="14">
        <f t="shared" ca="1" si="355"/>
        <v>0</v>
      </c>
      <c r="Q835" s="14">
        <f t="shared" ca="1" si="355"/>
        <v>0</v>
      </c>
      <c r="R835" s="14">
        <f t="shared" ca="1" si="355"/>
        <v>0</v>
      </c>
      <c r="S835" s="14">
        <f t="shared" ca="1" si="355"/>
        <v>0</v>
      </c>
      <c r="T835" s="14">
        <f t="shared" ca="1" si="355"/>
        <v>5777777.777777778</v>
      </c>
      <c r="U835" s="14">
        <f t="shared" ca="1" si="355"/>
        <v>0</v>
      </c>
      <c r="V835" s="14">
        <f t="shared" ca="1" si="355"/>
        <v>5777777.777777778</v>
      </c>
      <c r="W835" s="14">
        <f t="shared" ca="1" si="355"/>
        <v>0</v>
      </c>
      <c r="X835" s="14">
        <f t="shared" ca="1" si="355"/>
        <v>5777777.777777778</v>
      </c>
      <c r="Y835" s="14">
        <f t="shared" ca="1" si="355"/>
        <v>0</v>
      </c>
      <c r="Z835" s="14">
        <f t="shared" ca="1" si="355"/>
        <v>5777777.777777778</v>
      </c>
      <c r="AA835" s="14">
        <f t="shared" ca="1" si="355"/>
        <v>0</v>
      </c>
      <c r="AB835" s="14">
        <f t="shared" ca="1" si="355"/>
        <v>5777777.777777778</v>
      </c>
      <c r="AC835" s="14">
        <f t="shared" ca="1" si="355"/>
        <v>0</v>
      </c>
      <c r="AD835" s="14">
        <f t="shared" ca="1" si="355"/>
        <v>11177777.77777778</v>
      </c>
      <c r="AE835" s="14">
        <f t="shared" ca="1" si="355"/>
        <v>0</v>
      </c>
      <c r="AF835" s="14">
        <f t="shared" ca="1" si="355"/>
        <v>15311111.111111114</v>
      </c>
      <c r="AG835" s="14">
        <f t="shared" ca="1" si="355"/>
        <v>0</v>
      </c>
      <c r="AH835" s="14">
        <f t="shared" ca="1" si="355"/>
        <v>15311111.111111114</v>
      </c>
      <c r="AI835" s="14">
        <f ca="1">V835</f>
        <v>5777777.777777778</v>
      </c>
      <c r="AJ835" s="14">
        <f ca="1">AH835</f>
        <v>15311111.111111114</v>
      </c>
      <c r="AK835" s="14">
        <f ca="1">AK775/$C$828*AK$831</f>
        <v>16653703.703703709</v>
      </c>
      <c r="AL835" s="14">
        <f ca="1">AL775/$C$828*AL$831</f>
        <v>28379629.629629642</v>
      </c>
      <c r="AM835" s="14">
        <f ca="1">AM775/$C$828*AM$831</f>
        <v>40105555.555555567</v>
      </c>
    </row>
    <row r="836" spans="1:39" hidden="1" outlineLevel="1" x14ac:dyDescent="0.3">
      <c r="B836" t="s">
        <v>226</v>
      </c>
      <c r="K836" s="14">
        <v>0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4">
        <v>0</v>
      </c>
      <c r="X836" s="14">
        <v>0</v>
      </c>
      <c r="Y836" s="14">
        <v>0</v>
      </c>
      <c r="Z836" s="14">
        <v>0</v>
      </c>
      <c r="AA836" s="14">
        <v>0</v>
      </c>
      <c r="AB836" s="14">
        <v>0</v>
      </c>
      <c r="AC836" s="14">
        <v>0</v>
      </c>
      <c r="AD836" s="14">
        <v>0</v>
      </c>
      <c r="AE836" s="14">
        <v>0</v>
      </c>
      <c r="AF836" s="14">
        <v>0</v>
      </c>
      <c r="AG836" s="14">
        <v>0</v>
      </c>
      <c r="AH836" s="14">
        <v>0</v>
      </c>
      <c r="AI836" s="14">
        <f>V836</f>
        <v>0</v>
      </c>
      <c r="AJ836" s="14">
        <f>AH836</f>
        <v>0</v>
      </c>
      <c r="AK836" s="14">
        <v>0</v>
      </c>
      <c r="AL836" s="14">
        <v>0</v>
      </c>
      <c r="AM836" s="14">
        <v>0</v>
      </c>
    </row>
    <row r="837" spans="1:39" hidden="1" outlineLevel="1" x14ac:dyDescent="0.3">
      <c r="B837" t="s">
        <v>225</v>
      </c>
      <c r="K837" s="14">
        <f ca="1">-SUM(K785:K787)/30*K833</f>
        <v>100000</v>
      </c>
      <c r="L837" s="14">
        <f t="shared" ref="L837:AH837" ca="1" si="356">-SUM(L785:L787)/30*L833</f>
        <v>100000</v>
      </c>
      <c r="M837" s="14">
        <f t="shared" ca="1" si="356"/>
        <v>100000</v>
      </c>
      <c r="N837" s="14">
        <f t="shared" ca="1" si="356"/>
        <v>100000</v>
      </c>
      <c r="O837" s="14">
        <f t="shared" ca="1" si="356"/>
        <v>100000</v>
      </c>
      <c r="P837" s="14">
        <f t="shared" ca="1" si="356"/>
        <v>100000</v>
      </c>
      <c r="Q837" s="14">
        <f t="shared" ca="1" si="356"/>
        <v>160000</v>
      </c>
      <c r="R837" s="14">
        <f t="shared" ca="1" si="356"/>
        <v>160000</v>
      </c>
      <c r="S837" s="14">
        <f t="shared" ca="1" si="356"/>
        <v>160000</v>
      </c>
      <c r="T837" s="14">
        <f t="shared" ca="1" si="356"/>
        <v>333333.33333333337</v>
      </c>
      <c r="U837" s="14">
        <f t="shared" ca="1" si="356"/>
        <v>160000</v>
      </c>
      <c r="V837" s="14">
        <f t="shared" ca="1" si="356"/>
        <v>333333.33333333337</v>
      </c>
      <c r="W837" s="14">
        <f t="shared" ca="1" si="356"/>
        <v>200000</v>
      </c>
      <c r="X837" s="14">
        <f t="shared" ca="1" si="356"/>
        <v>373333.33333333337</v>
      </c>
      <c r="Y837" s="14">
        <f t="shared" ca="1" si="356"/>
        <v>200000</v>
      </c>
      <c r="Z837" s="14">
        <f t="shared" ca="1" si="356"/>
        <v>373333.33333333337</v>
      </c>
      <c r="AA837" s="14">
        <f t="shared" ca="1" si="356"/>
        <v>200000</v>
      </c>
      <c r="AB837" s="14">
        <f t="shared" ca="1" si="356"/>
        <v>373333.33333333337</v>
      </c>
      <c r="AC837" s="14">
        <f t="shared" ca="1" si="356"/>
        <v>200000</v>
      </c>
      <c r="AD837" s="14">
        <f t="shared" ca="1" si="356"/>
        <v>535333.33333333337</v>
      </c>
      <c r="AE837" s="14">
        <f t="shared" ca="1" si="356"/>
        <v>200000</v>
      </c>
      <c r="AF837" s="14">
        <f t="shared" ca="1" si="356"/>
        <v>659333.33333333337</v>
      </c>
      <c r="AG837" s="14">
        <f t="shared" ca="1" si="356"/>
        <v>200000</v>
      </c>
      <c r="AH837" s="14">
        <f t="shared" ca="1" si="356"/>
        <v>659333.33333333337</v>
      </c>
      <c r="AI837" s="14">
        <f ca="1">V837</f>
        <v>333333.33333333337</v>
      </c>
      <c r="AJ837" s="14">
        <f ca="1">AH837</f>
        <v>659333.33333333337</v>
      </c>
      <c r="AK837" s="14">
        <f ca="1">-SUM(AK785:AK787)/$C$828*AK$833</f>
        <v>699611.11111111112</v>
      </c>
      <c r="AL837" s="14">
        <f ca="1">-SUM(AL785:AL787)/$C$828*AL$833</f>
        <v>1051388.8888888892</v>
      </c>
      <c r="AM837" s="14">
        <f ca="1">-SUM(AM785:AM787)/$C$828*AM$833</f>
        <v>1403166.666666667</v>
      </c>
    </row>
    <row r="838" spans="1:39" hidden="1" outlineLevel="1" x14ac:dyDescent="0.3">
      <c r="B838" t="s">
        <v>228</v>
      </c>
      <c r="K838" s="3">
        <f ca="1">+K835+K836-K837</f>
        <v>-100000</v>
      </c>
      <c r="L838" s="3">
        <f ca="1">+L835+L836-L837</f>
        <v>-100000</v>
      </c>
      <c r="M838" s="3">
        <f t="shared" ref="M838:AH838" ca="1" si="357">+M835+M836-M837</f>
        <v>-100000</v>
      </c>
      <c r="N838" s="3">
        <f t="shared" ca="1" si="357"/>
        <v>-100000</v>
      </c>
      <c r="O838" s="3">
        <f t="shared" ca="1" si="357"/>
        <v>-100000</v>
      </c>
      <c r="P838" s="3">
        <f t="shared" ca="1" si="357"/>
        <v>-100000</v>
      </c>
      <c r="Q838" s="3">
        <f t="shared" ca="1" si="357"/>
        <v>-160000</v>
      </c>
      <c r="R838" s="3">
        <f t="shared" ca="1" si="357"/>
        <v>-160000</v>
      </c>
      <c r="S838" s="3">
        <f t="shared" ca="1" si="357"/>
        <v>-160000</v>
      </c>
      <c r="T838" s="3">
        <f t="shared" ca="1" si="357"/>
        <v>5444444.444444445</v>
      </c>
      <c r="U838" s="3">
        <f t="shared" ca="1" si="357"/>
        <v>-160000</v>
      </c>
      <c r="V838" s="3">
        <f t="shared" ca="1" si="357"/>
        <v>5444444.444444445</v>
      </c>
      <c r="W838" s="3">
        <f t="shared" ca="1" si="357"/>
        <v>-200000</v>
      </c>
      <c r="X838" s="3">
        <f t="shared" ca="1" si="357"/>
        <v>5404444.444444445</v>
      </c>
      <c r="Y838" s="3">
        <f t="shared" ca="1" si="357"/>
        <v>-200000</v>
      </c>
      <c r="Z838" s="3">
        <f t="shared" ca="1" si="357"/>
        <v>5404444.444444445</v>
      </c>
      <c r="AA838" s="3">
        <f t="shared" ca="1" si="357"/>
        <v>-200000</v>
      </c>
      <c r="AB838" s="3">
        <f t="shared" ca="1" si="357"/>
        <v>5404444.444444445</v>
      </c>
      <c r="AC838" s="3">
        <f t="shared" ca="1" si="357"/>
        <v>-200000</v>
      </c>
      <c r="AD838" s="3">
        <f t="shared" ca="1" si="357"/>
        <v>10642444.444444446</v>
      </c>
      <c r="AE838" s="3">
        <f t="shared" ca="1" si="357"/>
        <v>-200000</v>
      </c>
      <c r="AF838" s="3">
        <f t="shared" ca="1" si="357"/>
        <v>14651777.77777778</v>
      </c>
      <c r="AG838" s="3">
        <f t="shared" ca="1" si="357"/>
        <v>-200000</v>
      </c>
      <c r="AH838" s="3">
        <f t="shared" ca="1" si="357"/>
        <v>14651777.77777778</v>
      </c>
      <c r="AI838" s="3">
        <f ca="1">AI835+AI836-AI837</f>
        <v>5444444.444444445</v>
      </c>
      <c r="AJ838" s="3">
        <f ca="1">AH838</f>
        <v>14651777.77777778</v>
      </c>
      <c r="AK838" s="3">
        <f ca="1">AK835+AK836-AK837</f>
        <v>15954092.592592597</v>
      </c>
      <c r="AL838" s="3">
        <f ca="1">AL835+AL836-AL837</f>
        <v>27328240.740740754</v>
      </c>
      <c r="AM838" s="3">
        <f ca="1">AM835+AM836-AM837</f>
        <v>38702388.888888903</v>
      </c>
    </row>
    <row r="839" spans="1:39" hidden="1" outlineLevel="1" x14ac:dyDescent="0.3">
      <c r="B839" t="s">
        <v>229</v>
      </c>
      <c r="K839" s="3">
        <f ca="1">J838-K838</f>
        <v>100000</v>
      </c>
      <c r="L839" s="3">
        <f t="shared" ref="L839:S839" ca="1" si="358">K838-L838</f>
        <v>0</v>
      </c>
      <c r="M839" s="3">
        <f t="shared" ca="1" si="358"/>
        <v>0</v>
      </c>
      <c r="N839" s="3">
        <f t="shared" ca="1" si="358"/>
        <v>0</v>
      </c>
      <c r="O839" s="3">
        <f t="shared" ca="1" si="358"/>
        <v>0</v>
      </c>
      <c r="P839" s="3">
        <f t="shared" ca="1" si="358"/>
        <v>0</v>
      </c>
      <c r="Q839" s="3">
        <f t="shared" ca="1" si="358"/>
        <v>60000</v>
      </c>
      <c r="R839" s="3">
        <f t="shared" ca="1" si="358"/>
        <v>0</v>
      </c>
      <c r="S839" s="3">
        <f t="shared" ca="1" si="358"/>
        <v>0</v>
      </c>
      <c r="T839" s="3">
        <f t="shared" ref="T839:AH839" ca="1" si="359">S838-T838</f>
        <v>-5604444.444444445</v>
      </c>
      <c r="U839" s="3">
        <f t="shared" ca="1" si="359"/>
        <v>5604444.444444445</v>
      </c>
      <c r="V839" s="3">
        <f t="shared" ca="1" si="359"/>
        <v>-5604444.444444445</v>
      </c>
      <c r="W839" s="3">
        <f t="shared" ca="1" si="359"/>
        <v>5644444.444444445</v>
      </c>
      <c r="X839" s="3">
        <f t="shared" ca="1" si="359"/>
        <v>-5604444.444444445</v>
      </c>
      <c r="Y839" s="3">
        <f t="shared" ca="1" si="359"/>
        <v>5604444.444444445</v>
      </c>
      <c r="Z839" s="3">
        <f t="shared" ca="1" si="359"/>
        <v>-5604444.444444445</v>
      </c>
      <c r="AA839" s="3">
        <f t="shared" ca="1" si="359"/>
        <v>5604444.444444445</v>
      </c>
      <c r="AB839" s="3">
        <f t="shared" ca="1" si="359"/>
        <v>-5604444.444444445</v>
      </c>
      <c r="AC839" s="3">
        <f t="shared" ca="1" si="359"/>
        <v>5604444.444444445</v>
      </c>
      <c r="AD839" s="3">
        <f t="shared" ca="1" si="359"/>
        <v>-10842444.444444446</v>
      </c>
      <c r="AE839" s="3">
        <f t="shared" ca="1" si="359"/>
        <v>10842444.444444446</v>
      </c>
      <c r="AF839" s="3">
        <f t="shared" ca="1" si="359"/>
        <v>-14851777.77777778</v>
      </c>
      <c r="AG839" s="3">
        <f t="shared" ca="1" si="359"/>
        <v>14851777.77777778</v>
      </c>
      <c r="AH839" s="3">
        <f t="shared" ca="1" si="359"/>
        <v>-14851777.77777778</v>
      </c>
      <c r="AI839" s="3">
        <f ca="1">-AI838</f>
        <v>-5444444.444444445</v>
      </c>
      <c r="AJ839" s="3">
        <f ca="1">AI838-AJ838</f>
        <v>-9207333.3333333358</v>
      </c>
      <c r="AK839" s="3">
        <f ca="1">AJ838-AK838</f>
        <v>-1302314.8148148172</v>
      </c>
      <c r="AL839" s="3">
        <f ca="1">AK838-AL838</f>
        <v>-11374148.148148157</v>
      </c>
      <c r="AM839" s="3">
        <f ca="1">AL838-AM838</f>
        <v>-11374148.148148149</v>
      </c>
    </row>
    <row r="840" spans="1:39" hidden="1" outlineLevel="1" x14ac:dyDescent="0.3">
      <c r="AI840" s="14"/>
      <c r="AJ840" s="14"/>
      <c r="AK840" s="14"/>
      <c r="AL840" s="14"/>
      <c r="AM840" s="14"/>
    </row>
    <row r="841" spans="1:39" hidden="1" outlineLevel="1" x14ac:dyDescent="0.3">
      <c r="AI841" s="14"/>
      <c r="AJ841" s="14"/>
      <c r="AK841" s="14"/>
      <c r="AL841" s="14"/>
      <c r="AM841" s="14"/>
    </row>
    <row r="842" spans="1:39" ht="13.5" hidden="1" outlineLevel="1" thickBot="1" x14ac:dyDescent="0.35">
      <c r="AI842" s="14"/>
      <c r="AJ842" s="14"/>
      <c r="AK842" s="14"/>
      <c r="AL842" s="14"/>
      <c r="AM842" s="14"/>
    </row>
    <row r="843" spans="1:39" ht="13.5" collapsed="1" thickBot="1" x14ac:dyDescent="0.35">
      <c r="A843" s="36" t="s">
        <v>151</v>
      </c>
      <c r="B843" s="96" t="s">
        <v>221</v>
      </c>
      <c r="C843" s="97"/>
      <c r="D843" s="97"/>
      <c r="E843" s="97"/>
      <c r="F843" s="97"/>
      <c r="G843" s="97"/>
      <c r="H843" s="97"/>
      <c r="I843" s="97"/>
      <c r="J843" s="97"/>
      <c r="K843" s="98"/>
      <c r="L843" s="98"/>
      <c r="M843" s="98"/>
      <c r="N843" s="98"/>
      <c r="O843" s="98"/>
      <c r="P843" s="98"/>
      <c r="Q843" s="98"/>
      <c r="R843" s="99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</row>
    <row r="844" spans="1:39" ht="13.5" hidden="1" outlineLevel="1" thickBot="1" x14ac:dyDescent="0.35">
      <c r="B844" s="104" t="s">
        <v>210</v>
      </c>
      <c r="C844" s="101"/>
      <c r="D844" s="101"/>
      <c r="E844" s="101"/>
      <c r="F844" s="101"/>
      <c r="G844" s="101"/>
      <c r="H844" s="101"/>
      <c r="I844" s="101"/>
      <c r="J844" s="101"/>
      <c r="K844" s="102"/>
      <c r="L844" s="102"/>
      <c r="M844" s="102"/>
      <c r="N844" s="102"/>
      <c r="O844" s="102"/>
      <c r="P844" s="102"/>
      <c r="Q844" s="102"/>
      <c r="R844" s="103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 spans="1:39" hidden="1" outlineLevel="1" x14ac:dyDescent="0.3">
      <c r="AI845" s="14"/>
      <c r="AJ845" s="14"/>
      <c r="AK845" s="14"/>
      <c r="AL845" s="14"/>
      <c r="AM845" s="14"/>
    </row>
    <row r="846" spans="1:39" s="45" customFormat="1" hidden="1" outlineLevel="1" x14ac:dyDescent="0.25">
      <c r="A846" s="30"/>
      <c r="B846" s="45" t="s">
        <v>255</v>
      </c>
      <c r="K846" s="29">
        <v>0</v>
      </c>
      <c r="L846" s="29">
        <f ca="1">+K880</f>
        <v>2835449.7824999997</v>
      </c>
      <c r="M846" s="29">
        <f t="shared" ref="M846:AM846" ca="1" si="360">+L880</f>
        <v>2485837.0649999999</v>
      </c>
      <c r="N846" s="29">
        <f t="shared" ca="1" si="360"/>
        <v>42090283.027499996</v>
      </c>
      <c r="O846" s="29">
        <f t="shared" ca="1" si="360"/>
        <v>41680880.514999993</v>
      </c>
      <c r="P846" s="29">
        <f t="shared" ca="1" si="360"/>
        <v>41267331.782499991</v>
      </c>
      <c r="Q846" s="29">
        <f t="shared" ca="1" si="360"/>
        <v>40838358.79999999</v>
      </c>
      <c r="R846" s="29">
        <f t="shared" ca="1" si="360"/>
        <v>40410536.239999987</v>
      </c>
      <c r="S846" s="29">
        <f t="shared" ca="1" si="360"/>
        <v>39917493.824999988</v>
      </c>
      <c r="T846" s="29">
        <f t="shared" ca="1" si="360"/>
        <v>39393246.36999999</v>
      </c>
      <c r="U846" s="29">
        <f t="shared" ca="1" si="360"/>
        <v>36739517.545555547</v>
      </c>
      <c r="V846" s="29">
        <f t="shared" ca="1" si="360"/>
        <v>41815175.109999992</v>
      </c>
      <c r="W846" s="29">
        <f t="shared" ca="1" si="360"/>
        <v>39173761.285555549</v>
      </c>
      <c r="X846" s="29">
        <f t="shared" ca="1" si="360"/>
        <v>44101294.474999994</v>
      </c>
      <c r="Y846" s="29">
        <f t="shared" ca="1" si="360"/>
        <v>41350158.775555551</v>
      </c>
      <c r="Z846" s="29">
        <f t="shared" ca="1" si="360"/>
        <v>46316111.964999996</v>
      </c>
      <c r="AA846" s="29">
        <f t="shared" ca="1" si="360"/>
        <v>43564976.265555553</v>
      </c>
      <c r="AB846" s="29">
        <f t="shared" ca="1" si="360"/>
        <v>48530929.454999998</v>
      </c>
      <c r="AC846" s="29">
        <f t="shared" ca="1" si="360"/>
        <v>45779793.755555555</v>
      </c>
      <c r="AD846" s="29">
        <f t="shared" ca="1" si="360"/>
        <v>50745746.945</v>
      </c>
      <c r="AE846" s="29">
        <f t="shared" ca="1" si="360"/>
        <v>46020101.245555557</v>
      </c>
      <c r="AF846" s="29">
        <f t="shared" ca="1" si="360"/>
        <v>56224054.435000002</v>
      </c>
      <c r="AG846" s="29">
        <f t="shared" ca="1" si="360"/>
        <v>49987055.402222224</v>
      </c>
      <c r="AH846" s="29">
        <f t="shared" ca="1" si="360"/>
        <v>64200341.925000004</v>
      </c>
      <c r="AI846" s="29">
        <v>0</v>
      </c>
      <c r="AJ846" s="29">
        <f t="shared" ca="1" si="360"/>
        <v>39173761.285555556</v>
      </c>
      <c r="AK846" s="29">
        <f t="shared" ca="1" si="360"/>
        <v>57963342.892222226</v>
      </c>
      <c r="AL846" s="29">
        <f t="shared" ca="1" si="360"/>
        <v>169576910.61280745</v>
      </c>
      <c r="AM846" s="29">
        <f t="shared" ca="1" si="360"/>
        <v>355932102.78941339</v>
      </c>
    </row>
    <row r="847" spans="1:39" s="46" customFormat="1" hidden="1" outlineLevel="1" x14ac:dyDescent="0.25">
      <c r="A847" s="30"/>
      <c r="K847" s="1"/>
      <c r="L847" s="1"/>
      <c r="M847" s="1"/>
      <c r="N847" s="1"/>
      <c r="O847" s="1"/>
      <c r="P847" s="1"/>
      <c r="Q847" s="1"/>
      <c r="R847" s="151"/>
      <c r="AI847" s="150"/>
      <c r="AJ847" s="150"/>
      <c r="AK847" s="150"/>
      <c r="AL847" s="150"/>
      <c r="AM847" s="150"/>
    </row>
    <row r="848" spans="1:39" s="45" customFormat="1" hidden="1" outlineLevel="1" collapsed="1" x14ac:dyDescent="0.25">
      <c r="A848" s="30"/>
      <c r="B848" s="45" t="s">
        <v>248</v>
      </c>
      <c r="K848" s="30"/>
      <c r="L848" s="30"/>
      <c r="M848" s="30"/>
      <c r="N848" s="30"/>
      <c r="O848" s="30"/>
      <c r="P848" s="30"/>
      <c r="Q848" s="30"/>
      <c r="R848" s="153"/>
      <c r="AI848" s="147"/>
      <c r="AJ848" s="147"/>
      <c r="AK848" s="147"/>
      <c r="AL848" s="147"/>
      <c r="AM848" s="147"/>
    </row>
    <row r="849" spans="1:39" s="46" customFormat="1" hidden="1" outlineLevel="2" x14ac:dyDescent="0.25">
      <c r="A849" s="30"/>
      <c r="B849" s="46" t="s">
        <v>209</v>
      </c>
      <c r="K849" s="3">
        <f t="shared" ref="K849:AH849" ca="1" si="361">+K811</f>
        <v>-354520.77305555559</v>
      </c>
      <c r="L849" s="3">
        <f t="shared" ca="1" si="361"/>
        <v>-354586.6063888889</v>
      </c>
      <c r="M849" s="3">
        <f t="shared" ca="1" si="361"/>
        <v>-430301.25972222222</v>
      </c>
      <c r="N849" s="3">
        <f t="shared" ca="1" si="361"/>
        <v>-444536.40138888895</v>
      </c>
      <c r="O849" s="3">
        <f t="shared" ca="1" si="361"/>
        <v>-455057.62138888892</v>
      </c>
      <c r="P849" s="3">
        <f t="shared" ca="1" si="361"/>
        <v>-464728.53805555555</v>
      </c>
      <c r="Q849" s="3">
        <f t="shared" ca="1" si="361"/>
        <v>-511988.11555555556</v>
      </c>
      <c r="R849" s="3">
        <f t="shared" ca="1" si="361"/>
        <v>-529874.63722222229</v>
      </c>
      <c r="S849" s="3">
        <f t="shared" ca="1" si="361"/>
        <v>-555478.01055555558</v>
      </c>
      <c r="T849" s="3">
        <f t="shared" ca="1" si="361"/>
        <v>2912958.3977777776</v>
      </c>
      <c r="U849" s="3">
        <f t="shared" ca="1" si="361"/>
        <v>-578907.43555555562</v>
      </c>
      <c r="V849" s="3">
        <f t="shared" ca="1" si="361"/>
        <v>2912826.7311111107</v>
      </c>
      <c r="W849" s="3">
        <f ca="1">+W811</f>
        <v>-709175.14388888888</v>
      </c>
      <c r="X849" s="3">
        <f t="shared" ca="1" si="361"/>
        <v>2782624.8561111107</v>
      </c>
      <c r="Y849" s="3">
        <f t="shared" ca="1" si="361"/>
        <v>-709175.14388888888</v>
      </c>
      <c r="Z849" s="3">
        <f t="shared" ca="1" si="361"/>
        <v>2782624.8561111107</v>
      </c>
      <c r="AA849" s="3">
        <f t="shared" ca="1" si="361"/>
        <v>-709175.14388888888</v>
      </c>
      <c r="AB849" s="3">
        <f t="shared" ca="1" si="361"/>
        <v>2782624.8561111107</v>
      </c>
      <c r="AC849" s="3">
        <f t="shared" ca="1" si="361"/>
        <v>-709175.14388888888</v>
      </c>
      <c r="AD849" s="3">
        <f t="shared" ca="1" si="361"/>
        <v>6046114.8561111121</v>
      </c>
      <c r="AE849" s="3">
        <f t="shared" ca="1" si="361"/>
        <v>-709175.14388888888</v>
      </c>
      <c r="AF849" s="3">
        <f t="shared" ca="1" si="361"/>
        <v>8544094.856111113</v>
      </c>
      <c r="AG849" s="3">
        <f t="shared" ca="1" si="361"/>
        <v>-709175.14388888888</v>
      </c>
      <c r="AH849" s="3">
        <f t="shared" ca="1" si="361"/>
        <v>8544094.856111113</v>
      </c>
      <c r="AI849" s="3">
        <f ca="1">SUM(K849:V849)</f>
        <v>1145805.7299999993</v>
      </c>
      <c r="AJ849" s="3">
        <f ca="1">SUM(W849:AH849)</f>
        <v>27227128.273333337</v>
      </c>
      <c r="AK849" s="3">
        <f ca="1">+AK811</f>
        <v>112185735.86873336</v>
      </c>
      <c r="AL849" s="3">
        <f ca="1">+AL811</f>
        <v>197099273.65808743</v>
      </c>
      <c r="AM849" s="3">
        <f ca="1">+AM811</f>
        <v>282007998.22133493</v>
      </c>
    </row>
    <row r="850" spans="1:39" s="46" customFormat="1" hidden="1" outlineLevel="2" x14ac:dyDescent="0.25">
      <c r="A850" s="30"/>
      <c r="B850" s="46" t="s">
        <v>222</v>
      </c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50">
        <f>SUM(K850:V850)</f>
        <v>0</v>
      </c>
      <c r="AJ850" s="150">
        <f>SUM(W850:AH850)</f>
        <v>0</v>
      </c>
      <c r="AK850" s="150"/>
      <c r="AL850" s="150"/>
      <c r="AM850" s="150"/>
    </row>
    <row r="851" spans="1:39" s="46" customFormat="1" hidden="1" outlineLevel="2" x14ac:dyDescent="0.25">
      <c r="A851" s="30"/>
      <c r="C851" s="46" t="str">
        <f>C800</f>
        <v>Total Depreciation - Tangible Assets</v>
      </c>
      <c r="K851" s="3">
        <f t="shared" ref="K851:AH851" ca="1" si="362">+K688</f>
        <v>19807.222222222223</v>
      </c>
      <c r="L851" s="3">
        <f t="shared" ca="1" si="362"/>
        <v>19807.222222222223</v>
      </c>
      <c r="M851" s="3">
        <f t="shared" ca="1" si="362"/>
        <v>20110.555555555555</v>
      </c>
      <c r="N851" s="3">
        <f t="shared" ca="1" si="362"/>
        <v>20413.888888888891</v>
      </c>
      <c r="O851" s="3">
        <f t="shared" ca="1" si="362"/>
        <v>20565.555555555555</v>
      </c>
      <c r="P851" s="3">
        <f t="shared" ca="1" si="362"/>
        <v>20868.888888888891</v>
      </c>
      <c r="Q851" s="3">
        <f t="shared" ca="1" si="362"/>
        <v>21475.555555555555</v>
      </c>
      <c r="R851" s="3">
        <f t="shared" ca="1" si="362"/>
        <v>21778.888888888891</v>
      </c>
      <c r="S851" s="3">
        <f t="shared" ca="1" si="362"/>
        <v>22233.888888888891</v>
      </c>
      <c r="T851" s="3">
        <f t="shared" ca="1" si="362"/>
        <v>22537.222222222223</v>
      </c>
      <c r="U851" s="3">
        <f t="shared" ca="1" si="362"/>
        <v>22537.222222222223</v>
      </c>
      <c r="V851" s="3">
        <f t="shared" ca="1" si="362"/>
        <v>22537.222222222223</v>
      </c>
      <c r="W851" s="3">
        <f t="shared" ca="1" si="362"/>
        <v>28017.222222222226</v>
      </c>
      <c r="X851" s="3">
        <f t="shared" ca="1" si="362"/>
        <v>28017.222222222226</v>
      </c>
      <c r="Y851" s="3">
        <f t="shared" ca="1" si="362"/>
        <v>28017.222222222226</v>
      </c>
      <c r="Z851" s="3">
        <f t="shared" ca="1" si="362"/>
        <v>28017.222222222226</v>
      </c>
      <c r="AA851" s="3">
        <f t="shared" ca="1" si="362"/>
        <v>28017.222222222226</v>
      </c>
      <c r="AB851" s="3">
        <f t="shared" ca="1" si="362"/>
        <v>28017.222222222226</v>
      </c>
      <c r="AC851" s="3">
        <f t="shared" ca="1" si="362"/>
        <v>28017.222222222226</v>
      </c>
      <c r="AD851" s="3">
        <f t="shared" ca="1" si="362"/>
        <v>28017.222222222226</v>
      </c>
      <c r="AE851" s="3">
        <f t="shared" ca="1" si="362"/>
        <v>28017.222222222226</v>
      </c>
      <c r="AF851" s="3">
        <f t="shared" ca="1" si="362"/>
        <v>28017.222222222226</v>
      </c>
      <c r="AG851" s="3">
        <f t="shared" ca="1" si="362"/>
        <v>28017.222222222226</v>
      </c>
      <c r="AH851" s="3">
        <f t="shared" ca="1" si="362"/>
        <v>28017.222222222226</v>
      </c>
      <c r="AI851" s="3">
        <f ca="1">SUM(K851:V851)</f>
        <v>254673.33333333328</v>
      </c>
      <c r="AJ851" s="150">
        <f t="shared" ref="AJ851:AJ858" ca="1" si="363">SUM(W851:AH851)</f>
        <v>336206.66666666674</v>
      </c>
      <c r="AK851" s="3">
        <f ca="1">+AK688</f>
        <v>310626.66666666669</v>
      </c>
      <c r="AL851" s="3">
        <f ca="1">+AL688</f>
        <v>333266.66666666669</v>
      </c>
      <c r="AM851" s="3">
        <f ca="1">+AM688</f>
        <v>351946.66666666669</v>
      </c>
    </row>
    <row r="852" spans="1:39" s="46" customFormat="1" hidden="1" outlineLevel="2" x14ac:dyDescent="0.25">
      <c r="A852" s="30"/>
      <c r="C852" s="46" t="str">
        <f>C801</f>
        <v>Total Amortization - Intangible Assets</v>
      </c>
      <c r="K852" s="3">
        <f t="shared" ref="K852:AH852" ca="1" si="364">+K693</f>
        <v>83.333333333333329</v>
      </c>
      <c r="L852" s="3">
        <f t="shared" ca="1" si="364"/>
        <v>166.66666666666666</v>
      </c>
      <c r="M852" s="3">
        <f t="shared" ca="1" si="364"/>
        <v>41916.666666666664</v>
      </c>
      <c r="N852" s="3">
        <f t="shared" ca="1" si="364"/>
        <v>42000</v>
      </c>
      <c r="O852" s="3">
        <f t="shared" ca="1" si="364"/>
        <v>42083.333333333328</v>
      </c>
      <c r="P852" s="3">
        <f t="shared" ca="1" si="364"/>
        <v>42166.666666666664</v>
      </c>
      <c r="Q852" s="3">
        <f t="shared" ca="1" si="364"/>
        <v>42250</v>
      </c>
      <c r="R852" s="3">
        <f t="shared" ca="1" si="364"/>
        <v>42333.333333333328</v>
      </c>
      <c r="S852" s="3">
        <f t="shared" ca="1" si="364"/>
        <v>42416.666666666664</v>
      </c>
      <c r="T852" s="3">
        <f t="shared" ca="1" si="364"/>
        <v>42500</v>
      </c>
      <c r="U852" s="3">
        <f t="shared" ca="1" si="364"/>
        <v>42583.333333333328</v>
      </c>
      <c r="V852" s="3">
        <f t="shared" ca="1" si="364"/>
        <v>42666.666666666664</v>
      </c>
      <c r="W852" s="3">
        <f t="shared" ca="1" si="364"/>
        <v>42666.666666666664</v>
      </c>
      <c r="X852" s="3">
        <f t="shared" ca="1" si="364"/>
        <v>42666.666666666664</v>
      </c>
      <c r="Y852" s="3">
        <f t="shared" ca="1" si="364"/>
        <v>42666.666666666664</v>
      </c>
      <c r="Z852" s="3">
        <f t="shared" ca="1" si="364"/>
        <v>42666.666666666664</v>
      </c>
      <c r="AA852" s="3">
        <f t="shared" ca="1" si="364"/>
        <v>42666.666666666664</v>
      </c>
      <c r="AB852" s="3">
        <f t="shared" ca="1" si="364"/>
        <v>42666.666666666664</v>
      </c>
      <c r="AC852" s="3">
        <f t="shared" ca="1" si="364"/>
        <v>42666.666666666664</v>
      </c>
      <c r="AD852" s="3">
        <f t="shared" ca="1" si="364"/>
        <v>42666.666666666664</v>
      </c>
      <c r="AE852" s="3">
        <f t="shared" ca="1" si="364"/>
        <v>42666.666666666664</v>
      </c>
      <c r="AF852" s="3">
        <f t="shared" ca="1" si="364"/>
        <v>42666.666666666664</v>
      </c>
      <c r="AG852" s="3">
        <f t="shared" ca="1" si="364"/>
        <v>42666.666666666664</v>
      </c>
      <c r="AH852" s="3">
        <f t="shared" ca="1" si="364"/>
        <v>42666.666666666664</v>
      </c>
      <c r="AI852" s="3">
        <f ca="1">SUM(K852:V852)</f>
        <v>423166.66666666669</v>
      </c>
      <c r="AJ852" s="150">
        <f t="shared" ca="1" si="363"/>
        <v>512000.00000000006</v>
      </c>
      <c r="AK852" s="3">
        <f ca="1">+AK693</f>
        <v>512000</v>
      </c>
      <c r="AL852" s="3">
        <f ca="1">+AL693</f>
        <v>512000</v>
      </c>
      <c r="AM852" s="3">
        <f ca="1">+AM693</f>
        <v>512000</v>
      </c>
    </row>
    <row r="853" spans="1:39" s="46" customFormat="1" hidden="1" outlineLevel="2" x14ac:dyDescent="0.25">
      <c r="A853" s="30"/>
      <c r="B853" s="46" t="s">
        <v>238</v>
      </c>
      <c r="K853" s="1"/>
      <c r="L853" s="1"/>
      <c r="M853" s="1"/>
      <c r="N853" s="1"/>
      <c r="O853" s="1"/>
      <c r="P853" s="1"/>
      <c r="Q853" s="1"/>
      <c r="R853" s="151"/>
    </row>
    <row r="854" spans="1:39" s="46" customFormat="1" hidden="1" outlineLevel="2" x14ac:dyDescent="0.25">
      <c r="A854" s="30"/>
      <c r="C854" s="46" t="s">
        <v>242</v>
      </c>
      <c r="K854" s="3">
        <f ca="1">J890-K890</f>
        <v>0</v>
      </c>
      <c r="L854" s="3">
        <f t="shared" ref="L854:AH854" ca="1" si="365">K890-L890</f>
        <v>0</v>
      </c>
      <c r="M854" s="3">
        <f t="shared" ca="1" si="365"/>
        <v>0</v>
      </c>
      <c r="N854" s="3">
        <f t="shared" ca="1" si="365"/>
        <v>0</v>
      </c>
      <c r="O854" s="3">
        <f t="shared" ca="1" si="365"/>
        <v>0</v>
      </c>
      <c r="P854" s="3">
        <f t="shared" ca="1" si="365"/>
        <v>0</v>
      </c>
      <c r="Q854" s="3">
        <f t="shared" ca="1" si="365"/>
        <v>0</v>
      </c>
      <c r="R854" s="3">
        <f t="shared" ca="1" si="365"/>
        <v>0</v>
      </c>
      <c r="S854" s="3">
        <f t="shared" ca="1" si="365"/>
        <v>0</v>
      </c>
      <c r="T854" s="3">
        <f t="shared" ca="1" si="365"/>
        <v>-5777777.777777778</v>
      </c>
      <c r="U854" s="3">
        <f t="shared" ca="1" si="365"/>
        <v>5777777.777777778</v>
      </c>
      <c r="V854" s="3">
        <f t="shared" ca="1" si="365"/>
        <v>-5777777.777777778</v>
      </c>
      <c r="W854" s="3">
        <f t="shared" ca="1" si="365"/>
        <v>5777777.777777778</v>
      </c>
      <c r="X854" s="3">
        <f t="shared" ca="1" si="365"/>
        <v>-5777777.777777778</v>
      </c>
      <c r="Y854" s="3">
        <f t="shared" ca="1" si="365"/>
        <v>5777777.777777778</v>
      </c>
      <c r="Z854" s="3">
        <f t="shared" ca="1" si="365"/>
        <v>-5777777.777777778</v>
      </c>
      <c r="AA854" s="3">
        <f t="shared" ca="1" si="365"/>
        <v>5777777.777777778</v>
      </c>
      <c r="AB854" s="3">
        <f t="shared" ca="1" si="365"/>
        <v>-5777777.777777778</v>
      </c>
      <c r="AC854" s="3">
        <f t="shared" ca="1" si="365"/>
        <v>5777777.777777778</v>
      </c>
      <c r="AD854" s="3">
        <f t="shared" ca="1" si="365"/>
        <v>-11177777.77777778</v>
      </c>
      <c r="AE854" s="3">
        <f t="shared" ca="1" si="365"/>
        <v>11177777.77777778</v>
      </c>
      <c r="AF854" s="3">
        <f t="shared" ca="1" si="365"/>
        <v>-15311111.111111114</v>
      </c>
      <c r="AG854" s="3">
        <f t="shared" ca="1" si="365"/>
        <v>15311111.111111114</v>
      </c>
      <c r="AH854" s="3">
        <f t="shared" ca="1" si="365"/>
        <v>-15311111.111111114</v>
      </c>
      <c r="AI854" s="150">
        <f t="shared" ref="AI854:AI859" ca="1" si="366">SUM(K854:V854)</f>
        <v>-5777777.777777778</v>
      </c>
      <c r="AJ854" s="150">
        <f t="shared" ca="1" si="363"/>
        <v>-9533333.3333333358</v>
      </c>
      <c r="AK854" s="150">
        <f ca="1">AJ835-AK835</f>
        <v>-1342592.5925925951</v>
      </c>
      <c r="AL854" s="150">
        <f ca="1">AK835-AL835</f>
        <v>-11725925.925925933</v>
      </c>
      <c r="AM854" s="150">
        <f ca="1">AL835-AM835</f>
        <v>-11725925.925925925</v>
      </c>
    </row>
    <row r="855" spans="1:39" s="46" customFormat="1" hidden="1" outlineLevel="2" x14ac:dyDescent="0.25">
      <c r="A855" s="30"/>
      <c r="C855" s="46" t="s">
        <v>226</v>
      </c>
      <c r="K855" s="3">
        <f>J889-K889</f>
        <v>0</v>
      </c>
      <c r="L855" s="3">
        <f t="shared" ref="L855:AM855" si="367">K889-L889</f>
        <v>0</v>
      </c>
      <c r="M855" s="3">
        <f t="shared" si="367"/>
        <v>0</v>
      </c>
      <c r="N855" s="3">
        <f t="shared" si="367"/>
        <v>0</v>
      </c>
      <c r="O855" s="3">
        <f t="shared" si="367"/>
        <v>0</v>
      </c>
      <c r="P855" s="3">
        <f t="shared" si="367"/>
        <v>0</v>
      </c>
      <c r="Q855" s="3">
        <f t="shared" si="367"/>
        <v>0</v>
      </c>
      <c r="R855" s="3">
        <f t="shared" si="367"/>
        <v>0</v>
      </c>
      <c r="S855" s="3">
        <f t="shared" si="367"/>
        <v>0</v>
      </c>
      <c r="T855" s="3">
        <f t="shared" si="367"/>
        <v>0</v>
      </c>
      <c r="U855" s="3">
        <f t="shared" si="367"/>
        <v>0</v>
      </c>
      <c r="V855" s="3">
        <f t="shared" si="367"/>
        <v>0</v>
      </c>
      <c r="W855" s="3">
        <f t="shared" si="367"/>
        <v>0</v>
      </c>
      <c r="X855" s="3">
        <f t="shared" si="367"/>
        <v>0</v>
      </c>
      <c r="Y855" s="3">
        <f t="shared" si="367"/>
        <v>0</v>
      </c>
      <c r="Z855" s="3">
        <f t="shared" si="367"/>
        <v>0</v>
      </c>
      <c r="AA855" s="3">
        <f t="shared" si="367"/>
        <v>0</v>
      </c>
      <c r="AB855" s="3">
        <f t="shared" si="367"/>
        <v>0</v>
      </c>
      <c r="AC855" s="3">
        <f t="shared" si="367"/>
        <v>0</v>
      </c>
      <c r="AD855" s="3">
        <f t="shared" si="367"/>
        <v>0</v>
      </c>
      <c r="AE855" s="3">
        <f t="shared" si="367"/>
        <v>0</v>
      </c>
      <c r="AF855" s="3">
        <f t="shared" si="367"/>
        <v>0</v>
      </c>
      <c r="AG855" s="3">
        <f t="shared" si="367"/>
        <v>0</v>
      </c>
      <c r="AH855" s="3">
        <f t="shared" si="367"/>
        <v>0</v>
      </c>
      <c r="AI855" s="3">
        <f t="shared" si="367"/>
        <v>0</v>
      </c>
      <c r="AJ855" s="3">
        <f t="shared" si="367"/>
        <v>0</v>
      </c>
      <c r="AK855" s="3">
        <f t="shared" si="367"/>
        <v>0</v>
      </c>
      <c r="AL855" s="3">
        <f t="shared" si="367"/>
        <v>0</v>
      </c>
      <c r="AM855" s="3">
        <f t="shared" si="367"/>
        <v>0</v>
      </c>
    </row>
    <row r="856" spans="1:39" s="46" customFormat="1" hidden="1" outlineLevel="2" x14ac:dyDescent="0.25">
      <c r="A856" s="30"/>
      <c r="C856" s="46" t="s">
        <v>240</v>
      </c>
      <c r="K856" s="3">
        <f ca="1">K837-J837</f>
        <v>100000</v>
      </c>
      <c r="L856" s="3">
        <f t="shared" ref="L856:AH856" ca="1" si="368">L837-K837</f>
        <v>0</v>
      </c>
      <c r="M856" s="3">
        <f t="shared" ca="1" si="368"/>
        <v>0</v>
      </c>
      <c r="N856" s="3">
        <f t="shared" ca="1" si="368"/>
        <v>0</v>
      </c>
      <c r="O856" s="3">
        <f t="shared" ca="1" si="368"/>
        <v>0</v>
      </c>
      <c r="P856" s="3">
        <f t="shared" ca="1" si="368"/>
        <v>0</v>
      </c>
      <c r="Q856" s="3">
        <f t="shared" ca="1" si="368"/>
        <v>60000</v>
      </c>
      <c r="R856" s="3">
        <f t="shared" ca="1" si="368"/>
        <v>0</v>
      </c>
      <c r="S856" s="3">
        <f t="shared" ca="1" si="368"/>
        <v>0</v>
      </c>
      <c r="T856" s="3">
        <f t="shared" ca="1" si="368"/>
        <v>173333.33333333337</v>
      </c>
      <c r="U856" s="3">
        <f t="shared" ca="1" si="368"/>
        <v>-173333.33333333337</v>
      </c>
      <c r="V856" s="3">
        <f t="shared" ca="1" si="368"/>
        <v>173333.33333333337</v>
      </c>
      <c r="W856" s="3">
        <f t="shared" ca="1" si="368"/>
        <v>-133333.33333333337</v>
      </c>
      <c r="X856" s="3">
        <f t="shared" ca="1" si="368"/>
        <v>173333.33333333337</v>
      </c>
      <c r="Y856" s="3">
        <f t="shared" ca="1" si="368"/>
        <v>-173333.33333333337</v>
      </c>
      <c r="Z856" s="3">
        <f t="shared" ca="1" si="368"/>
        <v>173333.33333333337</v>
      </c>
      <c r="AA856" s="3">
        <f t="shared" ca="1" si="368"/>
        <v>-173333.33333333337</v>
      </c>
      <c r="AB856" s="3">
        <f t="shared" ca="1" si="368"/>
        <v>173333.33333333337</v>
      </c>
      <c r="AC856" s="3">
        <f t="shared" ca="1" si="368"/>
        <v>-173333.33333333337</v>
      </c>
      <c r="AD856" s="3">
        <f t="shared" ca="1" si="368"/>
        <v>335333.33333333337</v>
      </c>
      <c r="AE856" s="3">
        <f t="shared" ca="1" si="368"/>
        <v>-335333.33333333337</v>
      </c>
      <c r="AF856" s="3">
        <f t="shared" ca="1" si="368"/>
        <v>459333.33333333337</v>
      </c>
      <c r="AG856" s="3">
        <f t="shared" ca="1" si="368"/>
        <v>-459333.33333333337</v>
      </c>
      <c r="AH856" s="3">
        <f t="shared" ca="1" si="368"/>
        <v>459333.33333333337</v>
      </c>
      <c r="AI856" s="150">
        <f t="shared" ca="1" si="366"/>
        <v>333333.33333333337</v>
      </c>
      <c r="AJ856" s="150">
        <f t="shared" ca="1" si="363"/>
        <v>326000</v>
      </c>
      <c r="AK856" s="150">
        <f ca="1">AK837-AJ837</f>
        <v>40277.777777777752</v>
      </c>
      <c r="AL856" s="150">
        <f ca="1">AL837-AK837</f>
        <v>351777.7777777781</v>
      </c>
      <c r="AM856" s="150">
        <f ca="1">AM837-AL837</f>
        <v>351777.77777777775</v>
      </c>
    </row>
    <row r="857" spans="1:39" s="46" customFormat="1" hidden="1" outlineLevel="2" x14ac:dyDescent="0.25">
      <c r="A857" s="30"/>
      <c r="C857" s="46" t="s">
        <v>239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 s="150">
        <f t="shared" si="366"/>
        <v>0</v>
      </c>
      <c r="AJ857" s="150">
        <f t="shared" si="363"/>
        <v>0</v>
      </c>
      <c r="AK857" s="150">
        <v>0</v>
      </c>
      <c r="AL857" s="150">
        <v>0</v>
      </c>
      <c r="AM857" s="150">
        <v>0</v>
      </c>
    </row>
    <row r="858" spans="1:39" s="46" customFormat="1" hidden="1" outlineLevel="2" x14ac:dyDescent="0.25">
      <c r="A858" s="30"/>
      <c r="C858" s="46" t="s">
        <v>241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150">
        <f t="shared" si="366"/>
        <v>0</v>
      </c>
      <c r="AJ858" s="150">
        <f t="shared" si="363"/>
        <v>0</v>
      </c>
      <c r="AK858" s="150">
        <v>0</v>
      </c>
      <c r="AL858" s="150">
        <v>0</v>
      </c>
      <c r="AM858" s="150">
        <v>0</v>
      </c>
    </row>
    <row r="859" spans="1:39" s="45" customFormat="1" hidden="1" outlineLevel="1" x14ac:dyDescent="0.25">
      <c r="A859" s="30"/>
      <c r="B859" s="155" t="s">
        <v>243</v>
      </c>
      <c r="C859" s="156"/>
      <c r="D859" s="156"/>
      <c r="E859" s="156"/>
      <c r="F859" s="156"/>
      <c r="G859" s="156"/>
      <c r="H859" s="156"/>
      <c r="I859" s="156"/>
      <c r="J859" s="156"/>
      <c r="K859" s="157">
        <f ca="1">SUM(K849:K858)</f>
        <v>-234630.21750000003</v>
      </c>
      <c r="L859" s="157">
        <f t="shared" ref="L859:AM859" ca="1" si="369">SUM(L849:L858)</f>
        <v>-334612.71749999997</v>
      </c>
      <c r="M859" s="157">
        <f t="shared" ca="1" si="369"/>
        <v>-368274.03749999998</v>
      </c>
      <c r="N859" s="157">
        <f t="shared" ca="1" si="369"/>
        <v>-382122.51250000007</v>
      </c>
      <c r="O859" s="157">
        <f t="shared" ca="1" si="369"/>
        <v>-392408.73250000004</v>
      </c>
      <c r="P859" s="157">
        <f t="shared" ca="1" si="369"/>
        <v>-401692.98249999998</v>
      </c>
      <c r="Q859" s="157">
        <f t="shared" ca="1" si="369"/>
        <v>-388262.56</v>
      </c>
      <c r="R859" s="157">
        <f t="shared" ca="1" si="369"/>
        <v>-465762.4150000001</v>
      </c>
      <c r="S859" s="157">
        <f t="shared" ca="1" si="369"/>
        <v>-490827.45500000002</v>
      </c>
      <c r="T859" s="157">
        <f t="shared" ca="1" si="369"/>
        <v>-2626448.8244444449</v>
      </c>
      <c r="U859" s="157">
        <f t="shared" ca="1" si="369"/>
        <v>5090657.5644444451</v>
      </c>
      <c r="V859" s="157">
        <f t="shared" ca="1" si="369"/>
        <v>-2626413.8244444453</v>
      </c>
      <c r="W859" s="157">
        <f t="shared" ca="1" si="369"/>
        <v>5005953.1894444451</v>
      </c>
      <c r="X859" s="157">
        <f t="shared" ca="1" si="369"/>
        <v>-2751135.6994444453</v>
      </c>
      <c r="Y859" s="157">
        <f t="shared" ca="1" si="369"/>
        <v>4965953.1894444451</v>
      </c>
      <c r="Z859" s="157">
        <f t="shared" ca="1" si="369"/>
        <v>-2751135.6994444453</v>
      </c>
      <c r="AA859" s="157">
        <f t="shared" ca="1" si="369"/>
        <v>4965953.1894444451</v>
      </c>
      <c r="AB859" s="157">
        <f t="shared" ca="1" si="369"/>
        <v>-2751135.6994444453</v>
      </c>
      <c r="AC859" s="157">
        <f t="shared" ca="1" si="369"/>
        <v>4965953.1894444451</v>
      </c>
      <c r="AD859" s="157">
        <f t="shared" ca="1" si="369"/>
        <v>-4725645.6994444458</v>
      </c>
      <c r="AE859" s="157">
        <f t="shared" ca="1" si="369"/>
        <v>10203953.189444445</v>
      </c>
      <c r="AF859" s="157">
        <f t="shared" ca="1" si="369"/>
        <v>-6236999.0327777797</v>
      </c>
      <c r="AG859" s="157">
        <f t="shared" ca="1" si="369"/>
        <v>14213286.522777779</v>
      </c>
      <c r="AH859" s="157">
        <f t="shared" ca="1" si="369"/>
        <v>-6236999.0327777797</v>
      </c>
      <c r="AI859" s="157">
        <f t="shared" ca="1" si="366"/>
        <v>-3620798.7144444459</v>
      </c>
      <c r="AJ859" s="157">
        <f t="shared" ca="1" si="369"/>
        <v>18868001.606666669</v>
      </c>
      <c r="AK859" s="157">
        <f t="shared" ca="1" si="369"/>
        <v>111706047.72058521</v>
      </c>
      <c r="AL859" s="157">
        <f t="shared" ca="1" si="369"/>
        <v>186570392.17660594</v>
      </c>
      <c r="AM859" s="157">
        <f t="shared" ca="1" si="369"/>
        <v>271497796.7398535</v>
      </c>
    </row>
    <row r="860" spans="1:39" s="45" customFormat="1" hidden="1" outlineLevel="1" x14ac:dyDescent="0.25">
      <c r="A860" s="30"/>
      <c r="B860" s="20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147"/>
      <c r="AJ860" s="147"/>
      <c r="AK860" s="147"/>
      <c r="AL860" s="147"/>
      <c r="AM860" s="147"/>
    </row>
    <row r="861" spans="1:39" s="45" customFormat="1" hidden="1" outlineLevel="1" collapsed="1" x14ac:dyDescent="0.25">
      <c r="A861" s="30"/>
      <c r="B861" s="45" t="s">
        <v>247</v>
      </c>
      <c r="K861" s="29"/>
      <c r="L861" s="29"/>
      <c r="M861" s="29"/>
      <c r="N861" s="29"/>
      <c r="O861" s="29"/>
      <c r="P861" s="29"/>
      <c r="Q861" s="29"/>
      <c r="R861" s="148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/>
      <c r="AG861" s="147"/>
      <c r="AH861" s="147"/>
      <c r="AI861" s="147"/>
      <c r="AJ861" s="147"/>
    </row>
    <row r="862" spans="1:39" s="46" customFormat="1" hidden="1" outlineLevel="2" x14ac:dyDescent="0.25">
      <c r="A862" s="30"/>
      <c r="B862" s="46" t="s">
        <v>244</v>
      </c>
      <c r="K862" s="3">
        <f t="shared" ref="K862:AH862" ca="1" si="370">-K677</f>
        <v>-1929920</v>
      </c>
      <c r="L862" s="3">
        <f t="shared" ca="1" si="370"/>
        <v>-15000</v>
      </c>
      <c r="M862" s="3">
        <f t="shared" ca="1" si="370"/>
        <v>-5027280</v>
      </c>
      <c r="N862" s="3">
        <f t="shared" ca="1" si="370"/>
        <v>-27280</v>
      </c>
      <c r="O862" s="3">
        <f t="shared" ca="1" si="370"/>
        <v>-21140</v>
      </c>
      <c r="P862" s="3">
        <f t="shared" ca="1" si="370"/>
        <v>-27280</v>
      </c>
      <c r="Q862" s="3">
        <f t="shared" ca="1" si="370"/>
        <v>-39560</v>
      </c>
      <c r="R862" s="3">
        <f t="shared" ca="1" si="370"/>
        <v>-27280</v>
      </c>
      <c r="S862" s="3">
        <f t="shared" ca="1" si="370"/>
        <v>-33420</v>
      </c>
      <c r="T862" s="3">
        <f t="shared" ca="1" si="370"/>
        <v>-27280</v>
      </c>
      <c r="U862" s="3">
        <f t="shared" ca="1" si="370"/>
        <v>-15000</v>
      </c>
      <c r="V862" s="3">
        <f t="shared" ca="1" si="370"/>
        <v>-15000</v>
      </c>
      <c r="W862" s="3">
        <f t="shared" ca="1" si="370"/>
        <v>-78420</v>
      </c>
      <c r="X862" s="3">
        <f t="shared" ca="1" si="370"/>
        <v>0</v>
      </c>
      <c r="Y862" s="3">
        <f t="shared" ca="1" si="370"/>
        <v>0</v>
      </c>
      <c r="Z862" s="3">
        <f t="shared" ca="1" si="370"/>
        <v>0</v>
      </c>
      <c r="AA862" s="3">
        <f t="shared" ca="1" si="370"/>
        <v>0</v>
      </c>
      <c r="AB862" s="3">
        <f t="shared" ca="1" si="370"/>
        <v>0</v>
      </c>
      <c r="AC862" s="3">
        <f t="shared" ca="1" si="370"/>
        <v>0</v>
      </c>
      <c r="AD862" s="3">
        <f t="shared" ca="1" si="370"/>
        <v>0</v>
      </c>
      <c r="AE862" s="3">
        <f t="shared" ca="1" si="370"/>
        <v>0</v>
      </c>
      <c r="AF862" s="3">
        <f t="shared" ca="1" si="370"/>
        <v>0</v>
      </c>
      <c r="AG862" s="3">
        <f t="shared" ca="1" si="370"/>
        <v>0</v>
      </c>
      <c r="AH862" s="3">
        <f t="shared" ca="1" si="370"/>
        <v>0</v>
      </c>
      <c r="AI862" s="150">
        <f ca="1">SUM(K862:V862)</f>
        <v>-7205440</v>
      </c>
      <c r="AJ862" s="150">
        <f ca="1">SUM(W862:AH862)</f>
        <v>-78420</v>
      </c>
      <c r="AK862" s="3">
        <f ca="1">-AK677</f>
        <v>-92480</v>
      </c>
      <c r="AL862" s="3">
        <f ca="1">-AL677</f>
        <v>-215200</v>
      </c>
      <c r="AM862" s="3">
        <f ca="1">-AM677</f>
        <v>-396840</v>
      </c>
    </row>
    <row r="863" spans="1:39" s="46" customFormat="1" hidden="1" outlineLevel="2" x14ac:dyDescent="0.25">
      <c r="A863" s="30"/>
      <c r="B863" s="46" t="s">
        <v>245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0</v>
      </c>
      <c r="AI863" s="150">
        <f>SUM(K863:V863)</f>
        <v>0</v>
      </c>
      <c r="AJ863" s="150">
        <f>SUM(W863:AH863)</f>
        <v>0</v>
      </c>
      <c r="AK863" s="3">
        <v>0</v>
      </c>
      <c r="AL863" s="3">
        <v>0</v>
      </c>
      <c r="AM863" s="3">
        <v>0</v>
      </c>
    </row>
    <row r="864" spans="1:39" s="46" customFormat="1" hidden="1" outlineLevel="2" x14ac:dyDescent="0.25">
      <c r="A864" s="30"/>
      <c r="B864" s="46" t="s">
        <v>246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150">
        <f>SUM(K864:V864)</f>
        <v>0</v>
      </c>
      <c r="AJ864" s="150">
        <f>SUM(W864:AH864)</f>
        <v>0</v>
      </c>
      <c r="AK864" s="3">
        <v>0</v>
      </c>
      <c r="AL864" s="3">
        <v>0</v>
      </c>
      <c r="AM864" s="3">
        <v>0</v>
      </c>
    </row>
    <row r="865" spans="1:39" s="45" customFormat="1" hidden="1" outlineLevel="1" x14ac:dyDescent="0.25">
      <c r="A865" s="30"/>
      <c r="B865" s="155" t="s">
        <v>254</v>
      </c>
      <c r="C865" s="156"/>
      <c r="D865" s="156"/>
      <c r="E865" s="156"/>
      <c r="F865" s="156"/>
      <c r="G865" s="156"/>
      <c r="H865" s="156"/>
      <c r="I865" s="156"/>
      <c r="J865" s="156"/>
      <c r="K865" s="157">
        <f ca="1">SUM(K862:K864)</f>
        <v>-1929920</v>
      </c>
      <c r="L865" s="157">
        <f t="shared" ref="L865:AM865" ca="1" si="371">SUM(L862:L864)</f>
        <v>-15000</v>
      </c>
      <c r="M865" s="157">
        <f t="shared" ca="1" si="371"/>
        <v>-5027280</v>
      </c>
      <c r="N865" s="157">
        <f t="shared" ca="1" si="371"/>
        <v>-27280</v>
      </c>
      <c r="O865" s="157">
        <f t="shared" ca="1" si="371"/>
        <v>-21140</v>
      </c>
      <c r="P865" s="157">
        <f t="shared" ca="1" si="371"/>
        <v>-27280</v>
      </c>
      <c r="Q865" s="157">
        <f t="shared" ca="1" si="371"/>
        <v>-39560</v>
      </c>
      <c r="R865" s="157">
        <f t="shared" ca="1" si="371"/>
        <v>-27280</v>
      </c>
      <c r="S865" s="157">
        <f t="shared" ca="1" si="371"/>
        <v>-33420</v>
      </c>
      <c r="T865" s="157">
        <f t="shared" ca="1" si="371"/>
        <v>-27280</v>
      </c>
      <c r="U865" s="157">
        <f t="shared" ca="1" si="371"/>
        <v>-15000</v>
      </c>
      <c r="V865" s="157">
        <f t="shared" ca="1" si="371"/>
        <v>-15000</v>
      </c>
      <c r="W865" s="157">
        <f t="shared" ca="1" si="371"/>
        <v>-78420</v>
      </c>
      <c r="X865" s="157">
        <f t="shared" ca="1" si="371"/>
        <v>0</v>
      </c>
      <c r="Y865" s="157">
        <f t="shared" ca="1" si="371"/>
        <v>0</v>
      </c>
      <c r="Z865" s="157">
        <f t="shared" ca="1" si="371"/>
        <v>0</v>
      </c>
      <c r="AA865" s="157">
        <f t="shared" ca="1" si="371"/>
        <v>0</v>
      </c>
      <c r="AB865" s="157">
        <f t="shared" ca="1" si="371"/>
        <v>0</v>
      </c>
      <c r="AC865" s="157">
        <f t="shared" ca="1" si="371"/>
        <v>0</v>
      </c>
      <c r="AD865" s="157">
        <f t="shared" ca="1" si="371"/>
        <v>0</v>
      </c>
      <c r="AE865" s="157">
        <f t="shared" ca="1" si="371"/>
        <v>0</v>
      </c>
      <c r="AF865" s="157">
        <f t="shared" ca="1" si="371"/>
        <v>0</v>
      </c>
      <c r="AG865" s="157">
        <f t="shared" ca="1" si="371"/>
        <v>0</v>
      </c>
      <c r="AH865" s="157">
        <f t="shared" ca="1" si="371"/>
        <v>0</v>
      </c>
      <c r="AI865" s="157">
        <f t="shared" ca="1" si="371"/>
        <v>-7205440</v>
      </c>
      <c r="AJ865" s="157">
        <f t="shared" ca="1" si="371"/>
        <v>-78420</v>
      </c>
      <c r="AK865" s="157">
        <f t="shared" ca="1" si="371"/>
        <v>-92480</v>
      </c>
      <c r="AL865" s="157">
        <f t="shared" ca="1" si="371"/>
        <v>-215200</v>
      </c>
      <c r="AM865" s="157">
        <f t="shared" ca="1" si="371"/>
        <v>-396840</v>
      </c>
    </row>
    <row r="866" spans="1:39" s="46" customFormat="1" hidden="1" outlineLevel="1" x14ac:dyDescent="0.25">
      <c r="A866" s="30"/>
      <c r="K866" s="3"/>
      <c r="L866" s="3"/>
      <c r="M866" s="3"/>
      <c r="N866" s="3"/>
      <c r="O866" s="3"/>
      <c r="P866" s="3"/>
      <c r="Q866" s="3"/>
      <c r="R866" s="149"/>
      <c r="S866" s="150"/>
      <c r="T866" s="150"/>
      <c r="U866" s="150"/>
      <c r="V866" s="150"/>
      <c r="W866" s="15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/>
      <c r="AH866" s="150"/>
      <c r="AI866" s="150"/>
      <c r="AJ866" s="150"/>
    </row>
    <row r="867" spans="1:39" s="46" customFormat="1" hidden="1" outlineLevel="1" collapsed="1" x14ac:dyDescent="0.25">
      <c r="A867" s="30"/>
      <c r="B867" s="45" t="s">
        <v>253</v>
      </c>
      <c r="K867" s="3"/>
      <c r="L867" s="3"/>
      <c r="M867" s="3"/>
      <c r="N867" s="3"/>
      <c r="O867" s="3"/>
      <c r="P867" s="3"/>
      <c r="Q867" s="3"/>
      <c r="R867" s="149"/>
      <c r="S867" s="150"/>
      <c r="T867" s="150"/>
      <c r="U867" s="150"/>
      <c r="V867" s="150"/>
      <c r="W867" s="15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/>
      <c r="AH867" s="150"/>
      <c r="AI867" s="150"/>
      <c r="AJ867" s="150"/>
    </row>
    <row r="868" spans="1:39" s="46" customFormat="1" hidden="1" outlineLevel="2" x14ac:dyDescent="0.25">
      <c r="A868" s="30"/>
      <c r="B868" s="46" t="s">
        <v>249</v>
      </c>
      <c r="K868" s="3">
        <f t="shared" ref="K868:AM868" si="372">+K703</f>
        <v>0</v>
      </c>
      <c r="L868" s="3">
        <f t="shared" si="372"/>
        <v>0</v>
      </c>
      <c r="M868" s="3">
        <f t="shared" si="372"/>
        <v>0</v>
      </c>
      <c r="N868" s="3">
        <f t="shared" si="372"/>
        <v>0</v>
      </c>
      <c r="O868" s="3">
        <f t="shared" si="372"/>
        <v>0</v>
      </c>
      <c r="P868" s="3">
        <f t="shared" si="372"/>
        <v>0</v>
      </c>
      <c r="Q868" s="3">
        <f t="shared" si="372"/>
        <v>0</v>
      </c>
      <c r="R868" s="3">
        <f t="shared" si="372"/>
        <v>0</v>
      </c>
      <c r="S868" s="3">
        <f t="shared" si="372"/>
        <v>0</v>
      </c>
      <c r="T868" s="3">
        <f t="shared" si="372"/>
        <v>0</v>
      </c>
      <c r="U868" s="3">
        <f t="shared" si="372"/>
        <v>0</v>
      </c>
      <c r="V868" s="3">
        <f t="shared" si="372"/>
        <v>0</v>
      </c>
      <c r="W868" s="3">
        <f t="shared" si="372"/>
        <v>0</v>
      </c>
      <c r="X868" s="3">
        <f t="shared" si="372"/>
        <v>0</v>
      </c>
      <c r="Y868" s="3">
        <f t="shared" si="372"/>
        <v>0</v>
      </c>
      <c r="Z868" s="3">
        <f t="shared" si="372"/>
        <v>0</v>
      </c>
      <c r="AA868" s="3">
        <f t="shared" si="372"/>
        <v>0</v>
      </c>
      <c r="AB868" s="3">
        <f t="shared" si="372"/>
        <v>0</v>
      </c>
      <c r="AC868" s="3">
        <f t="shared" si="372"/>
        <v>0</v>
      </c>
      <c r="AD868" s="3">
        <f t="shared" si="372"/>
        <v>0</v>
      </c>
      <c r="AE868" s="3">
        <f t="shared" si="372"/>
        <v>0</v>
      </c>
      <c r="AF868" s="3">
        <f t="shared" si="372"/>
        <v>0</v>
      </c>
      <c r="AG868" s="3">
        <f t="shared" si="372"/>
        <v>0</v>
      </c>
      <c r="AH868" s="3">
        <f t="shared" si="372"/>
        <v>0</v>
      </c>
      <c r="AI868" s="3">
        <f t="shared" si="372"/>
        <v>0</v>
      </c>
      <c r="AJ868" s="3">
        <f t="shared" si="372"/>
        <v>0</v>
      </c>
      <c r="AK868" s="3">
        <f t="shared" si="372"/>
        <v>0</v>
      </c>
      <c r="AL868" s="3">
        <f t="shared" si="372"/>
        <v>0</v>
      </c>
      <c r="AM868" s="3">
        <f t="shared" si="372"/>
        <v>0</v>
      </c>
    </row>
    <row r="869" spans="1:39" s="46" customFormat="1" hidden="1" outlineLevel="2" x14ac:dyDescent="0.25">
      <c r="A869" s="30"/>
      <c r="B869" s="46" t="s">
        <v>250</v>
      </c>
      <c r="K869" s="3">
        <f t="shared" ref="K869:AM869" si="373">+K704</f>
        <v>0</v>
      </c>
      <c r="L869" s="3">
        <f t="shared" si="373"/>
        <v>0</v>
      </c>
      <c r="M869" s="3">
        <f t="shared" si="373"/>
        <v>0</v>
      </c>
      <c r="N869" s="3">
        <f t="shared" si="373"/>
        <v>0</v>
      </c>
      <c r="O869" s="3">
        <f t="shared" si="373"/>
        <v>0</v>
      </c>
      <c r="P869" s="3">
        <f t="shared" si="373"/>
        <v>0</v>
      </c>
      <c r="Q869" s="3">
        <f t="shared" si="373"/>
        <v>0</v>
      </c>
      <c r="R869" s="3">
        <f t="shared" si="373"/>
        <v>0</v>
      </c>
      <c r="S869" s="3">
        <f t="shared" si="373"/>
        <v>0</v>
      </c>
      <c r="T869" s="3">
        <f t="shared" si="373"/>
        <v>0</v>
      </c>
      <c r="U869" s="3">
        <f t="shared" si="373"/>
        <v>0</v>
      </c>
      <c r="V869" s="3">
        <f t="shared" si="373"/>
        <v>0</v>
      </c>
      <c r="W869" s="3">
        <f t="shared" si="373"/>
        <v>0</v>
      </c>
      <c r="X869" s="3">
        <f t="shared" si="373"/>
        <v>0</v>
      </c>
      <c r="Y869" s="3">
        <f t="shared" si="373"/>
        <v>0</v>
      </c>
      <c r="Z869" s="3">
        <f t="shared" si="373"/>
        <v>0</v>
      </c>
      <c r="AA869" s="3">
        <f t="shared" si="373"/>
        <v>0</v>
      </c>
      <c r="AB869" s="3">
        <f t="shared" si="373"/>
        <v>0</v>
      </c>
      <c r="AC869" s="3">
        <f t="shared" si="373"/>
        <v>0</v>
      </c>
      <c r="AD869" s="3">
        <f t="shared" si="373"/>
        <v>0</v>
      </c>
      <c r="AE869" s="3">
        <f t="shared" si="373"/>
        <v>0</v>
      </c>
      <c r="AF869" s="3">
        <f t="shared" si="373"/>
        <v>0</v>
      </c>
      <c r="AG869" s="3">
        <f t="shared" si="373"/>
        <v>0</v>
      </c>
      <c r="AH869" s="3">
        <f t="shared" si="373"/>
        <v>0</v>
      </c>
      <c r="AI869" s="3">
        <f t="shared" si="373"/>
        <v>0</v>
      </c>
      <c r="AJ869" s="3">
        <f t="shared" si="373"/>
        <v>0</v>
      </c>
      <c r="AK869" s="3">
        <f t="shared" si="373"/>
        <v>0</v>
      </c>
      <c r="AL869" s="3">
        <f t="shared" si="373"/>
        <v>0</v>
      </c>
      <c r="AM869" s="3">
        <f t="shared" si="373"/>
        <v>0</v>
      </c>
    </row>
    <row r="870" spans="1:39" s="46" customFormat="1" hidden="1" outlineLevel="2" x14ac:dyDescent="0.25">
      <c r="A870" s="30"/>
      <c r="B870" s="46" t="s">
        <v>251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</row>
    <row r="871" spans="1:39" s="46" customFormat="1" hidden="1" outlineLevel="2" x14ac:dyDescent="0.25">
      <c r="A871" s="30"/>
      <c r="B871" s="46" t="s">
        <v>252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</row>
    <row r="872" spans="1:39" s="46" customFormat="1" hidden="1" outlineLevel="2" x14ac:dyDescent="0.25">
      <c r="A872" s="30"/>
      <c r="B872" s="46" t="s">
        <v>256</v>
      </c>
      <c r="K872" s="3">
        <f t="shared" ref="K872:AM872" ca="1" si="374">-K813</f>
        <v>0</v>
      </c>
      <c r="L872" s="3">
        <f t="shared" ca="1" si="374"/>
        <v>0</v>
      </c>
      <c r="M872" s="3">
        <f t="shared" ca="1" si="374"/>
        <v>0</v>
      </c>
      <c r="N872" s="3">
        <f t="shared" ca="1" si="374"/>
        <v>0</v>
      </c>
      <c r="O872" s="3">
        <f t="shared" ca="1" si="374"/>
        <v>0</v>
      </c>
      <c r="P872" s="3">
        <f t="shared" ca="1" si="374"/>
        <v>0</v>
      </c>
      <c r="Q872" s="3">
        <f t="shared" ca="1" si="374"/>
        <v>0</v>
      </c>
      <c r="R872" s="3">
        <f t="shared" ca="1" si="374"/>
        <v>0</v>
      </c>
      <c r="S872" s="3">
        <f t="shared" ca="1" si="374"/>
        <v>0</v>
      </c>
      <c r="T872" s="3">
        <f t="shared" ca="1" si="374"/>
        <v>0</v>
      </c>
      <c r="U872" s="3">
        <f t="shared" ca="1" si="374"/>
        <v>0</v>
      </c>
      <c r="V872" s="3">
        <f t="shared" ca="1" si="374"/>
        <v>0</v>
      </c>
      <c r="W872" s="3">
        <f t="shared" ca="1" si="374"/>
        <v>0</v>
      </c>
      <c r="X872" s="3">
        <f t="shared" ca="1" si="374"/>
        <v>0</v>
      </c>
      <c r="Y872" s="3">
        <f t="shared" ca="1" si="374"/>
        <v>0</v>
      </c>
      <c r="Z872" s="3">
        <f t="shared" ca="1" si="374"/>
        <v>0</v>
      </c>
      <c r="AA872" s="3">
        <f t="shared" ca="1" si="374"/>
        <v>0</v>
      </c>
      <c r="AB872" s="3">
        <f t="shared" ca="1" si="374"/>
        <v>0</v>
      </c>
      <c r="AC872" s="3">
        <f t="shared" ca="1" si="374"/>
        <v>0</v>
      </c>
      <c r="AD872" s="3">
        <f t="shared" ca="1" si="374"/>
        <v>0</v>
      </c>
      <c r="AE872" s="3">
        <f t="shared" ca="1" si="374"/>
        <v>0</v>
      </c>
      <c r="AF872" s="3">
        <f t="shared" ca="1" si="374"/>
        <v>0</v>
      </c>
      <c r="AG872" s="3">
        <f t="shared" ca="1" si="374"/>
        <v>0</v>
      </c>
      <c r="AH872" s="3">
        <f t="shared" ca="1" si="374"/>
        <v>0</v>
      </c>
      <c r="AI872" s="3">
        <f t="shared" ca="1" si="374"/>
        <v>0</v>
      </c>
      <c r="AJ872" s="3">
        <f t="shared" ca="1" si="374"/>
        <v>0</v>
      </c>
      <c r="AK872" s="3">
        <f t="shared" ca="1" si="374"/>
        <v>0</v>
      </c>
      <c r="AL872" s="3">
        <f t="shared" ca="1" si="374"/>
        <v>0</v>
      </c>
      <c r="AM872" s="3">
        <f t="shared" ca="1" si="374"/>
        <v>0</v>
      </c>
    </row>
    <row r="873" spans="1:39" s="46" customFormat="1" hidden="1" outlineLevel="2" x14ac:dyDescent="0.25">
      <c r="A873" s="30"/>
      <c r="B873" s="46" t="s">
        <v>429</v>
      </c>
      <c r="K873" s="3">
        <f ca="1">-OFFSET(K$412,MATCH($E$30,$J$413:$J$415,0)+MATCH($B873,$B$408,0)-1,0)</f>
        <v>0</v>
      </c>
      <c r="L873" s="3">
        <f t="shared" ref="L873:AH873" ca="1" si="375">-OFFSET(L$412,MATCH($E$30,$J$413:$J$415,0)+MATCH($B873,$B$408,0)-1,0)</f>
        <v>0</v>
      </c>
      <c r="M873" s="3">
        <f t="shared" ca="1" si="375"/>
        <v>-5000000</v>
      </c>
      <c r="N873" s="3">
        <f t="shared" ca="1" si="375"/>
        <v>0</v>
      </c>
      <c r="O873" s="3">
        <f t="shared" ca="1" si="375"/>
        <v>0</v>
      </c>
      <c r="P873" s="3">
        <f t="shared" ca="1" si="375"/>
        <v>0</v>
      </c>
      <c r="Q873" s="3">
        <f t="shared" ca="1" si="375"/>
        <v>0</v>
      </c>
      <c r="R873" s="3">
        <f t="shared" ca="1" si="375"/>
        <v>0</v>
      </c>
      <c r="S873" s="3">
        <f t="shared" ca="1" si="375"/>
        <v>0</v>
      </c>
      <c r="T873" s="3">
        <f t="shared" ca="1" si="375"/>
        <v>0</v>
      </c>
      <c r="U873" s="3">
        <f t="shared" ca="1" si="375"/>
        <v>0</v>
      </c>
      <c r="V873" s="3">
        <f t="shared" ca="1" si="375"/>
        <v>0</v>
      </c>
      <c r="W873" s="3">
        <f t="shared" ca="1" si="375"/>
        <v>0</v>
      </c>
      <c r="X873" s="3">
        <f t="shared" ca="1" si="375"/>
        <v>0</v>
      </c>
      <c r="Y873" s="3">
        <f t="shared" ca="1" si="375"/>
        <v>0</v>
      </c>
      <c r="Z873" s="3">
        <f t="shared" ca="1" si="375"/>
        <v>0</v>
      </c>
      <c r="AA873" s="3">
        <f t="shared" ca="1" si="375"/>
        <v>0</v>
      </c>
      <c r="AB873" s="3">
        <f t="shared" ca="1" si="375"/>
        <v>0</v>
      </c>
      <c r="AC873" s="3">
        <f t="shared" ca="1" si="375"/>
        <v>0</v>
      </c>
      <c r="AD873" s="3">
        <f t="shared" ca="1" si="375"/>
        <v>0</v>
      </c>
      <c r="AE873" s="3">
        <f t="shared" ca="1" si="375"/>
        <v>0</v>
      </c>
      <c r="AF873" s="3">
        <f t="shared" ca="1" si="375"/>
        <v>0</v>
      </c>
      <c r="AG873" s="3">
        <f t="shared" ca="1" si="375"/>
        <v>0</v>
      </c>
      <c r="AH873" s="3">
        <f t="shared" ca="1" si="375"/>
        <v>0</v>
      </c>
      <c r="AI873" s="3">
        <f ca="1">SUM(K873:V873)</f>
        <v>-5000000</v>
      </c>
      <c r="AJ873" s="3">
        <f ca="1">SUM(W873:AH873)</f>
        <v>0</v>
      </c>
      <c r="AK873" s="3">
        <v>0</v>
      </c>
      <c r="AL873" s="3">
        <v>0</v>
      </c>
      <c r="AM873" s="3">
        <v>0</v>
      </c>
    </row>
    <row r="874" spans="1:39" s="46" customFormat="1" hidden="1" outlineLevel="2" x14ac:dyDescent="0.25">
      <c r="A874" s="30"/>
      <c r="B874" s="46" t="s">
        <v>288</v>
      </c>
      <c r="K874" s="167">
        <f>Consolidated!I1</f>
        <v>5000000</v>
      </c>
      <c r="L874" s="3">
        <v>0</v>
      </c>
      <c r="M874" s="167">
        <f>Consolidated!I5</f>
        <v>50000000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f>SUM(K874:V874)</f>
        <v>55000000</v>
      </c>
      <c r="AJ874" s="3">
        <f>SUM(W874:AH874)</f>
        <v>0</v>
      </c>
      <c r="AK874" s="3">
        <v>0</v>
      </c>
      <c r="AL874" s="3">
        <v>0</v>
      </c>
      <c r="AM874" s="3">
        <v>0</v>
      </c>
    </row>
    <row r="875" spans="1:39" s="46" customFormat="1" hidden="1" outlineLevel="2" x14ac:dyDescent="0.25">
      <c r="A875" s="30"/>
      <c r="B875" s="46" t="s">
        <v>289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f>SUM(K875:V875)</f>
        <v>0</v>
      </c>
      <c r="AJ875" s="3">
        <f>SUM(W875:AH875)</f>
        <v>0</v>
      </c>
      <c r="AK875" s="3">
        <v>0</v>
      </c>
      <c r="AL875" s="3">
        <v>0</v>
      </c>
      <c r="AM875" s="3">
        <v>0</v>
      </c>
    </row>
    <row r="876" spans="1:39" s="45" customFormat="1" hidden="1" outlineLevel="1" x14ac:dyDescent="0.25">
      <c r="A876" s="30"/>
      <c r="B876" s="155" t="s">
        <v>254</v>
      </c>
      <c r="C876" s="156"/>
      <c r="D876" s="156"/>
      <c r="E876" s="156"/>
      <c r="F876" s="156"/>
      <c r="G876" s="156"/>
      <c r="H876" s="156"/>
      <c r="I876" s="156"/>
      <c r="J876" s="156"/>
      <c r="K876" s="157">
        <f t="shared" ref="K876:AM876" ca="1" si="376">SUM(K868:K875)</f>
        <v>5000000</v>
      </c>
      <c r="L876" s="157">
        <f t="shared" ca="1" si="376"/>
        <v>0</v>
      </c>
      <c r="M876" s="157">
        <f t="shared" ca="1" si="376"/>
        <v>45000000</v>
      </c>
      <c r="N876" s="157">
        <f t="shared" ca="1" si="376"/>
        <v>0</v>
      </c>
      <c r="O876" s="157">
        <f t="shared" ca="1" si="376"/>
        <v>0</v>
      </c>
      <c r="P876" s="157">
        <f t="shared" ca="1" si="376"/>
        <v>0</v>
      </c>
      <c r="Q876" s="157">
        <f t="shared" ca="1" si="376"/>
        <v>0</v>
      </c>
      <c r="R876" s="157">
        <f t="shared" ca="1" si="376"/>
        <v>0</v>
      </c>
      <c r="S876" s="157">
        <f t="shared" ca="1" si="376"/>
        <v>0</v>
      </c>
      <c r="T876" s="157">
        <f t="shared" ca="1" si="376"/>
        <v>0</v>
      </c>
      <c r="U876" s="157">
        <f t="shared" ca="1" si="376"/>
        <v>0</v>
      </c>
      <c r="V876" s="157">
        <f t="shared" ca="1" si="376"/>
        <v>0</v>
      </c>
      <c r="W876" s="157">
        <f t="shared" ca="1" si="376"/>
        <v>0</v>
      </c>
      <c r="X876" s="157">
        <f t="shared" ca="1" si="376"/>
        <v>0</v>
      </c>
      <c r="Y876" s="157">
        <f t="shared" ca="1" si="376"/>
        <v>0</v>
      </c>
      <c r="Z876" s="157">
        <f t="shared" ca="1" si="376"/>
        <v>0</v>
      </c>
      <c r="AA876" s="157">
        <f t="shared" ca="1" si="376"/>
        <v>0</v>
      </c>
      <c r="AB876" s="157">
        <f t="shared" ca="1" si="376"/>
        <v>0</v>
      </c>
      <c r="AC876" s="157">
        <f t="shared" ca="1" si="376"/>
        <v>0</v>
      </c>
      <c r="AD876" s="157">
        <f t="shared" ca="1" si="376"/>
        <v>0</v>
      </c>
      <c r="AE876" s="157">
        <f t="shared" ca="1" si="376"/>
        <v>0</v>
      </c>
      <c r="AF876" s="157">
        <f t="shared" ca="1" si="376"/>
        <v>0</v>
      </c>
      <c r="AG876" s="157">
        <f t="shared" ca="1" si="376"/>
        <v>0</v>
      </c>
      <c r="AH876" s="157">
        <f t="shared" ca="1" si="376"/>
        <v>0</v>
      </c>
      <c r="AI876" s="157">
        <f t="shared" ca="1" si="376"/>
        <v>50000000</v>
      </c>
      <c r="AJ876" s="157">
        <f t="shared" ca="1" si="376"/>
        <v>0</v>
      </c>
      <c r="AK876" s="157">
        <f t="shared" ca="1" si="376"/>
        <v>0</v>
      </c>
      <c r="AL876" s="157">
        <f t="shared" ca="1" si="376"/>
        <v>0</v>
      </c>
      <c r="AM876" s="157">
        <f t="shared" ca="1" si="376"/>
        <v>0</v>
      </c>
    </row>
    <row r="877" spans="1:39" s="46" customFormat="1" hidden="1" outlineLevel="1" x14ac:dyDescent="0.25">
      <c r="A877" s="30"/>
      <c r="K877" s="1"/>
      <c r="L877" s="1"/>
      <c r="M877" s="1"/>
      <c r="N877" s="1"/>
      <c r="O877" s="1"/>
      <c r="P877" s="1"/>
      <c r="Q877" s="1"/>
      <c r="R877" s="151"/>
    </row>
    <row r="878" spans="1:39" s="45" customFormat="1" ht="13.5" hidden="1" outlineLevel="1" thickBot="1" x14ac:dyDescent="0.3">
      <c r="A878" s="30"/>
      <c r="B878" s="152" t="s">
        <v>258</v>
      </c>
      <c r="C878" s="152"/>
      <c r="D878" s="152"/>
      <c r="E878" s="152"/>
      <c r="F878" s="152"/>
      <c r="G878" s="152"/>
      <c r="H878" s="152"/>
      <c r="I878" s="152"/>
      <c r="J878" s="152"/>
      <c r="K878" s="146">
        <f t="shared" ref="K878:AM878" ca="1" si="377">+K859+K865+K876</f>
        <v>2835449.7824999997</v>
      </c>
      <c r="L878" s="146">
        <f t="shared" ca="1" si="377"/>
        <v>-349612.71749999997</v>
      </c>
      <c r="M878" s="146">
        <f t="shared" ca="1" si="377"/>
        <v>39604445.962499999</v>
      </c>
      <c r="N878" s="146">
        <f t="shared" ca="1" si="377"/>
        <v>-409402.51250000007</v>
      </c>
      <c r="O878" s="146">
        <f t="shared" ca="1" si="377"/>
        <v>-413548.73250000004</v>
      </c>
      <c r="P878" s="146">
        <f t="shared" ca="1" si="377"/>
        <v>-428972.98249999998</v>
      </c>
      <c r="Q878" s="146">
        <f t="shared" ca="1" si="377"/>
        <v>-427822.56</v>
      </c>
      <c r="R878" s="146">
        <f t="shared" ca="1" si="377"/>
        <v>-493042.4150000001</v>
      </c>
      <c r="S878" s="146">
        <f t="shared" ca="1" si="377"/>
        <v>-524247.45500000002</v>
      </c>
      <c r="T878" s="146">
        <f t="shared" ca="1" si="377"/>
        <v>-2653728.8244444449</v>
      </c>
      <c r="U878" s="146">
        <f t="shared" ca="1" si="377"/>
        <v>5075657.5644444451</v>
      </c>
      <c r="V878" s="146">
        <f t="shared" ca="1" si="377"/>
        <v>-2641413.8244444453</v>
      </c>
      <c r="W878" s="146">
        <f t="shared" ca="1" si="377"/>
        <v>4927533.1894444451</v>
      </c>
      <c r="X878" s="146">
        <f t="shared" ca="1" si="377"/>
        <v>-2751135.6994444453</v>
      </c>
      <c r="Y878" s="146">
        <f t="shared" ca="1" si="377"/>
        <v>4965953.1894444451</v>
      </c>
      <c r="Z878" s="146">
        <f t="shared" ca="1" si="377"/>
        <v>-2751135.6994444453</v>
      </c>
      <c r="AA878" s="146">
        <f t="shared" ca="1" si="377"/>
        <v>4965953.1894444451</v>
      </c>
      <c r="AB878" s="146">
        <f t="shared" ca="1" si="377"/>
        <v>-2751135.6994444453</v>
      </c>
      <c r="AC878" s="146">
        <f t="shared" ca="1" si="377"/>
        <v>4965953.1894444451</v>
      </c>
      <c r="AD878" s="146">
        <f t="shared" ca="1" si="377"/>
        <v>-4725645.6994444458</v>
      </c>
      <c r="AE878" s="146">
        <f t="shared" ca="1" si="377"/>
        <v>10203953.189444445</v>
      </c>
      <c r="AF878" s="146">
        <f t="shared" ca="1" si="377"/>
        <v>-6236999.0327777797</v>
      </c>
      <c r="AG878" s="146">
        <f t="shared" ca="1" si="377"/>
        <v>14213286.522777779</v>
      </c>
      <c r="AH878" s="146">
        <f t="shared" ca="1" si="377"/>
        <v>-6236999.0327777797</v>
      </c>
      <c r="AI878" s="146">
        <f t="shared" ca="1" si="377"/>
        <v>39173761.285555556</v>
      </c>
      <c r="AJ878" s="146">
        <f t="shared" ca="1" si="377"/>
        <v>18789581.606666669</v>
      </c>
      <c r="AK878" s="146">
        <f t="shared" ca="1" si="377"/>
        <v>111613567.72058521</v>
      </c>
      <c r="AL878" s="146">
        <f t="shared" ca="1" si="377"/>
        <v>186355192.17660594</v>
      </c>
      <c r="AM878" s="146">
        <f t="shared" ca="1" si="377"/>
        <v>271100956.7398535</v>
      </c>
    </row>
    <row r="879" spans="1:39" s="46" customFormat="1" ht="13.5" hidden="1" outlineLevel="1" thickTop="1" x14ac:dyDescent="0.25">
      <c r="A879" s="30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s="46" customFormat="1" hidden="1" outlineLevel="1" x14ac:dyDescent="0.25">
      <c r="A880" s="30"/>
      <c r="B880" s="45" t="s">
        <v>257</v>
      </c>
      <c r="K880" s="29">
        <f t="shared" ref="K880:AM880" ca="1" si="378">+K846+K878</f>
        <v>2835449.7824999997</v>
      </c>
      <c r="L880" s="29">
        <f t="shared" ca="1" si="378"/>
        <v>2485837.0649999999</v>
      </c>
      <c r="M880" s="29">
        <f t="shared" ca="1" si="378"/>
        <v>42090283.027499996</v>
      </c>
      <c r="N880" s="29">
        <f t="shared" ca="1" si="378"/>
        <v>41680880.514999993</v>
      </c>
      <c r="O880" s="29">
        <f t="shared" ca="1" si="378"/>
        <v>41267331.782499991</v>
      </c>
      <c r="P880" s="29">
        <f t="shared" ca="1" si="378"/>
        <v>40838358.79999999</v>
      </c>
      <c r="Q880" s="29">
        <f t="shared" ca="1" si="378"/>
        <v>40410536.239999987</v>
      </c>
      <c r="R880" s="29">
        <f t="shared" ca="1" si="378"/>
        <v>39917493.824999988</v>
      </c>
      <c r="S880" s="29">
        <f t="shared" ca="1" si="378"/>
        <v>39393246.36999999</v>
      </c>
      <c r="T880" s="29">
        <f t="shared" ca="1" si="378"/>
        <v>36739517.545555547</v>
      </c>
      <c r="U880" s="29">
        <f t="shared" ca="1" si="378"/>
        <v>41815175.109999992</v>
      </c>
      <c r="V880" s="29">
        <f t="shared" ca="1" si="378"/>
        <v>39173761.285555549</v>
      </c>
      <c r="W880" s="29">
        <f t="shared" ca="1" si="378"/>
        <v>44101294.474999994</v>
      </c>
      <c r="X880" s="29">
        <f t="shared" ca="1" si="378"/>
        <v>41350158.775555551</v>
      </c>
      <c r="Y880" s="29">
        <f t="shared" ca="1" si="378"/>
        <v>46316111.964999996</v>
      </c>
      <c r="Z880" s="29">
        <f t="shared" ca="1" si="378"/>
        <v>43564976.265555553</v>
      </c>
      <c r="AA880" s="29">
        <f t="shared" ca="1" si="378"/>
        <v>48530929.454999998</v>
      </c>
      <c r="AB880" s="29">
        <f t="shared" ca="1" si="378"/>
        <v>45779793.755555555</v>
      </c>
      <c r="AC880" s="29">
        <f t="shared" ca="1" si="378"/>
        <v>50745746.945</v>
      </c>
      <c r="AD880" s="29">
        <f t="shared" ca="1" si="378"/>
        <v>46020101.245555557</v>
      </c>
      <c r="AE880" s="29">
        <f t="shared" ca="1" si="378"/>
        <v>56224054.435000002</v>
      </c>
      <c r="AF880" s="29">
        <f t="shared" ca="1" si="378"/>
        <v>49987055.402222224</v>
      </c>
      <c r="AG880" s="29">
        <f t="shared" ca="1" si="378"/>
        <v>64200341.925000004</v>
      </c>
      <c r="AH880" s="29">
        <f t="shared" ca="1" si="378"/>
        <v>57963342.892222226</v>
      </c>
      <c r="AI880" s="29">
        <f t="shared" ca="1" si="378"/>
        <v>39173761.285555556</v>
      </c>
      <c r="AJ880" s="29">
        <f t="shared" ca="1" si="378"/>
        <v>57963342.892222226</v>
      </c>
      <c r="AK880" s="29">
        <f t="shared" ca="1" si="378"/>
        <v>169576910.61280745</v>
      </c>
      <c r="AL880" s="29">
        <f t="shared" ca="1" si="378"/>
        <v>355932102.78941339</v>
      </c>
      <c r="AM880" s="29">
        <f t="shared" ca="1" si="378"/>
        <v>627033059.52926683</v>
      </c>
    </row>
    <row r="881" spans="1:39" hidden="1" outlineLevel="1" x14ac:dyDescent="0.3"/>
    <row r="882" spans="1:39" ht="13.5" hidden="1" outlineLevel="1" thickBot="1" x14ac:dyDescent="0.35"/>
    <row r="883" spans="1:39" collapsed="1" x14ac:dyDescent="0.3">
      <c r="A883" s="36" t="s">
        <v>151</v>
      </c>
      <c r="B883" s="96" t="s">
        <v>299</v>
      </c>
      <c r="C883" s="97"/>
      <c r="D883" s="97"/>
      <c r="E883" s="97"/>
      <c r="F883" s="97"/>
      <c r="G883" s="97"/>
      <c r="H883" s="97"/>
      <c r="I883" s="97"/>
      <c r="J883" s="97"/>
      <c r="K883" s="98"/>
      <c r="L883" s="98"/>
      <c r="M883" s="98"/>
      <c r="N883" s="98"/>
      <c r="O883" s="98"/>
      <c r="P883" s="98"/>
      <c r="Q883" s="98"/>
      <c r="R883" s="99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</row>
    <row r="884" spans="1:39" ht="13.5" hidden="1" outlineLevel="1" thickBot="1" x14ac:dyDescent="0.35">
      <c r="B884" s="104"/>
      <c r="C884" s="101"/>
      <c r="D884" s="101"/>
      <c r="E884" s="101"/>
      <c r="F884" s="101"/>
      <c r="G884" s="101"/>
      <c r="H884" s="101"/>
      <c r="I884" s="101"/>
      <c r="J884" s="101"/>
      <c r="K884" s="102"/>
      <c r="L884" s="102"/>
      <c r="M884" s="102"/>
      <c r="N884" s="102"/>
      <c r="O884" s="102"/>
      <c r="P884" s="102"/>
      <c r="Q884" s="102"/>
      <c r="R884" s="103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 spans="1:39" hidden="1" outlineLevel="1" x14ac:dyDescent="0.3"/>
    <row r="886" spans="1:39" hidden="1" outlineLevel="1" x14ac:dyDescent="0.3">
      <c r="B886" s="159" t="s">
        <v>300</v>
      </c>
      <c r="C886" s="160"/>
      <c r="D886" s="160"/>
      <c r="E886" s="160"/>
      <c r="F886" s="160"/>
      <c r="G886" s="160"/>
      <c r="H886" s="160"/>
      <c r="I886" s="160"/>
      <c r="J886" s="160"/>
      <c r="K886" s="161"/>
      <c r="L886" s="161"/>
      <c r="M886" s="161"/>
      <c r="N886" s="161"/>
      <c r="O886" s="161"/>
      <c r="P886" s="161"/>
      <c r="Q886" s="161"/>
      <c r="R886" s="162"/>
      <c r="S886" s="160"/>
      <c r="T886" s="160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  <c r="AI886" s="163"/>
      <c r="AJ886" s="163"/>
      <c r="AK886" s="163"/>
      <c r="AL886" s="163"/>
      <c r="AM886" s="163"/>
    </row>
    <row r="887" spans="1:39" hidden="1" outlineLevel="1" x14ac:dyDescent="0.3">
      <c r="B887" t="s">
        <v>301</v>
      </c>
      <c r="K887" s="14">
        <f ca="1">K878</f>
        <v>2835449.7824999997</v>
      </c>
      <c r="L887" s="14">
        <f ca="1">K887+L878</f>
        <v>2485837.0649999999</v>
      </c>
      <c r="M887" s="14">
        <f t="shared" ref="M887:AH887" ca="1" si="379">L887+M878</f>
        <v>42090283.027499996</v>
      </c>
      <c r="N887" s="14">
        <f t="shared" ca="1" si="379"/>
        <v>41680880.514999993</v>
      </c>
      <c r="O887" s="14">
        <f t="shared" ca="1" si="379"/>
        <v>41267331.782499991</v>
      </c>
      <c r="P887" s="14">
        <f t="shared" ca="1" si="379"/>
        <v>40838358.79999999</v>
      </c>
      <c r="Q887" s="14">
        <f t="shared" ca="1" si="379"/>
        <v>40410536.239999987</v>
      </c>
      <c r="R887" s="14">
        <f t="shared" ca="1" si="379"/>
        <v>39917493.824999988</v>
      </c>
      <c r="S887" s="14">
        <f t="shared" ca="1" si="379"/>
        <v>39393246.36999999</v>
      </c>
      <c r="T887" s="14">
        <f t="shared" ca="1" si="379"/>
        <v>36739517.545555547</v>
      </c>
      <c r="U887" s="14">
        <f t="shared" ca="1" si="379"/>
        <v>41815175.109999992</v>
      </c>
      <c r="V887" s="14">
        <f t="shared" ca="1" si="379"/>
        <v>39173761.285555549</v>
      </c>
      <c r="W887" s="14">
        <f t="shared" ca="1" si="379"/>
        <v>44101294.474999994</v>
      </c>
      <c r="X887" s="14">
        <f t="shared" ca="1" si="379"/>
        <v>41350158.775555551</v>
      </c>
      <c r="Y887" s="14">
        <f t="shared" ca="1" si="379"/>
        <v>46316111.964999996</v>
      </c>
      <c r="Z887" s="14">
        <f t="shared" ca="1" si="379"/>
        <v>43564976.265555553</v>
      </c>
      <c r="AA887" s="14">
        <f t="shared" ca="1" si="379"/>
        <v>48530929.454999998</v>
      </c>
      <c r="AB887" s="14">
        <f t="shared" ca="1" si="379"/>
        <v>45779793.755555555</v>
      </c>
      <c r="AC887" s="14">
        <f t="shared" ca="1" si="379"/>
        <v>50745746.945</v>
      </c>
      <c r="AD887" s="14">
        <f t="shared" ca="1" si="379"/>
        <v>46020101.245555557</v>
      </c>
      <c r="AE887" s="14">
        <f t="shared" ca="1" si="379"/>
        <v>56224054.435000002</v>
      </c>
      <c r="AF887" s="14">
        <f t="shared" ca="1" si="379"/>
        <v>49987055.402222224</v>
      </c>
      <c r="AG887" s="14">
        <f t="shared" ca="1" si="379"/>
        <v>64200341.925000004</v>
      </c>
      <c r="AH887" s="14">
        <f t="shared" ca="1" si="379"/>
        <v>57963342.892222226</v>
      </c>
      <c r="AI887" s="14">
        <f ca="1">AI878</f>
        <v>39173761.285555556</v>
      </c>
      <c r="AJ887" s="14">
        <f ca="1">AI887+AJ878</f>
        <v>57963342.892222226</v>
      </c>
      <c r="AK887" s="14">
        <f ca="1">AJ887+AK878</f>
        <v>169576910.61280745</v>
      </c>
      <c r="AL887" s="14">
        <f ca="1">AK887+AL878</f>
        <v>355932102.78941339</v>
      </c>
      <c r="AM887" s="14">
        <f ca="1">AL887+AM878</f>
        <v>627033059.52926683</v>
      </c>
    </row>
    <row r="888" spans="1:39" hidden="1" outlineLevel="1" x14ac:dyDescent="0.3">
      <c r="B888" t="s">
        <v>302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0</v>
      </c>
      <c r="Z888" s="14">
        <v>0</v>
      </c>
      <c r="AA888" s="14">
        <v>0</v>
      </c>
      <c r="AB888" s="14">
        <v>0</v>
      </c>
      <c r="AC888" s="14">
        <v>0</v>
      </c>
      <c r="AD888" s="14">
        <v>0</v>
      </c>
      <c r="AE888" s="14">
        <v>0</v>
      </c>
      <c r="AF888" s="14">
        <v>0</v>
      </c>
      <c r="AG888" s="14">
        <v>0</v>
      </c>
      <c r="AH888" s="14">
        <v>0</v>
      </c>
      <c r="AI888" s="14">
        <v>0</v>
      </c>
      <c r="AJ888" s="14">
        <v>0</v>
      </c>
      <c r="AK888" s="14">
        <v>0</v>
      </c>
      <c r="AL888" s="14">
        <v>0</v>
      </c>
      <c r="AM888" s="14">
        <v>0</v>
      </c>
    </row>
    <row r="889" spans="1:39" hidden="1" outlineLevel="1" x14ac:dyDescent="0.3">
      <c r="B889" t="s">
        <v>303</v>
      </c>
      <c r="K889" s="14">
        <f t="shared" ref="K889:AM889" si="380">K836</f>
        <v>0</v>
      </c>
      <c r="L889" s="14">
        <f t="shared" si="380"/>
        <v>0</v>
      </c>
      <c r="M889" s="14">
        <f t="shared" si="380"/>
        <v>0</v>
      </c>
      <c r="N889" s="14">
        <f t="shared" si="380"/>
        <v>0</v>
      </c>
      <c r="O889" s="14">
        <f t="shared" si="380"/>
        <v>0</v>
      </c>
      <c r="P889" s="14">
        <f t="shared" si="380"/>
        <v>0</v>
      </c>
      <c r="Q889" s="14">
        <f t="shared" si="380"/>
        <v>0</v>
      </c>
      <c r="R889" s="14">
        <f t="shared" si="380"/>
        <v>0</v>
      </c>
      <c r="S889" s="14">
        <f t="shared" si="380"/>
        <v>0</v>
      </c>
      <c r="T889" s="14">
        <f t="shared" si="380"/>
        <v>0</v>
      </c>
      <c r="U889" s="14">
        <f t="shared" si="380"/>
        <v>0</v>
      </c>
      <c r="V889" s="14">
        <f t="shared" si="380"/>
        <v>0</v>
      </c>
      <c r="W889" s="14">
        <f t="shared" si="380"/>
        <v>0</v>
      </c>
      <c r="X889" s="14">
        <f t="shared" si="380"/>
        <v>0</v>
      </c>
      <c r="Y889" s="14">
        <f t="shared" si="380"/>
        <v>0</v>
      </c>
      <c r="Z889" s="14">
        <f t="shared" si="380"/>
        <v>0</v>
      </c>
      <c r="AA889" s="14">
        <f t="shared" si="380"/>
        <v>0</v>
      </c>
      <c r="AB889" s="14">
        <f t="shared" si="380"/>
        <v>0</v>
      </c>
      <c r="AC889" s="14">
        <f t="shared" si="380"/>
        <v>0</v>
      </c>
      <c r="AD889" s="14">
        <f t="shared" si="380"/>
        <v>0</v>
      </c>
      <c r="AE889" s="14">
        <f t="shared" si="380"/>
        <v>0</v>
      </c>
      <c r="AF889" s="14">
        <f t="shared" si="380"/>
        <v>0</v>
      </c>
      <c r="AG889" s="14">
        <f t="shared" si="380"/>
        <v>0</v>
      </c>
      <c r="AH889" s="14">
        <f t="shared" si="380"/>
        <v>0</v>
      </c>
      <c r="AI889" s="14">
        <f t="shared" si="380"/>
        <v>0</v>
      </c>
      <c r="AJ889" s="14">
        <f t="shared" si="380"/>
        <v>0</v>
      </c>
      <c r="AK889" s="14">
        <f t="shared" si="380"/>
        <v>0</v>
      </c>
      <c r="AL889" s="14">
        <f t="shared" si="380"/>
        <v>0</v>
      </c>
      <c r="AM889" s="14">
        <f t="shared" si="380"/>
        <v>0</v>
      </c>
    </row>
    <row r="890" spans="1:39" hidden="1" outlineLevel="1" x14ac:dyDescent="0.3">
      <c r="B890" t="s">
        <v>304</v>
      </c>
      <c r="K890" s="14">
        <f t="shared" ref="K890:AM890" ca="1" si="381">K835</f>
        <v>0</v>
      </c>
      <c r="L890" s="14">
        <f t="shared" ca="1" si="381"/>
        <v>0</v>
      </c>
      <c r="M890" s="14">
        <f t="shared" ca="1" si="381"/>
        <v>0</v>
      </c>
      <c r="N890" s="14">
        <f t="shared" ca="1" si="381"/>
        <v>0</v>
      </c>
      <c r="O890" s="14">
        <f t="shared" ca="1" si="381"/>
        <v>0</v>
      </c>
      <c r="P890" s="14">
        <f t="shared" ca="1" si="381"/>
        <v>0</v>
      </c>
      <c r="Q890" s="14">
        <f t="shared" ca="1" si="381"/>
        <v>0</v>
      </c>
      <c r="R890" s="14">
        <f t="shared" ca="1" si="381"/>
        <v>0</v>
      </c>
      <c r="S890" s="14">
        <f t="shared" ca="1" si="381"/>
        <v>0</v>
      </c>
      <c r="T890" s="14">
        <f t="shared" ca="1" si="381"/>
        <v>5777777.777777778</v>
      </c>
      <c r="U890" s="14">
        <f t="shared" ca="1" si="381"/>
        <v>0</v>
      </c>
      <c r="V890" s="14">
        <f t="shared" ca="1" si="381"/>
        <v>5777777.777777778</v>
      </c>
      <c r="W890" s="14">
        <f t="shared" ca="1" si="381"/>
        <v>0</v>
      </c>
      <c r="X890" s="14">
        <f t="shared" ca="1" si="381"/>
        <v>5777777.777777778</v>
      </c>
      <c r="Y890" s="14">
        <f t="shared" ca="1" si="381"/>
        <v>0</v>
      </c>
      <c r="Z890" s="14">
        <f t="shared" ca="1" si="381"/>
        <v>5777777.777777778</v>
      </c>
      <c r="AA890" s="14">
        <f t="shared" ca="1" si="381"/>
        <v>0</v>
      </c>
      <c r="AB890" s="14">
        <f t="shared" ca="1" si="381"/>
        <v>5777777.777777778</v>
      </c>
      <c r="AC890" s="14">
        <f t="shared" ca="1" si="381"/>
        <v>0</v>
      </c>
      <c r="AD890" s="14">
        <f t="shared" ca="1" si="381"/>
        <v>11177777.77777778</v>
      </c>
      <c r="AE890" s="14">
        <f t="shared" ca="1" si="381"/>
        <v>0</v>
      </c>
      <c r="AF890" s="14">
        <f t="shared" ca="1" si="381"/>
        <v>15311111.111111114</v>
      </c>
      <c r="AG890" s="14">
        <f t="shared" ca="1" si="381"/>
        <v>0</v>
      </c>
      <c r="AH890" s="14">
        <f t="shared" ca="1" si="381"/>
        <v>15311111.111111114</v>
      </c>
      <c r="AI890" s="14">
        <f t="shared" ca="1" si="381"/>
        <v>5777777.777777778</v>
      </c>
      <c r="AJ890" s="14">
        <f t="shared" ca="1" si="381"/>
        <v>15311111.111111114</v>
      </c>
      <c r="AK890" s="14">
        <f t="shared" ca="1" si="381"/>
        <v>16653703.703703709</v>
      </c>
      <c r="AL890" s="14">
        <f t="shared" ca="1" si="381"/>
        <v>28379629.629629642</v>
      </c>
      <c r="AM890" s="14">
        <f t="shared" ca="1" si="381"/>
        <v>40105555.555555567</v>
      </c>
    </row>
    <row r="891" spans="1:39" s="15" customFormat="1" hidden="1" outlineLevel="1" x14ac:dyDescent="0.3">
      <c r="A891" s="36"/>
      <c r="B891" s="144" t="s">
        <v>305</v>
      </c>
      <c r="C891" s="144"/>
      <c r="D891" s="144"/>
      <c r="E891" s="144"/>
      <c r="F891" s="144"/>
      <c r="G891" s="144"/>
      <c r="H891" s="144"/>
      <c r="I891" s="144"/>
      <c r="J891" s="144"/>
      <c r="K891" s="154">
        <f ca="1">SUM(K887:K890)</f>
        <v>2835449.7824999997</v>
      </c>
      <c r="L891" s="154">
        <f t="shared" ref="L891:AM891" ca="1" si="382">SUM(L887:L890)</f>
        <v>2485837.0649999999</v>
      </c>
      <c r="M891" s="154">
        <f t="shared" ca="1" si="382"/>
        <v>42090283.027499996</v>
      </c>
      <c r="N891" s="154">
        <f t="shared" ca="1" si="382"/>
        <v>41680880.514999993</v>
      </c>
      <c r="O891" s="154">
        <f t="shared" ca="1" si="382"/>
        <v>41267331.782499991</v>
      </c>
      <c r="P891" s="154">
        <f t="shared" ca="1" si="382"/>
        <v>40838358.79999999</v>
      </c>
      <c r="Q891" s="154">
        <f t="shared" ca="1" si="382"/>
        <v>40410536.239999987</v>
      </c>
      <c r="R891" s="154">
        <f t="shared" ca="1" si="382"/>
        <v>39917493.824999988</v>
      </c>
      <c r="S891" s="154">
        <f t="shared" ca="1" si="382"/>
        <v>39393246.36999999</v>
      </c>
      <c r="T891" s="154">
        <f t="shared" ca="1" si="382"/>
        <v>42517295.323333323</v>
      </c>
      <c r="U891" s="154">
        <f t="shared" ca="1" si="382"/>
        <v>41815175.109999992</v>
      </c>
      <c r="V891" s="154">
        <f t="shared" ca="1" si="382"/>
        <v>44951539.063333325</v>
      </c>
      <c r="W891" s="154">
        <f t="shared" ca="1" si="382"/>
        <v>44101294.474999994</v>
      </c>
      <c r="X891" s="154">
        <f t="shared" ca="1" si="382"/>
        <v>47127936.553333327</v>
      </c>
      <c r="Y891" s="154">
        <f t="shared" ca="1" si="382"/>
        <v>46316111.964999996</v>
      </c>
      <c r="Z891" s="154">
        <f t="shared" ca="1" si="382"/>
        <v>49342754.043333329</v>
      </c>
      <c r="AA891" s="154">
        <f t="shared" ca="1" si="382"/>
        <v>48530929.454999998</v>
      </c>
      <c r="AB891" s="154">
        <f t="shared" ca="1" si="382"/>
        <v>51557571.533333331</v>
      </c>
      <c r="AC891" s="154">
        <f t="shared" ca="1" si="382"/>
        <v>50745746.945</v>
      </c>
      <c r="AD891" s="154">
        <f t="shared" ca="1" si="382"/>
        <v>57197879.023333341</v>
      </c>
      <c r="AE891" s="154">
        <f t="shared" ca="1" si="382"/>
        <v>56224054.435000002</v>
      </c>
      <c r="AF891" s="154">
        <f t="shared" ca="1" si="382"/>
        <v>65298166.513333336</v>
      </c>
      <c r="AG891" s="154">
        <f t="shared" ca="1" si="382"/>
        <v>64200341.925000004</v>
      </c>
      <c r="AH891" s="154">
        <f t="shared" ca="1" si="382"/>
        <v>73274454.003333345</v>
      </c>
      <c r="AI891" s="154">
        <f t="shared" ca="1" si="382"/>
        <v>44951539.063333333</v>
      </c>
      <c r="AJ891" s="154">
        <f t="shared" ca="1" si="382"/>
        <v>73274454.003333345</v>
      </c>
      <c r="AK891" s="154">
        <f t="shared" ca="1" si="382"/>
        <v>186230614.31651115</v>
      </c>
      <c r="AL891" s="154">
        <f t="shared" ca="1" si="382"/>
        <v>384311732.41904306</v>
      </c>
      <c r="AM891" s="154">
        <f t="shared" ca="1" si="382"/>
        <v>667138615.08482242</v>
      </c>
    </row>
    <row r="892" spans="1:39" s="15" customFormat="1" hidden="1" outlineLevel="1" x14ac:dyDescent="0.3">
      <c r="A892" s="36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</row>
    <row r="893" spans="1:39" hidden="1" outlineLevel="1" collapsed="1" x14ac:dyDescent="0.3">
      <c r="B893" t="s">
        <v>306</v>
      </c>
      <c r="K893" s="14">
        <f ca="1">SUM(K894:K895)</f>
        <v>1895112.7777777778</v>
      </c>
      <c r="L893" s="14">
        <f ca="1">K893+SUM(L894:L895)</f>
        <v>1875305.5555555555</v>
      </c>
      <c r="M893" s="14">
        <f t="shared" ref="M893:AH893" ca="1" si="383">L893+SUM(M894:M895)</f>
        <v>1867475</v>
      </c>
      <c r="N893" s="14">
        <f t="shared" ca="1" si="383"/>
        <v>1859341.111111111</v>
      </c>
      <c r="O893" s="14">
        <f t="shared" ca="1" si="383"/>
        <v>1844915.5555555555</v>
      </c>
      <c r="P893" s="14">
        <f t="shared" ca="1" si="383"/>
        <v>1836326.6666666665</v>
      </c>
      <c r="Q893" s="14">
        <f t="shared" ca="1" si="383"/>
        <v>1839411.111111111</v>
      </c>
      <c r="R893" s="14">
        <f t="shared" ca="1" si="383"/>
        <v>1829912.222222222</v>
      </c>
      <c r="S893" s="14">
        <f t="shared" ca="1" si="383"/>
        <v>1826098.333333333</v>
      </c>
      <c r="T893" s="14">
        <f t="shared" ca="1" si="383"/>
        <v>1815841.1111111108</v>
      </c>
      <c r="U893" s="14">
        <f t="shared" ca="1" si="383"/>
        <v>1793303.8888888885</v>
      </c>
      <c r="V893" s="14">
        <f t="shared" ca="1" si="383"/>
        <v>1770766.6666666663</v>
      </c>
      <c r="W893" s="14">
        <f t="shared" ca="1" si="383"/>
        <v>1821169.444444444</v>
      </c>
      <c r="X893" s="14">
        <f t="shared" ca="1" si="383"/>
        <v>1793152.2222222218</v>
      </c>
      <c r="Y893" s="14">
        <f t="shared" ca="1" si="383"/>
        <v>1765134.9999999995</v>
      </c>
      <c r="Z893" s="14">
        <f t="shared" ca="1" si="383"/>
        <v>1737117.7777777773</v>
      </c>
      <c r="AA893" s="14">
        <f t="shared" ca="1" si="383"/>
        <v>1709100.555555555</v>
      </c>
      <c r="AB893" s="14">
        <f t="shared" ca="1" si="383"/>
        <v>1681083.3333333328</v>
      </c>
      <c r="AC893" s="14">
        <f t="shared" ca="1" si="383"/>
        <v>1653066.1111111105</v>
      </c>
      <c r="AD893" s="14">
        <f t="shared" ca="1" si="383"/>
        <v>1625048.8888888883</v>
      </c>
      <c r="AE893" s="14">
        <f t="shared" ca="1" si="383"/>
        <v>1597031.666666666</v>
      </c>
      <c r="AF893" s="14">
        <f t="shared" ca="1" si="383"/>
        <v>1569014.4444444438</v>
      </c>
      <c r="AG893" s="14">
        <f t="shared" ca="1" si="383"/>
        <v>1540997.2222222215</v>
      </c>
      <c r="AH893" s="14">
        <f t="shared" ca="1" si="383"/>
        <v>1512979.9999999993</v>
      </c>
      <c r="AI893" s="14">
        <f ca="1">SUM(AI894:AI895)</f>
        <v>1770766.6666666667</v>
      </c>
      <c r="AJ893" s="14">
        <f ca="1">AI893+SUM(AJ894:AJ895)</f>
        <v>1512980</v>
      </c>
      <c r="AK893" s="14">
        <f ca="1">AJ893+SUM(AK894:AK895)</f>
        <v>1294833.3333333333</v>
      </c>
      <c r="AL893" s="14">
        <f ca="1">AK893+SUM(AL894:AL895)</f>
        <v>1176766.6666666665</v>
      </c>
      <c r="AM893" s="14">
        <f ca="1">AL893+SUM(AM894:AM895)</f>
        <v>1221659.9999999998</v>
      </c>
    </row>
    <row r="894" spans="1:39" hidden="1" outlineLevel="2" x14ac:dyDescent="0.3">
      <c r="B894" t="s">
        <v>322</v>
      </c>
      <c r="K894" s="14">
        <f t="shared" ref="K894:AM894" ca="1" si="384">K670</f>
        <v>1914920</v>
      </c>
      <c r="L894" s="14">
        <f t="shared" ca="1" si="384"/>
        <v>0</v>
      </c>
      <c r="M894" s="14">
        <f t="shared" ca="1" si="384"/>
        <v>12280</v>
      </c>
      <c r="N894" s="14">
        <f t="shared" ca="1" si="384"/>
        <v>12280</v>
      </c>
      <c r="O894" s="14">
        <f t="shared" ca="1" si="384"/>
        <v>6140</v>
      </c>
      <c r="P894" s="14">
        <f t="shared" ca="1" si="384"/>
        <v>12280</v>
      </c>
      <c r="Q894" s="14">
        <f t="shared" ca="1" si="384"/>
        <v>24560</v>
      </c>
      <c r="R894" s="14">
        <f t="shared" ca="1" si="384"/>
        <v>12280</v>
      </c>
      <c r="S894" s="14">
        <f t="shared" ca="1" si="384"/>
        <v>18420</v>
      </c>
      <c r="T894" s="14">
        <f t="shared" ca="1" si="384"/>
        <v>12280</v>
      </c>
      <c r="U894" s="14">
        <f t="shared" ca="1" si="384"/>
        <v>0</v>
      </c>
      <c r="V894" s="14">
        <f t="shared" ca="1" si="384"/>
        <v>0</v>
      </c>
      <c r="W894" s="14">
        <f t="shared" ca="1" si="384"/>
        <v>78420</v>
      </c>
      <c r="X894" s="14">
        <f t="shared" ca="1" si="384"/>
        <v>0</v>
      </c>
      <c r="Y894" s="14">
        <f t="shared" ca="1" si="384"/>
        <v>0</v>
      </c>
      <c r="Z894" s="14">
        <f t="shared" ca="1" si="384"/>
        <v>0</v>
      </c>
      <c r="AA894" s="14">
        <f t="shared" ca="1" si="384"/>
        <v>0</v>
      </c>
      <c r="AB894" s="14">
        <f t="shared" ca="1" si="384"/>
        <v>0</v>
      </c>
      <c r="AC894" s="14">
        <f t="shared" ca="1" si="384"/>
        <v>0</v>
      </c>
      <c r="AD894" s="14">
        <f t="shared" ca="1" si="384"/>
        <v>0</v>
      </c>
      <c r="AE894" s="14">
        <f t="shared" ca="1" si="384"/>
        <v>0</v>
      </c>
      <c r="AF894" s="14">
        <f t="shared" ca="1" si="384"/>
        <v>0</v>
      </c>
      <c r="AG894" s="14">
        <f t="shared" ca="1" si="384"/>
        <v>0</v>
      </c>
      <c r="AH894" s="14">
        <f t="shared" ca="1" si="384"/>
        <v>0</v>
      </c>
      <c r="AI894" s="14">
        <f t="shared" ca="1" si="384"/>
        <v>2025440</v>
      </c>
      <c r="AJ894" s="14">
        <f t="shared" ca="1" si="384"/>
        <v>78420</v>
      </c>
      <c r="AK894" s="14">
        <f t="shared" ca="1" si="384"/>
        <v>92480</v>
      </c>
      <c r="AL894" s="14">
        <f t="shared" ca="1" si="384"/>
        <v>215200</v>
      </c>
      <c r="AM894" s="14">
        <f t="shared" ca="1" si="384"/>
        <v>396840</v>
      </c>
    </row>
    <row r="895" spans="1:39" hidden="1" outlineLevel="2" x14ac:dyDescent="0.3">
      <c r="B895" t="s">
        <v>323</v>
      </c>
      <c r="K895" s="14">
        <f t="shared" ref="K895:AM895" ca="1" si="385">-K851</f>
        <v>-19807.222222222223</v>
      </c>
      <c r="L895" s="14">
        <f t="shared" ca="1" si="385"/>
        <v>-19807.222222222223</v>
      </c>
      <c r="M895" s="14">
        <f t="shared" ca="1" si="385"/>
        <v>-20110.555555555555</v>
      </c>
      <c r="N895" s="14">
        <f t="shared" ca="1" si="385"/>
        <v>-20413.888888888891</v>
      </c>
      <c r="O895" s="14">
        <f t="shared" ca="1" si="385"/>
        <v>-20565.555555555555</v>
      </c>
      <c r="P895" s="14">
        <f t="shared" ca="1" si="385"/>
        <v>-20868.888888888891</v>
      </c>
      <c r="Q895" s="14">
        <f t="shared" ca="1" si="385"/>
        <v>-21475.555555555555</v>
      </c>
      <c r="R895" s="14">
        <f t="shared" ca="1" si="385"/>
        <v>-21778.888888888891</v>
      </c>
      <c r="S895" s="14">
        <f t="shared" ca="1" si="385"/>
        <v>-22233.888888888891</v>
      </c>
      <c r="T895" s="14">
        <f t="shared" ca="1" si="385"/>
        <v>-22537.222222222223</v>
      </c>
      <c r="U895" s="14">
        <f t="shared" ca="1" si="385"/>
        <v>-22537.222222222223</v>
      </c>
      <c r="V895" s="14">
        <f t="shared" ca="1" si="385"/>
        <v>-22537.222222222223</v>
      </c>
      <c r="W895" s="14">
        <f t="shared" ca="1" si="385"/>
        <v>-28017.222222222226</v>
      </c>
      <c r="X895" s="14">
        <f t="shared" ca="1" si="385"/>
        <v>-28017.222222222226</v>
      </c>
      <c r="Y895" s="14">
        <f t="shared" ca="1" si="385"/>
        <v>-28017.222222222226</v>
      </c>
      <c r="Z895" s="14">
        <f t="shared" ca="1" si="385"/>
        <v>-28017.222222222226</v>
      </c>
      <c r="AA895" s="14">
        <f t="shared" ca="1" si="385"/>
        <v>-28017.222222222226</v>
      </c>
      <c r="AB895" s="14">
        <f t="shared" ca="1" si="385"/>
        <v>-28017.222222222226</v>
      </c>
      <c r="AC895" s="14">
        <f t="shared" ca="1" si="385"/>
        <v>-28017.222222222226</v>
      </c>
      <c r="AD895" s="14">
        <f t="shared" ca="1" si="385"/>
        <v>-28017.222222222226</v>
      </c>
      <c r="AE895" s="14">
        <f t="shared" ca="1" si="385"/>
        <v>-28017.222222222226</v>
      </c>
      <c r="AF895" s="14">
        <f t="shared" ca="1" si="385"/>
        <v>-28017.222222222226</v>
      </c>
      <c r="AG895" s="14">
        <f t="shared" ca="1" si="385"/>
        <v>-28017.222222222226</v>
      </c>
      <c r="AH895" s="14">
        <f t="shared" ca="1" si="385"/>
        <v>-28017.222222222226</v>
      </c>
      <c r="AI895" s="14">
        <f t="shared" ca="1" si="385"/>
        <v>-254673.33333333328</v>
      </c>
      <c r="AJ895" s="14">
        <f t="shared" ca="1" si="385"/>
        <v>-336206.66666666674</v>
      </c>
      <c r="AK895" s="14">
        <f t="shared" ca="1" si="385"/>
        <v>-310626.66666666669</v>
      </c>
      <c r="AL895" s="14">
        <f t="shared" ca="1" si="385"/>
        <v>-333266.66666666669</v>
      </c>
      <c r="AM895" s="14">
        <f t="shared" ca="1" si="385"/>
        <v>-351946.66666666669</v>
      </c>
    </row>
    <row r="896" spans="1:39" hidden="1" outlineLevel="1" collapsed="1" x14ac:dyDescent="0.3">
      <c r="B896" t="s">
        <v>325</v>
      </c>
      <c r="K896" s="14">
        <f ca="1">SUM(K897:K898)</f>
        <v>14916.666666666666</v>
      </c>
      <c r="L896" s="14">
        <f ca="1">K896+SUM(L897:L898)</f>
        <v>29750</v>
      </c>
      <c r="M896" s="14">
        <f t="shared" ref="M896:AH896" ca="1" si="386">L896+SUM(M897:M898)</f>
        <v>5002833.333333333</v>
      </c>
      <c r="N896" s="14">
        <f t="shared" ca="1" si="386"/>
        <v>4975833.333333333</v>
      </c>
      <c r="O896" s="14">
        <f t="shared" ca="1" si="386"/>
        <v>4948750</v>
      </c>
      <c r="P896" s="14">
        <f t="shared" ca="1" si="386"/>
        <v>4921583.333333333</v>
      </c>
      <c r="Q896" s="14">
        <f t="shared" ca="1" si="386"/>
        <v>4894333.333333333</v>
      </c>
      <c r="R896" s="14">
        <f t="shared" ca="1" si="386"/>
        <v>4867000</v>
      </c>
      <c r="S896" s="14">
        <f t="shared" ca="1" si="386"/>
        <v>4839583.333333333</v>
      </c>
      <c r="T896" s="14">
        <f t="shared" ca="1" si="386"/>
        <v>4812083.333333333</v>
      </c>
      <c r="U896" s="14">
        <f t="shared" ca="1" si="386"/>
        <v>4784500</v>
      </c>
      <c r="V896" s="14">
        <f t="shared" ca="1" si="386"/>
        <v>4756833.333333333</v>
      </c>
      <c r="W896" s="14">
        <f t="shared" ca="1" si="386"/>
        <v>4714166.666666666</v>
      </c>
      <c r="X896" s="14">
        <f t="shared" ca="1" si="386"/>
        <v>4671499.9999999991</v>
      </c>
      <c r="Y896" s="14">
        <f t="shared" ca="1" si="386"/>
        <v>4628833.3333333321</v>
      </c>
      <c r="Z896" s="14">
        <f t="shared" ca="1" si="386"/>
        <v>4586166.6666666651</v>
      </c>
      <c r="AA896" s="14">
        <f t="shared" ca="1" si="386"/>
        <v>4543499.9999999981</v>
      </c>
      <c r="AB896" s="14">
        <f t="shared" ca="1" si="386"/>
        <v>4500833.3333333312</v>
      </c>
      <c r="AC896" s="14">
        <f t="shared" ca="1" si="386"/>
        <v>4458166.6666666642</v>
      </c>
      <c r="AD896" s="14">
        <f t="shared" ca="1" si="386"/>
        <v>4415499.9999999972</v>
      </c>
      <c r="AE896" s="14">
        <f t="shared" ca="1" si="386"/>
        <v>4372833.3333333302</v>
      </c>
      <c r="AF896" s="14">
        <f t="shared" ca="1" si="386"/>
        <v>4330166.6666666633</v>
      </c>
      <c r="AG896" s="14">
        <f t="shared" ca="1" si="386"/>
        <v>4287499.9999999963</v>
      </c>
      <c r="AH896" s="14">
        <f t="shared" ca="1" si="386"/>
        <v>4244833.3333333293</v>
      </c>
      <c r="AI896" s="14">
        <f ca="1">SUM(AI897:AI898)</f>
        <v>4756833.333333333</v>
      </c>
      <c r="AJ896" s="14">
        <f ca="1">AI896+SUM(AJ897:AJ898)</f>
        <v>4244833.333333333</v>
      </c>
      <c r="AK896" s="14">
        <f ca="1">AJ896+SUM(AK897:AK898)</f>
        <v>3732833.333333333</v>
      </c>
      <c r="AL896" s="14">
        <f ca="1">AK896+SUM(AL897:AL898)</f>
        <v>3220833.333333333</v>
      </c>
      <c r="AM896" s="14">
        <f ca="1">AL896+SUM(AM897:AM898)</f>
        <v>2708833.333333333</v>
      </c>
    </row>
    <row r="897" spans="1:39" hidden="1" outlineLevel="2" x14ac:dyDescent="0.3">
      <c r="B897" t="s">
        <v>322</v>
      </c>
      <c r="K897" s="14">
        <f t="shared" ref="K897:AM897" ca="1" si="387">K675</f>
        <v>15000</v>
      </c>
      <c r="L897" s="14">
        <f t="shared" ca="1" si="387"/>
        <v>15000</v>
      </c>
      <c r="M897" s="14">
        <f t="shared" ca="1" si="387"/>
        <v>5015000</v>
      </c>
      <c r="N897" s="14">
        <f t="shared" ca="1" si="387"/>
        <v>15000</v>
      </c>
      <c r="O897" s="14">
        <f t="shared" ca="1" si="387"/>
        <v>15000</v>
      </c>
      <c r="P897" s="14">
        <f t="shared" ca="1" si="387"/>
        <v>15000</v>
      </c>
      <c r="Q897" s="14">
        <f t="shared" ca="1" si="387"/>
        <v>15000</v>
      </c>
      <c r="R897" s="14">
        <f t="shared" ca="1" si="387"/>
        <v>15000</v>
      </c>
      <c r="S897" s="14">
        <f t="shared" ca="1" si="387"/>
        <v>15000</v>
      </c>
      <c r="T897" s="14">
        <f t="shared" ca="1" si="387"/>
        <v>15000</v>
      </c>
      <c r="U897" s="14">
        <f t="shared" ca="1" si="387"/>
        <v>15000</v>
      </c>
      <c r="V897" s="14">
        <f t="shared" ca="1" si="387"/>
        <v>15000</v>
      </c>
      <c r="W897" s="14">
        <f t="shared" ca="1" si="387"/>
        <v>0</v>
      </c>
      <c r="X897" s="14">
        <f t="shared" ca="1" si="387"/>
        <v>0</v>
      </c>
      <c r="Y897" s="14">
        <f t="shared" ca="1" si="387"/>
        <v>0</v>
      </c>
      <c r="Z897" s="14">
        <f t="shared" ca="1" si="387"/>
        <v>0</v>
      </c>
      <c r="AA897" s="14">
        <f t="shared" ca="1" si="387"/>
        <v>0</v>
      </c>
      <c r="AB897" s="14">
        <f t="shared" ca="1" si="387"/>
        <v>0</v>
      </c>
      <c r="AC897" s="14">
        <f t="shared" ca="1" si="387"/>
        <v>0</v>
      </c>
      <c r="AD897" s="14">
        <f t="shared" ca="1" si="387"/>
        <v>0</v>
      </c>
      <c r="AE897" s="14">
        <f t="shared" ca="1" si="387"/>
        <v>0</v>
      </c>
      <c r="AF897" s="14">
        <f t="shared" ca="1" si="387"/>
        <v>0</v>
      </c>
      <c r="AG897" s="14">
        <f t="shared" ca="1" si="387"/>
        <v>0</v>
      </c>
      <c r="AH897" s="14">
        <f t="shared" ca="1" si="387"/>
        <v>0</v>
      </c>
      <c r="AI897" s="14">
        <f t="shared" ca="1" si="387"/>
        <v>5180000</v>
      </c>
      <c r="AJ897" s="14">
        <f t="shared" ca="1" si="387"/>
        <v>0</v>
      </c>
      <c r="AK897" s="14">
        <f t="shared" ca="1" si="387"/>
        <v>0</v>
      </c>
      <c r="AL897" s="14">
        <f t="shared" ca="1" si="387"/>
        <v>0</v>
      </c>
      <c r="AM897" s="14">
        <f t="shared" ca="1" si="387"/>
        <v>0</v>
      </c>
    </row>
    <row r="898" spans="1:39" hidden="1" outlineLevel="2" x14ac:dyDescent="0.3">
      <c r="B898" t="s">
        <v>324</v>
      </c>
      <c r="K898" s="14">
        <f t="shared" ref="K898:AM898" ca="1" si="388">-K852</f>
        <v>-83.333333333333329</v>
      </c>
      <c r="L898" s="14">
        <f t="shared" ca="1" si="388"/>
        <v>-166.66666666666666</v>
      </c>
      <c r="M898" s="14">
        <f t="shared" ca="1" si="388"/>
        <v>-41916.666666666664</v>
      </c>
      <c r="N898" s="14">
        <f t="shared" ca="1" si="388"/>
        <v>-42000</v>
      </c>
      <c r="O898" s="14">
        <f t="shared" ca="1" si="388"/>
        <v>-42083.333333333328</v>
      </c>
      <c r="P898" s="14">
        <f t="shared" ca="1" si="388"/>
        <v>-42166.666666666664</v>
      </c>
      <c r="Q898" s="14">
        <f t="shared" ca="1" si="388"/>
        <v>-42250</v>
      </c>
      <c r="R898" s="14">
        <f t="shared" ca="1" si="388"/>
        <v>-42333.333333333328</v>
      </c>
      <c r="S898" s="14">
        <f t="shared" ca="1" si="388"/>
        <v>-42416.666666666664</v>
      </c>
      <c r="T898" s="14">
        <f t="shared" ca="1" si="388"/>
        <v>-42500</v>
      </c>
      <c r="U898" s="14">
        <f t="shared" ca="1" si="388"/>
        <v>-42583.333333333328</v>
      </c>
      <c r="V898" s="14">
        <f t="shared" ca="1" si="388"/>
        <v>-42666.666666666664</v>
      </c>
      <c r="W898" s="14">
        <f t="shared" ca="1" si="388"/>
        <v>-42666.666666666664</v>
      </c>
      <c r="X898" s="14">
        <f t="shared" ca="1" si="388"/>
        <v>-42666.666666666664</v>
      </c>
      <c r="Y898" s="14">
        <f t="shared" ca="1" si="388"/>
        <v>-42666.666666666664</v>
      </c>
      <c r="Z898" s="14">
        <f t="shared" ca="1" si="388"/>
        <v>-42666.666666666664</v>
      </c>
      <c r="AA898" s="14">
        <f t="shared" ca="1" si="388"/>
        <v>-42666.666666666664</v>
      </c>
      <c r="AB898" s="14">
        <f t="shared" ca="1" si="388"/>
        <v>-42666.666666666664</v>
      </c>
      <c r="AC898" s="14">
        <f t="shared" ca="1" si="388"/>
        <v>-42666.666666666664</v>
      </c>
      <c r="AD898" s="14">
        <f t="shared" ca="1" si="388"/>
        <v>-42666.666666666664</v>
      </c>
      <c r="AE898" s="14">
        <f t="shared" ca="1" si="388"/>
        <v>-42666.666666666664</v>
      </c>
      <c r="AF898" s="14">
        <f t="shared" ca="1" si="388"/>
        <v>-42666.666666666664</v>
      </c>
      <c r="AG898" s="14">
        <f t="shared" ca="1" si="388"/>
        <v>-42666.666666666664</v>
      </c>
      <c r="AH898" s="14">
        <f t="shared" ca="1" si="388"/>
        <v>-42666.666666666664</v>
      </c>
      <c r="AI898" s="14">
        <f t="shared" ca="1" si="388"/>
        <v>-423166.66666666669</v>
      </c>
      <c r="AJ898" s="14">
        <f t="shared" ca="1" si="388"/>
        <v>-512000.00000000006</v>
      </c>
      <c r="AK898" s="14">
        <f t="shared" ca="1" si="388"/>
        <v>-512000</v>
      </c>
      <c r="AL898" s="14">
        <f t="shared" ca="1" si="388"/>
        <v>-512000</v>
      </c>
      <c r="AM898" s="14">
        <f t="shared" ca="1" si="388"/>
        <v>-512000</v>
      </c>
    </row>
    <row r="899" spans="1:39" hidden="1" outlineLevel="1" x14ac:dyDescent="0.3">
      <c r="B899" t="s">
        <v>307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>
        <v>0</v>
      </c>
      <c r="AC899" s="14">
        <v>0</v>
      </c>
      <c r="AD899" s="14">
        <v>0</v>
      </c>
      <c r="AE899" s="14">
        <v>0</v>
      </c>
      <c r="AF899" s="14">
        <v>0</v>
      </c>
      <c r="AG899" s="14">
        <v>0</v>
      </c>
      <c r="AH899" s="14">
        <v>0</v>
      </c>
      <c r="AI899" s="14">
        <v>0</v>
      </c>
      <c r="AJ899" s="14">
        <v>0</v>
      </c>
      <c r="AK899" s="14">
        <v>0</v>
      </c>
      <c r="AL899" s="14">
        <v>0</v>
      </c>
      <c r="AM899" s="14">
        <v>0</v>
      </c>
    </row>
    <row r="900" spans="1:39" hidden="1" outlineLevel="1" x14ac:dyDescent="0.3">
      <c r="B900" t="s">
        <v>309</v>
      </c>
      <c r="K900" s="14">
        <v>0</v>
      </c>
      <c r="L900" s="14">
        <v>0</v>
      </c>
      <c r="M900" s="14">
        <v>0</v>
      </c>
      <c r="N900" s="14">
        <v>0</v>
      </c>
      <c r="O900" s="14">
        <v>0</v>
      </c>
      <c r="P900" s="14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4">
        <v>0</v>
      </c>
      <c r="AL900" s="14">
        <v>0</v>
      </c>
      <c r="AM900" s="14">
        <v>0</v>
      </c>
    </row>
    <row r="901" spans="1:39" s="15" customFormat="1" hidden="1" outlineLevel="1" x14ac:dyDescent="0.3">
      <c r="A901" s="36"/>
      <c r="B901" s="144" t="s">
        <v>308</v>
      </c>
      <c r="C901" s="144"/>
      <c r="D901" s="144"/>
      <c r="E901" s="144"/>
      <c r="F901" s="144"/>
      <c r="G901" s="144"/>
      <c r="H901" s="144"/>
      <c r="I901" s="144"/>
      <c r="J901" s="144"/>
      <c r="K901" s="154">
        <f t="shared" ref="K901:AM901" ca="1" si="389">K893+K896+K899+K900</f>
        <v>1910029.4444444445</v>
      </c>
      <c r="L901" s="154">
        <f t="shared" ca="1" si="389"/>
        <v>1905055.5555555555</v>
      </c>
      <c r="M901" s="154">
        <f t="shared" ca="1" si="389"/>
        <v>6870308.333333333</v>
      </c>
      <c r="N901" s="154">
        <f t="shared" ca="1" si="389"/>
        <v>6835174.444444444</v>
      </c>
      <c r="O901" s="154">
        <f t="shared" ca="1" si="389"/>
        <v>6793665.555555556</v>
      </c>
      <c r="P901" s="154">
        <f t="shared" ca="1" si="389"/>
        <v>6757910</v>
      </c>
      <c r="Q901" s="154">
        <f t="shared" ca="1" si="389"/>
        <v>6733744.444444444</v>
      </c>
      <c r="R901" s="154">
        <f t="shared" ca="1" si="389"/>
        <v>6696912.222222222</v>
      </c>
      <c r="S901" s="154">
        <f t="shared" ca="1" si="389"/>
        <v>6665681.666666666</v>
      </c>
      <c r="T901" s="154">
        <f t="shared" ca="1" si="389"/>
        <v>6627924.444444444</v>
      </c>
      <c r="U901" s="154">
        <f t="shared" ca="1" si="389"/>
        <v>6577803.8888888881</v>
      </c>
      <c r="V901" s="154">
        <f t="shared" ca="1" si="389"/>
        <v>6527599.9999999991</v>
      </c>
      <c r="W901" s="154">
        <f t="shared" ca="1" si="389"/>
        <v>6535336.1111111101</v>
      </c>
      <c r="X901" s="154">
        <f t="shared" ca="1" si="389"/>
        <v>6464652.2222222211</v>
      </c>
      <c r="Y901" s="154">
        <f t="shared" ca="1" si="389"/>
        <v>6393968.3333333321</v>
      </c>
      <c r="Z901" s="154">
        <f t="shared" ca="1" si="389"/>
        <v>6323284.4444444422</v>
      </c>
      <c r="AA901" s="154">
        <f t="shared" ca="1" si="389"/>
        <v>6252600.5555555532</v>
      </c>
      <c r="AB901" s="154">
        <f t="shared" ca="1" si="389"/>
        <v>6181916.6666666642</v>
      </c>
      <c r="AC901" s="154">
        <f t="shared" ca="1" si="389"/>
        <v>6111232.7777777743</v>
      </c>
      <c r="AD901" s="154">
        <f t="shared" ca="1" si="389"/>
        <v>6040548.8888888853</v>
      </c>
      <c r="AE901" s="154">
        <f t="shared" ca="1" si="389"/>
        <v>5969864.9999999963</v>
      </c>
      <c r="AF901" s="154">
        <f t="shared" ca="1" si="389"/>
        <v>5899181.1111111073</v>
      </c>
      <c r="AG901" s="154">
        <f t="shared" ca="1" si="389"/>
        <v>5828497.2222222183</v>
      </c>
      <c r="AH901" s="154">
        <f t="shared" ca="1" si="389"/>
        <v>5757813.3333333284</v>
      </c>
      <c r="AI901" s="154">
        <f t="shared" ca="1" si="389"/>
        <v>6527600</v>
      </c>
      <c r="AJ901" s="154">
        <f t="shared" ca="1" si="389"/>
        <v>5757813.333333333</v>
      </c>
      <c r="AK901" s="154">
        <f t="shared" ca="1" si="389"/>
        <v>5027666.666666666</v>
      </c>
      <c r="AL901" s="154">
        <f t="shared" ca="1" si="389"/>
        <v>4397600</v>
      </c>
      <c r="AM901" s="154">
        <f t="shared" ca="1" si="389"/>
        <v>3930493.333333333</v>
      </c>
    </row>
    <row r="902" spans="1:39" hidden="1" outlineLevel="1" x14ac:dyDescent="0.3">
      <c r="B902" s="62"/>
      <c r="C902" s="62"/>
      <c r="D902" s="62"/>
      <c r="E902" s="62"/>
      <c r="F902" s="62"/>
      <c r="G902" s="62"/>
      <c r="H902" s="62"/>
      <c r="I902" s="62"/>
      <c r="J902" s="62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  <c r="Z902" s="158"/>
      <c r="AA902" s="158"/>
      <c r="AB902" s="158"/>
      <c r="AC902" s="158"/>
      <c r="AD902" s="158"/>
      <c r="AE902" s="158"/>
      <c r="AF902" s="158"/>
      <c r="AG902" s="158"/>
      <c r="AH902" s="158"/>
      <c r="AI902" s="158"/>
      <c r="AJ902" s="158"/>
      <c r="AK902" s="158"/>
      <c r="AL902" s="158"/>
      <c r="AM902" s="158"/>
    </row>
    <row r="903" spans="1:39" s="15" customFormat="1" ht="13.5" hidden="1" outlineLevel="1" thickBot="1" x14ac:dyDescent="0.35">
      <c r="A903" s="36"/>
      <c r="B903" s="145" t="s">
        <v>310</v>
      </c>
      <c r="C903" s="145"/>
      <c r="D903" s="145"/>
      <c r="E903" s="145"/>
      <c r="F903" s="145"/>
      <c r="G903" s="145"/>
      <c r="H903" s="145"/>
      <c r="I903" s="145"/>
      <c r="J903" s="145"/>
      <c r="K903" s="92">
        <f t="shared" ref="K903:AH903" ca="1" si="390">K891+K901</f>
        <v>4745479.2269444447</v>
      </c>
      <c r="L903" s="92">
        <f t="shared" ca="1" si="390"/>
        <v>4390892.6205555554</v>
      </c>
      <c r="M903" s="92">
        <f t="shared" ca="1" si="390"/>
        <v>48960591.360833332</v>
      </c>
      <c r="N903" s="92">
        <f t="shared" ca="1" si="390"/>
        <v>48516054.959444433</v>
      </c>
      <c r="O903" s="92">
        <f t="shared" ca="1" si="390"/>
        <v>48060997.338055551</v>
      </c>
      <c r="P903" s="92">
        <f t="shared" ca="1" si="390"/>
        <v>47596268.79999999</v>
      </c>
      <c r="Q903" s="92">
        <f t="shared" ca="1" si="390"/>
        <v>47144280.684444427</v>
      </c>
      <c r="R903" s="92">
        <f t="shared" ca="1" si="390"/>
        <v>46614406.047222212</v>
      </c>
      <c r="S903" s="92">
        <f t="shared" ca="1" si="390"/>
        <v>46058928.036666654</v>
      </c>
      <c r="T903" s="92">
        <f t="shared" ca="1" si="390"/>
        <v>49145219.767777771</v>
      </c>
      <c r="U903" s="92">
        <f t="shared" ca="1" si="390"/>
        <v>48392978.99888888</v>
      </c>
      <c r="V903" s="92">
        <f t="shared" ca="1" si="390"/>
        <v>51479139.063333325</v>
      </c>
      <c r="W903" s="92">
        <f t="shared" ca="1" si="390"/>
        <v>50636630.586111106</v>
      </c>
      <c r="X903" s="92">
        <f t="shared" ca="1" si="390"/>
        <v>53592588.775555551</v>
      </c>
      <c r="Y903" s="92">
        <f t="shared" ca="1" si="390"/>
        <v>52710080.298333332</v>
      </c>
      <c r="Z903" s="92">
        <f t="shared" ca="1" si="390"/>
        <v>55666038.48777777</v>
      </c>
      <c r="AA903" s="92">
        <f t="shared" ca="1" si="390"/>
        <v>54783530.01055555</v>
      </c>
      <c r="AB903" s="92">
        <f t="shared" ca="1" si="390"/>
        <v>57739488.199999996</v>
      </c>
      <c r="AC903" s="92">
        <f t="shared" ca="1" si="390"/>
        <v>56856979.722777776</v>
      </c>
      <c r="AD903" s="92">
        <f t="shared" ca="1" si="390"/>
        <v>63238427.912222229</v>
      </c>
      <c r="AE903" s="92">
        <f t="shared" ca="1" si="390"/>
        <v>62193919.435000002</v>
      </c>
      <c r="AF903" s="92">
        <f t="shared" ca="1" si="390"/>
        <v>71197347.62444444</v>
      </c>
      <c r="AG903" s="92">
        <f t="shared" ca="1" si="390"/>
        <v>70028839.147222221</v>
      </c>
      <c r="AH903" s="92">
        <f t="shared" ca="1" si="390"/>
        <v>79032267.336666673</v>
      </c>
      <c r="AI903" s="92">
        <f ca="1">AI891+AI901</f>
        <v>51479139.063333333</v>
      </c>
      <c r="AJ903" s="92">
        <f ca="1">AJ891+AJ901</f>
        <v>79032267.336666673</v>
      </c>
      <c r="AK903" s="92">
        <f ca="1">AK891+AK901</f>
        <v>191258280.98317781</v>
      </c>
      <c r="AL903" s="92">
        <f ca="1">AL891+AL901</f>
        <v>388709332.41904306</v>
      </c>
      <c r="AM903" s="92">
        <f ca="1">AM891+AM901</f>
        <v>671069108.41815579</v>
      </c>
    </row>
    <row r="904" spans="1:39" ht="13.5" hidden="1" outlineLevel="1" thickTop="1" x14ac:dyDescent="0.3"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</row>
    <row r="905" spans="1:39" hidden="1" outlineLevel="1" x14ac:dyDescent="0.3"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</row>
    <row r="906" spans="1:39" s="15" customFormat="1" hidden="1" outlineLevel="1" x14ac:dyDescent="0.3">
      <c r="A906" s="36"/>
      <c r="B906" s="159" t="s">
        <v>311</v>
      </c>
      <c r="C906" s="160"/>
      <c r="D906" s="160"/>
      <c r="E906" s="160"/>
      <c r="F906" s="160"/>
      <c r="G906" s="160"/>
      <c r="H906" s="160"/>
      <c r="I906" s="160"/>
      <c r="J906" s="160"/>
      <c r="K906" s="161"/>
      <c r="L906" s="161"/>
      <c r="M906" s="161"/>
      <c r="N906" s="161"/>
      <c r="O906" s="161"/>
      <c r="P906" s="161"/>
      <c r="Q906" s="161"/>
      <c r="R906" s="162"/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3"/>
      <c r="AJ906" s="163"/>
      <c r="AK906" s="163"/>
      <c r="AL906" s="163"/>
      <c r="AM906" s="163"/>
    </row>
    <row r="907" spans="1:39" hidden="1" outlineLevel="1" x14ac:dyDescent="0.3">
      <c r="B907" t="s">
        <v>240</v>
      </c>
      <c r="K907" s="14">
        <f t="shared" ref="K907:AM907" ca="1" si="391">K837</f>
        <v>100000</v>
      </c>
      <c r="L907" s="14">
        <f t="shared" ca="1" si="391"/>
        <v>100000</v>
      </c>
      <c r="M907" s="14">
        <f t="shared" ca="1" si="391"/>
        <v>100000</v>
      </c>
      <c r="N907" s="14">
        <f t="shared" ca="1" si="391"/>
        <v>100000</v>
      </c>
      <c r="O907" s="14">
        <f t="shared" ca="1" si="391"/>
        <v>100000</v>
      </c>
      <c r="P907" s="14">
        <f t="shared" ca="1" si="391"/>
        <v>100000</v>
      </c>
      <c r="Q907" s="14">
        <f t="shared" ca="1" si="391"/>
        <v>160000</v>
      </c>
      <c r="R907" s="14">
        <f t="shared" ca="1" si="391"/>
        <v>160000</v>
      </c>
      <c r="S907" s="14">
        <f t="shared" ca="1" si="391"/>
        <v>160000</v>
      </c>
      <c r="T907" s="14">
        <f t="shared" ca="1" si="391"/>
        <v>333333.33333333337</v>
      </c>
      <c r="U907" s="14">
        <f t="shared" ca="1" si="391"/>
        <v>160000</v>
      </c>
      <c r="V907" s="14">
        <f t="shared" ca="1" si="391"/>
        <v>333333.33333333337</v>
      </c>
      <c r="W907" s="14">
        <f t="shared" ca="1" si="391"/>
        <v>200000</v>
      </c>
      <c r="X907" s="14">
        <f t="shared" ca="1" si="391"/>
        <v>373333.33333333337</v>
      </c>
      <c r="Y907" s="14">
        <f t="shared" ca="1" si="391"/>
        <v>200000</v>
      </c>
      <c r="Z907" s="14">
        <f t="shared" ca="1" si="391"/>
        <v>373333.33333333337</v>
      </c>
      <c r="AA907" s="14">
        <f t="shared" ca="1" si="391"/>
        <v>200000</v>
      </c>
      <c r="AB907" s="14">
        <f t="shared" ca="1" si="391"/>
        <v>373333.33333333337</v>
      </c>
      <c r="AC907" s="14">
        <f t="shared" ca="1" si="391"/>
        <v>200000</v>
      </c>
      <c r="AD907" s="14">
        <f t="shared" ca="1" si="391"/>
        <v>535333.33333333337</v>
      </c>
      <c r="AE907" s="14">
        <f t="shared" ca="1" si="391"/>
        <v>200000</v>
      </c>
      <c r="AF907" s="14">
        <f t="shared" ca="1" si="391"/>
        <v>659333.33333333337</v>
      </c>
      <c r="AG907" s="14">
        <f t="shared" ca="1" si="391"/>
        <v>200000</v>
      </c>
      <c r="AH907" s="14">
        <f t="shared" ca="1" si="391"/>
        <v>659333.33333333337</v>
      </c>
      <c r="AI907" s="14">
        <f t="shared" ca="1" si="391"/>
        <v>333333.33333333337</v>
      </c>
      <c r="AJ907" s="14">
        <f t="shared" ca="1" si="391"/>
        <v>659333.33333333337</v>
      </c>
      <c r="AK907" s="14">
        <f t="shared" ca="1" si="391"/>
        <v>699611.11111111112</v>
      </c>
      <c r="AL907" s="14">
        <f t="shared" ca="1" si="391"/>
        <v>1051388.8888888892</v>
      </c>
      <c r="AM907" s="14">
        <f t="shared" ca="1" si="391"/>
        <v>1403166.666666667</v>
      </c>
    </row>
    <row r="908" spans="1:39" hidden="1" outlineLevel="1" x14ac:dyDescent="0.3">
      <c r="B908" t="s">
        <v>239</v>
      </c>
      <c r="K908" s="14">
        <v>0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4">
        <v>0</v>
      </c>
      <c r="X908" s="14">
        <v>0</v>
      </c>
      <c r="Y908" s="14">
        <v>0</v>
      </c>
      <c r="Z908" s="14">
        <v>0</v>
      </c>
      <c r="AA908" s="14">
        <v>0</v>
      </c>
      <c r="AB908" s="14">
        <v>0</v>
      </c>
      <c r="AC908" s="14">
        <v>0</v>
      </c>
      <c r="AD908" s="14">
        <v>0</v>
      </c>
      <c r="AE908" s="14">
        <v>0</v>
      </c>
      <c r="AF908" s="14">
        <v>0</v>
      </c>
      <c r="AG908" s="14">
        <v>0</v>
      </c>
      <c r="AH908" s="14">
        <v>0</v>
      </c>
      <c r="AI908" s="14">
        <v>0</v>
      </c>
      <c r="AJ908" s="14">
        <v>0</v>
      </c>
      <c r="AK908" s="14">
        <v>0</v>
      </c>
      <c r="AL908" s="14">
        <v>0</v>
      </c>
      <c r="AM908" s="14">
        <v>0</v>
      </c>
    </row>
    <row r="909" spans="1:39" hidden="1" outlineLevel="1" x14ac:dyDescent="0.3">
      <c r="B909" t="s">
        <v>241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0</v>
      </c>
      <c r="AD909" s="14">
        <v>0</v>
      </c>
      <c r="AE909" s="14">
        <v>0</v>
      </c>
      <c r="AF909" s="14">
        <v>0</v>
      </c>
      <c r="AG909" s="14">
        <v>0</v>
      </c>
      <c r="AH909" s="14">
        <v>0</v>
      </c>
      <c r="AI909" s="14">
        <v>0</v>
      </c>
      <c r="AJ909" s="14">
        <v>0</v>
      </c>
      <c r="AK909" s="14">
        <v>0</v>
      </c>
      <c r="AL909" s="14">
        <v>0</v>
      </c>
      <c r="AM909" s="14">
        <v>0</v>
      </c>
    </row>
    <row r="910" spans="1:39" hidden="1" outlineLevel="1" x14ac:dyDescent="0.3">
      <c r="B910" t="s">
        <v>313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4">
        <v>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  <c r="AC910" s="14">
        <v>0</v>
      </c>
      <c r="AD910" s="14">
        <v>0</v>
      </c>
      <c r="AE910" s="14">
        <v>0</v>
      </c>
      <c r="AF910" s="14">
        <v>0</v>
      </c>
      <c r="AG910" s="14">
        <v>0</v>
      </c>
      <c r="AH910" s="14">
        <v>0</v>
      </c>
      <c r="AI910" s="14">
        <v>0</v>
      </c>
      <c r="AJ910" s="14">
        <v>0</v>
      </c>
      <c r="AK910" s="14">
        <v>0</v>
      </c>
      <c r="AL910" s="14">
        <v>0</v>
      </c>
      <c r="AM910" s="14">
        <v>0</v>
      </c>
    </row>
    <row r="911" spans="1:39" s="15" customFormat="1" hidden="1" outlineLevel="1" x14ac:dyDescent="0.3">
      <c r="A911" s="36"/>
      <c r="B911" s="144" t="s">
        <v>312</v>
      </c>
      <c r="C911" s="144"/>
      <c r="D911" s="144"/>
      <c r="E911" s="144"/>
      <c r="F911" s="144"/>
      <c r="G911" s="144"/>
      <c r="H911" s="144"/>
      <c r="I911" s="144"/>
      <c r="J911" s="144"/>
      <c r="K911" s="154">
        <f t="shared" ref="K911:AM911" ca="1" si="392">SUM(K907:K910)</f>
        <v>100000</v>
      </c>
      <c r="L911" s="154">
        <f t="shared" ca="1" si="392"/>
        <v>100000</v>
      </c>
      <c r="M911" s="154">
        <f t="shared" ca="1" si="392"/>
        <v>100000</v>
      </c>
      <c r="N911" s="154">
        <f t="shared" ca="1" si="392"/>
        <v>100000</v>
      </c>
      <c r="O911" s="154">
        <f t="shared" ca="1" si="392"/>
        <v>100000</v>
      </c>
      <c r="P911" s="154">
        <f t="shared" ca="1" si="392"/>
        <v>100000</v>
      </c>
      <c r="Q911" s="154">
        <f t="shared" ca="1" si="392"/>
        <v>160000</v>
      </c>
      <c r="R911" s="154">
        <f t="shared" ca="1" si="392"/>
        <v>160000</v>
      </c>
      <c r="S911" s="154">
        <f t="shared" ca="1" si="392"/>
        <v>160000</v>
      </c>
      <c r="T911" s="154">
        <f t="shared" ca="1" si="392"/>
        <v>333333.33333333337</v>
      </c>
      <c r="U911" s="154">
        <f t="shared" ca="1" si="392"/>
        <v>160000</v>
      </c>
      <c r="V911" s="154">
        <f t="shared" ca="1" si="392"/>
        <v>333333.33333333337</v>
      </c>
      <c r="W911" s="154">
        <f t="shared" ca="1" si="392"/>
        <v>200000</v>
      </c>
      <c r="X911" s="154">
        <f t="shared" ca="1" si="392"/>
        <v>373333.33333333337</v>
      </c>
      <c r="Y911" s="154">
        <f t="shared" ca="1" si="392"/>
        <v>200000</v>
      </c>
      <c r="Z911" s="154">
        <f t="shared" ca="1" si="392"/>
        <v>373333.33333333337</v>
      </c>
      <c r="AA911" s="154">
        <f t="shared" ca="1" si="392"/>
        <v>200000</v>
      </c>
      <c r="AB911" s="154">
        <f t="shared" ca="1" si="392"/>
        <v>373333.33333333337</v>
      </c>
      <c r="AC911" s="154">
        <f t="shared" ca="1" si="392"/>
        <v>200000</v>
      </c>
      <c r="AD911" s="154">
        <f t="shared" ca="1" si="392"/>
        <v>535333.33333333337</v>
      </c>
      <c r="AE911" s="154">
        <f t="shared" ca="1" si="392"/>
        <v>200000</v>
      </c>
      <c r="AF911" s="154">
        <f t="shared" ca="1" si="392"/>
        <v>659333.33333333337</v>
      </c>
      <c r="AG911" s="154">
        <f t="shared" ca="1" si="392"/>
        <v>200000</v>
      </c>
      <c r="AH911" s="154">
        <f t="shared" ca="1" si="392"/>
        <v>659333.33333333337</v>
      </c>
      <c r="AI911" s="154">
        <f t="shared" ca="1" si="392"/>
        <v>333333.33333333337</v>
      </c>
      <c r="AJ911" s="154">
        <f t="shared" ca="1" si="392"/>
        <v>659333.33333333337</v>
      </c>
      <c r="AK911" s="154">
        <f t="shared" ca="1" si="392"/>
        <v>699611.11111111112</v>
      </c>
      <c r="AL911" s="154">
        <f t="shared" ca="1" si="392"/>
        <v>1051388.8888888892</v>
      </c>
      <c r="AM911" s="154">
        <f t="shared" ca="1" si="392"/>
        <v>1403166.666666667</v>
      </c>
    </row>
    <row r="912" spans="1:39" hidden="1" outlineLevel="1" x14ac:dyDescent="0.3"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</row>
    <row r="913" spans="1:39" hidden="1" outlineLevel="1" x14ac:dyDescent="0.3">
      <c r="B913" t="s">
        <v>314</v>
      </c>
      <c r="K913" s="14">
        <f t="shared" ref="K913:AM913" si="393">K705</f>
        <v>0</v>
      </c>
      <c r="L913" s="14">
        <f t="shared" si="393"/>
        <v>0</v>
      </c>
      <c r="M913" s="14">
        <f t="shared" si="393"/>
        <v>0</v>
      </c>
      <c r="N913" s="14">
        <f t="shared" si="393"/>
        <v>0</v>
      </c>
      <c r="O913" s="14">
        <f t="shared" si="393"/>
        <v>0</v>
      </c>
      <c r="P913" s="14">
        <f t="shared" si="393"/>
        <v>0</v>
      </c>
      <c r="Q913" s="14">
        <f t="shared" si="393"/>
        <v>0</v>
      </c>
      <c r="R913" s="14">
        <f t="shared" si="393"/>
        <v>0</v>
      </c>
      <c r="S913" s="14">
        <f t="shared" si="393"/>
        <v>0</v>
      </c>
      <c r="T913" s="14">
        <f t="shared" si="393"/>
        <v>0</v>
      </c>
      <c r="U913" s="14">
        <f t="shared" si="393"/>
        <v>0</v>
      </c>
      <c r="V913" s="14">
        <f t="shared" si="393"/>
        <v>0</v>
      </c>
      <c r="W913" s="14">
        <f t="shared" si="393"/>
        <v>0</v>
      </c>
      <c r="X913" s="14">
        <f t="shared" si="393"/>
        <v>0</v>
      </c>
      <c r="Y913" s="14">
        <f t="shared" si="393"/>
        <v>0</v>
      </c>
      <c r="Z913" s="14">
        <f t="shared" si="393"/>
        <v>0</v>
      </c>
      <c r="AA913" s="14">
        <f t="shared" si="393"/>
        <v>0</v>
      </c>
      <c r="AB913" s="14">
        <f t="shared" si="393"/>
        <v>0</v>
      </c>
      <c r="AC913" s="14">
        <f t="shared" si="393"/>
        <v>0</v>
      </c>
      <c r="AD913" s="14">
        <f t="shared" si="393"/>
        <v>0</v>
      </c>
      <c r="AE913" s="14">
        <f t="shared" si="393"/>
        <v>0</v>
      </c>
      <c r="AF913" s="14">
        <f t="shared" si="393"/>
        <v>0</v>
      </c>
      <c r="AG913" s="14">
        <f t="shared" si="393"/>
        <v>0</v>
      </c>
      <c r="AH913" s="14">
        <f t="shared" si="393"/>
        <v>0</v>
      </c>
      <c r="AI913" s="14">
        <f t="shared" si="393"/>
        <v>0</v>
      </c>
      <c r="AJ913" s="14">
        <f t="shared" si="393"/>
        <v>0</v>
      </c>
      <c r="AK913" s="14">
        <f t="shared" si="393"/>
        <v>0</v>
      </c>
      <c r="AL913" s="14">
        <f t="shared" si="393"/>
        <v>0</v>
      </c>
      <c r="AM913" s="14">
        <f t="shared" si="393"/>
        <v>0</v>
      </c>
    </row>
    <row r="914" spans="1:39" hidden="1" outlineLevel="1" x14ac:dyDescent="0.3">
      <c r="B914" t="s">
        <v>315</v>
      </c>
      <c r="K914" s="14">
        <v>0</v>
      </c>
      <c r="L914" s="14">
        <v>0</v>
      </c>
      <c r="M914" s="14">
        <v>0</v>
      </c>
      <c r="N914" s="14">
        <v>0</v>
      </c>
      <c r="O914" s="14">
        <v>0</v>
      </c>
      <c r="P914" s="14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4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  <c r="AC914" s="14">
        <v>0</v>
      </c>
      <c r="AD914" s="14">
        <v>0</v>
      </c>
      <c r="AE914" s="14">
        <v>0</v>
      </c>
      <c r="AF914" s="14">
        <v>0</v>
      </c>
      <c r="AG914" s="14">
        <v>0</v>
      </c>
      <c r="AH914" s="14">
        <v>0</v>
      </c>
      <c r="AI914" s="14">
        <v>0</v>
      </c>
      <c r="AJ914" s="14">
        <v>0</v>
      </c>
      <c r="AK914" s="14">
        <v>0</v>
      </c>
      <c r="AL914" s="14">
        <v>0</v>
      </c>
      <c r="AM914" s="14">
        <v>0</v>
      </c>
    </row>
    <row r="915" spans="1:39" s="15" customFormat="1" hidden="1" outlineLevel="1" x14ac:dyDescent="0.3">
      <c r="A915" s="36"/>
      <c r="B915" s="144" t="s">
        <v>316</v>
      </c>
      <c r="C915" s="144"/>
      <c r="D915" s="144"/>
      <c r="E915" s="144"/>
      <c r="F915" s="144"/>
      <c r="G915" s="144"/>
      <c r="H915" s="144"/>
      <c r="I915" s="144"/>
      <c r="J915" s="144"/>
      <c r="K915" s="154">
        <f t="shared" ref="K915:AM915" si="394">SUM(K913:K914)</f>
        <v>0</v>
      </c>
      <c r="L915" s="154">
        <f t="shared" si="394"/>
        <v>0</v>
      </c>
      <c r="M915" s="154">
        <f t="shared" si="394"/>
        <v>0</v>
      </c>
      <c r="N915" s="154">
        <f t="shared" si="394"/>
        <v>0</v>
      </c>
      <c r="O915" s="154">
        <f t="shared" si="394"/>
        <v>0</v>
      </c>
      <c r="P915" s="154">
        <f t="shared" si="394"/>
        <v>0</v>
      </c>
      <c r="Q915" s="154">
        <f t="shared" si="394"/>
        <v>0</v>
      </c>
      <c r="R915" s="154">
        <f t="shared" si="394"/>
        <v>0</v>
      </c>
      <c r="S915" s="154">
        <f t="shared" si="394"/>
        <v>0</v>
      </c>
      <c r="T915" s="154">
        <f t="shared" si="394"/>
        <v>0</v>
      </c>
      <c r="U915" s="154">
        <f t="shared" si="394"/>
        <v>0</v>
      </c>
      <c r="V915" s="154">
        <f t="shared" si="394"/>
        <v>0</v>
      </c>
      <c r="W915" s="154">
        <f t="shared" si="394"/>
        <v>0</v>
      </c>
      <c r="X915" s="154">
        <f t="shared" si="394"/>
        <v>0</v>
      </c>
      <c r="Y915" s="154">
        <f t="shared" si="394"/>
        <v>0</v>
      </c>
      <c r="Z915" s="154">
        <f t="shared" si="394"/>
        <v>0</v>
      </c>
      <c r="AA915" s="154">
        <f t="shared" si="394"/>
        <v>0</v>
      </c>
      <c r="AB915" s="154">
        <f t="shared" si="394"/>
        <v>0</v>
      </c>
      <c r="AC915" s="154">
        <f t="shared" si="394"/>
        <v>0</v>
      </c>
      <c r="AD915" s="154">
        <f t="shared" si="394"/>
        <v>0</v>
      </c>
      <c r="AE915" s="154">
        <f t="shared" si="394"/>
        <v>0</v>
      </c>
      <c r="AF915" s="154">
        <f t="shared" si="394"/>
        <v>0</v>
      </c>
      <c r="AG915" s="154">
        <f t="shared" si="394"/>
        <v>0</v>
      </c>
      <c r="AH915" s="154">
        <f t="shared" si="394"/>
        <v>0</v>
      </c>
      <c r="AI915" s="154">
        <f t="shared" si="394"/>
        <v>0</v>
      </c>
      <c r="AJ915" s="154">
        <f t="shared" si="394"/>
        <v>0</v>
      </c>
      <c r="AK915" s="154">
        <f t="shared" si="394"/>
        <v>0</v>
      </c>
      <c r="AL915" s="154">
        <f t="shared" si="394"/>
        <v>0</v>
      </c>
      <c r="AM915" s="154">
        <f t="shared" si="394"/>
        <v>0</v>
      </c>
    </row>
    <row r="916" spans="1:39" hidden="1" outlineLevel="1" x14ac:dyDescent="0.3"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</row>
    <row r="917" spans="1:39" s="15" customFormat="1" hidden="1" outlineLevel="1" x14ac:dyDescent="0.3">
      <c r="A917" s="36"/>
      <c r="B917" s="144" t="s">
        <v>317</v>
      </c>
      <c r="C917" s="144"/>
      <c r="D917" s="144"/>
      <c r="E917" s="144"/>
      <c r="F917" s="144"/>
      <c r="G917" s="144"/>
      <c r="H917" s="144"/>
      <c r="I917" s="144"/>
      <c r="J917" s="144"/>
      <c r="K917" s="154">
        <f t="shared" ref="K917:AH917" ca="1" si="395">K911+K915</f>
        <v>100000</v>
      </c>
      <c r="L917" s="154">
        <f t="shared" ca="1" si="395"/>
        <v>100000</v>
      </c>
      <c r="M917" s="154">
        <f t="shared" ca="1" si="395"/>
        <v>100000</v>
      </c>
      <c r="N917" s="154">
        <f t="shared" ca="1" si="395"/>
        <v>100000</v>
      </c>
      <c r="O917" s="154">
        <f t="shared" ca="1" si="395"/>
        <v>100000</v>
      </c>
      <c r="P917" s="154">
        <f t="shared" ca="1" si="395"/>
        <v>100000</v>
      </c>
      <c r="Q917" s="154">
        <f t="shared" ca="1" si="395"/>
        <v>160000</v>
      </c>
      <c r="R917" s="154">
        <f t="shared" ca="1" si="395"/>
        <v>160000</v>
      </c>
      <c r="S917" s="154">
        <f t="shared" ca="1" si="395"/>
        <v>160000</v>
      </c>
      <c r="T917" s="154">
        <f t="shared" ca="1" si="395"/>
        <v>333333.33333333337</v>
      </c>
      <c r="U917" s="154">
        <f t="shared" ca="1" si="395"/>
        <v>160000</v>
      </c>
      <c r="V917" s="154">
        <f t="shared" ca="1" si="395"/>
        <v>333333.33333333337</v>
      </c>
      <c r="W917" s="154">
        <f t="shared" ca="1" si="395"/>
        <v>200000</v>
      </c>
      <c r="X917" s="154">
        <f t="shared" ca="1" si="395"/>
        <v>373333.33333333337</v>
      </c>
      <c r="Y917" s="154">
        <f t="shared" ca="1" si="395"/>
        <v>200000</v>
      </c>
      <c r="Z917" s="154">
        <f t="shared" ca="1" si="395"/>
        <v>373333.33333333337</v>
      </c>
      <c r="AA917" s="154">
        <f t="shared" ca="1" si="395"/>
        <v>200000</v>
      </c>
      <c r="AB917" s="154">
        <f t="shared" ca="1" si="395"/>
        <v>373333.33333333337</v>
      </c>
      <c r="AC917" s="154">
        <f t="shared" ca="1" si="395"/>
        <v>200000</v>
      </c>
      <c r="AD917" s="154">
        <f t="shared" ca="1" si="395"/>
        <v>535333.33333333337</v>
      </c>
      <c r="AE917" s="154">
        <f t="shared" ca="1" si="395"/>
        <v>200000</v>
      </c>
      <c r="AF917" s="154">
        <f t="shared" ca="1" si="395"/>
        <v>659333.33333333337</v>
      </c>
      <c r="AG917" s="154">
        <f t="shared" ca="1" si="395"/>
        <v>200000</v>
      </c>
      <c r="AH917" s="154">
        <f t="shared" ca="1" si="395"/>
        <v>659333.33333333337</v>
      </c>
      <c r="AI917" s="154">
        <f ca="1">AI911+AI915</f>
        <v>333333.33333333337</v>
      </c>
      <c r="AJ917" s="154">
        <f ca="1">AJ911+AJ915</f>
        <v>659333.33333333337</v>
      </c>
      <c r="AK917" s="154">
        <f ca="1">AK911+AK915</f>
        <v>699611.11111111112</v>
      </c>
      <c r="AL917" s="154">
        <f ca="1">AL911+AL915</f>
        <v>1051388.8888888892</v>
      </c>
      <c r="AM917" s="154">
        <f ca="1">AM911+AM915</f>
        <v>1403166.666666667</v>
      </c>
    </row>
    <row r="918" spans="1:39" hidden="1" outlineLevel="1" x14ac:dyDescent="0.3"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</row>
    <row r="919" spans="1:39" hidden="1" outlineLevel="1" x14ac:dyDescent="0.3">
      <c r="B919" t="s">
        <v>318</v>
      </c>
      <c r="K919" s="14">
        <f ca="1">SUM($J$873:K875)+700000</f>
        <v>5700000</v>
      </c>
      <c r="L919" s="14">
        <f ca="1">K919+L873+L874+L875</f>
        <v>5700000</v>
      </c>
      <c r="M919" s="14">
        <f t="shared" ref="M919:AH919" ca="1" si="396">L919+M873+M874+M875</f>
        <v>50700000</v>
      </c>
      <c r="N919" s="14">
        <f t="shared" ca="1" si="396"/>
        <v>50700000</v>
      </c>
      <c r="O919" s="14">
        <f t="shared" ca="1" si="396"/>
        <v>50700000</v>
      </c>
      <c r="P919" s="14">
        <f t="shared" ca="1" si="396"/>
        <v>50700000</v>
      </c>
      <c r="Q919" s="14">
        <f t="shared" ca="1" si="396"/>
        <v>50700000</v>
      </c>
      <c r="R919" s="14">
        <f t="shared" ca="1" si="396"/>
        <v>50700000</v>
      </c>
      <c r="S919" s="14">
        <f t="shared" ca="1" si="396"/>
        <v>50700000</v>
      </c>
      <c r="T919" s="14">
        <f t="shared" ca="1" si="396"/>
        <v>50700000</v>
      </c>
      <c r="U919" s="14">
        <f t="shared" ca="1" si="396"/>
        <v>50700000</v>
      </c>
      <c r="V919" s="14">
        <f t="shared" ca="1" si="396"/>
        <v>50700000</v>
      </c>
      <c r="W919" s="14">
        <f t="shared" ca="1" si="396"/>
        <v>50700000</v>
      </c>
      <c r="X919" s="14">
        <f t="shared" ca="1" si="396"/>
        <v>50700000</v>
      </c>
      <c r="Y919" s="14">
        <f t="shared" ca="1" si="396"/>
        <v>50700000</v>
      </c>
      <c r="Z919" s="14">
        <f t="shared" ca="1" si="396"/>
        <v>50700000</v>
      </c>
      <c r="AA919" s="14">
        <f t="shared" ca="1" si="396"/>
        <v>50700000</v>
      </c>
      <c r="AB919" s="14">
        <f t="shared" ca="1" si="396"/>
        <v>50700000</v>
      </c>
      <c r="AC919" s="14">
        <f t="shared" ca="1" si="396"/>
        <v>50700000</v>
      </c>
      <c r="AD919" s="14">
        <f t="shared" ca="1" si="396"/>
        <v>50700000</v>
      </c>
      <c r="AE919" s="14">
        <f t="shared" ca="1" si="396"/>
        <v>50700000</v>
      </c>
      <c r="AF919" s="14">
        <f t="shared" ca="1" si="396"/>
        <v>50700000</v>
      </c>
      <c r="AG919" s="14">
        <f t="shared" ca="1" si="396"/>
        <v>50700000</v>
      </c>
      <c r="AH919" s="14">
        <f t="shared" ca="1" si="396"/>
        <v>50700000</v>
      </c>
      <c r="AI919" s="14">
        <f ca="1">SUM(AI873:AI875)+700000</f>
        <v>50700000</v>
      </c>
      <c r="AJ919" s="14">
        <f t="shared" ref="AJ919:AM919" ca="1" si="397">AI919+AJ873+AJ874+AJ875</f>
        <v>50700000</v>
      </c>
      <c r="AK919" s="14">
        <f t="shared" ca="1" si="397"/>
        <v>50700000</v>
      </c>
      <c r="AL919" s="14">
        <f t="shared" ca="1" si="397"/>
        <v>50700000</v>
      </c>
      <c r="AM919" s="14">
        <f t="shared" ca="1" si="397"/>
        <v>50700000</v>
      </c>
    </row>
    <row r="920" spans="1:39" hidden="1" outlineLevel="1" x14ac:dyDescent="0.3">
      <c r="B920" t="s">
        <v>209</v>
      </c>
      <c r="K920" s="14">
        <f t="shared" ref="K920:AM920" ca="1" si="398">K849</f>
        <v>-354520.77305555559</v>
      </c>
      <c r="L920" s="14">
        <f t="shared" ca="1" si="398"/>
        <v>-354586.6063888889</v>
      </c>
      <c r="M920" s="14">
        <f t="shared" ca="1" si="398"/>
        <v>-430301.25972222222</v>
      </c>
      <c r="N920" s="14">
        <f t="shared" ca="1" si="398"/>
        <v>-444536.40138888895</v>
      </c>
      <c r="O920" s="14">
        <f t="shared" ca="1" si="398"/>
        <v>-455057.62138888892</v>
      </c>
      <c r="P920" s="14">
        <f t="shared" ca="1" si="398"/>
        <v>-464728.53805555555</v>
      </c>
      <c r="Q920" s="14">
        <f t="shared" ca="1" si="398"/>
        <v>-511988.11555555556</v>
      </c>
      <c r="R920" s="14">
        <f t="shared" ca="1" si="398"/>
        <v>-529874.63722222229</v>
      </c>
      <c r="S920" s="14">
        <f t="shared" ca="1" si="398"/>
        <v>-555478.01055555558</v>
      </c>
      <c r="T920" s="14">
        <f t="shared" ca="1" si="398"/>
        <v>2912958.3977777776</v>
      </c>
      <c r="U920" s="14">
        <f t="shared" ca="1" si="398"/>
        <v>-578907.43555555562</v>
      </c>
      <c r="V920" s="14">
        <f t="shared" ca="1" si="398"/>
        <v>2912826.7311111107</v>
      </c>
      <c r="W920" s="14">
        <f t="shared" ca="1" si="398"/>
        <v>-709175.14388888888</v>
      </c>
      <c r="X920" s="14">
        <f t="shared" ca="1" si="398"/>
        <v>2782624.8561111107</v>
      </c>
      <c r="Y920" s="14">
        <f t="shared" ca="1" si="398"/>
        <v>-709175.14388888888</v>
      </c>
      <c r="Z920" s="14">
        <f t="shared" ca="1" si="398"/>
        <v>2782624.8561111107</v>
      </c>
      <c r="AA920" s="14">
        <f t="shared" ca="1" si="398"/>
        <v>-709175.14388888888</v>
      </c>
      <c r="AB920" s="14">
        <f t="shared" ca="1" si="398"/>
        <v>2782624.8561111107</v>
      </c>
      <c r="AC920" s="14">
        <f t="shared" ca="1" si="398"/>
        <v>-709175.14388888888</v>
      </c>
      <c r="AD920" s="14">
        <f t="shared" ca="1" si="398"/>
        <v>6046114.8561111121</v>
      </c>
      <c r="AE920" s="14">
        <f t="shared" ca="1" si="398"/>
        <v>-709175.14388888888</v>
      </c>
      <c r="AF920" s="14">
        <f t="shared" ca="1" si="398"/>
        <v>8544094.856111113</v>
      </c>
      <c r="AG920" s="14">
        <f t="shared" ca="1" si="398"/>
        <v>-709175.14388888888</v>
      </c>
      <c r="AH920" s="14">
        <f t="shared" ca="1" si="398"/>
        <v>8544094.856111113</v>
      </c>
      <c r="AI920" s="14">
        <f t="shared" ca="1" si="398"/>
        <v>1145805.7299999993</v>
      </c>
      <c r="AJ920" s="14">
        <f t="shared" ca="1" si="398"/>
        <v>27227128.273333337</v>
      </c>
      <c r="AK920" s="14">
        <f t="shared" ca="1" si="398"/>
        <v>112185735.86873336</v>
      </c>
      <c r="AL920" s="14">
        <f t="shared" ca="1" si="398"/>
        <v>197099273.65808743</v>
      </c>
      <c r="AM920" s="14">
        <f t="shared" ca="1" si="398"/>
        <v>282007998.22133493</v>
      </c>
    </row>
    <row r="921" spans="1:39" hidden="1" outlineLevel="1" x14ac:dyDescent="0.3">
      <c r="B921" t="s">
        <v>218</v>
      </c>
      <c r="K921" s="14">
        <f t="shared" ref="K921:AH921" ca="1" si="399">K872</f>
        <v>0</v>
      </c>
      <c r="L921" s="14">
        <f t="shared" ca="1" si="399"/>
        <v>0</v>
      </c>
      <c r="M921" s="14">
        <f t="shared" ca="1" si="399"/>
        <v>0</v>
      </c>
      <c r="N921" s="14">
        <f t="shared" ca="1" si="399"/>
        <v>0</v>
      </c>
      <c r="O921" s="14">
        <f t="shared" ca="1" si="399"/>
        <v>0</v>
      </c>
      <c r="P921" s="14">
        <f t="shared" ca="1" si="399"/>
        <v>0</v>
      </c>
      <c r="Q921" s="14">
        <f t="shared" ca="1" si="399"/>
        <v>0</v>
      </c>
      <c r="R921" s="14">
        <f t="shared" ca="1" si="399"/>
        <v>0</v>
      </c>
      <c r="S921" s="14">
        <f t="shared" ca="1" si="399"/>
        <v>0</v>
      </c>
      <c r="T921" s="14">
        <f t="shared" ca="1" si="399"/>
        <v>0</v>
      </c>
      <c r="U921" s="14">
        <f t="shared" ca="1" si="399"/>
        <v>0</v>
      </c>
      <c r="V921" s="14">
        <f t="shared" ca="1" si="399"/>
        <v>0</v>
      </c>
      <c r="W921" s="14">
        <f t="shared" ca="1" si="399"/>
        <v>0</v>
      </c>
      <c r="X921" s="14">
        <f t="shared" ca="1" si="399"/>
        <v>0</v>
      </c>
      <c r="Y921" s="14">
        <f t="shared" ca="1" si="399"/>
        <v>0</v>
      </c>
      <c r="Z921" s="14">
        <f t="shared" ca="1" si="399"/>
        <v>0</v>
      </c>
      <c r="AA921" s="14">
        <f t="shared" ca="1" si="399"/>
        <v>0</v>
      </c>
      <c r="AB921" s="14">
        <f t="shared" ca="1" si="399"/>
        <v>0</v>
      </c>
      <c r="AC921" s="14">
        <f t="shared" ca="1" si="399"/>
        <v>0</v>
      </c>
      <c r="AD921" s="14">
        <f t="shared" ca="1" si="399"/>
        <v>0</v>
      </c>
      <c r="AE921" s="14">
        <f t="shared" ca="1" si="399"/>
        <v>0</v>
      </c>
      <c r="AF921" s="14">
        <f t="shared" ca="1" si="399"/>
        <v>0</v>
      </c>
      <c r="AG921" s="14">
        <f t="shared" ca="1" si="399"/>
        <v>0</v>
      </c>
      <c r="AH921" s="14">
        <f t="shared" ca="1" si="399"/>
        <v>0</v>
      </c>
      <c r="AI921" s="14">
        <f ca="1">AI872</f>
        <v>0</v>
      </c>
      <c r="AJ921" s="14">
        <f ca="1">AJ872</f>
        <v>0</v>
      </c>
      <c r="AK921" s="14">
        <f ca="1">AK872</f>
        <v>0</v>
      </c>
      <c r="AL921" s="14">
        <f ca="1">AL872</f>
        <v>0</v>
      </c>
      <c r="AM921" s="14">
        <f ca="1">AM872</f>
        <v>0</v>
      </c>
    </row>
    <row r="922" spans="1:39" hidden="1" outlineLevel="1" x14ac:dyDescent="0.3">
      <c r="B922" t="s">
        <v>319</v>
      </c>
      <c r="K922" s="14">
        <v>-700000</v>
      </c>
      <c r="L922" s="14">
        <f ca="1">SUM(K920:K922)</f>
        <v>-1054520.7730555555</v>
      </c>
      <c r="M922" s="14">
        <f ca="1">SUM(L920:L922)</f>
        <v>-1409107.3794444446</v>
      </c>
      <c r="N922" s="14">
        <f t="shared" ref="N922:AH922" ca="1" si="400">SUM(M920:M922)</f>
        <v>-1839408.6391666667</v>
      </c>
      <c r="O922" s="14">
        <f t="shared" ca="1" si="400"/>
        <v>-2283945.0405555554</v>
      </c>
      <c r="P922" s="14">
        <f t="shared" ca="1" si="400"/>
        <v>-2739002.6619444443</v>
      </c>
      <c r="Q922" s="14">
        <f t="shared" ca="1" si="400"/>
        <v>-3203731.1999999997</v>
      </c>
      <c r="R922" s="14">
        <f t="shared" ca="1" si="400"/>
        <v>-3715719.3155555553</v>
      </c>
      <c r="S922" s="14">
        <f t="shared" ca="1" si="400"/>
        <v>-4245593.9527777778</v>
      </c>
      <c r="T922" s="14">
        <f t="shared" ca="1" si="400"/>
        <v>-4801071.9633333329</v>
      </c>
      <c r="U922" s="14">
        <f t="shared" ca="1" si="400"/>
        <v>-1888113.5655555553</v>
      </c>
      <c r="V922" s="14">
        <f t="shared" ca="1" si="400"/>
        <v>-2467021.0011111107</v>
      </c>
      <c r="W922" s="14">
        <f t="shared" ca="1" si="400"/>
        <v>445805.73</v>
      </c>
      <c r="X922" s="14">
        <f t="shared" ca="1" si="400"/>
        <v>-263369.4138888889</v>
      </c>
      <c r="Y922" s="14">
        <f t="shared" ca="1" si="400"/>
        <v>2519255.4422222218</v>
      </c>
      <c r="Z922" s="14">
        <f t="shared" ca="1" si="400"/>
        <v>1810080.2983333329</v>
      </c>
      <c r="AA922" s="14">
        <f t="shared" ca="1" si="400"/>
        <v>4592705.1544444431</v>
      </c>
      <c r="AB922" s="14">
        <f t="shared" ca="1" si="400"/>
        <v>3883530.0105555542</v>
      </c>
      <c r="AC922" s="14">
        <f t="shared" ca="1" si="400"/>
        <v>6666154.8666666653</v>
      </c>
      <c r="AD922" s="14">
        <f t="shared" ca="1" si="400"/>
        <v>5956979.7227777764</v>
      </c>
      <c r="AE922" s="14">
        <f t="shared" ca="1" si="400"/>
        <v>12003094.578888889</v>
      </c>
      <c r="AF922" s="14">
        <f t="shared" ca="1" si="400"/>
        <v>11293919.435000001</v>
      </c>
      <c r="AG922" s="14">
        <f t="shared" ca="1" si="400"/>
        <v>19838014.291111112</v>
      </c>
      <c r="AH922" s="14">
        <f t="shared" ca="1" si="400"/>
        <v>19128839.147222221</v>
      </c>
      <c r="AI922" s="14">
        <v>-700000</v>
      </c>
      <c r="AJ922" s="14">
        <f ca="1">SUM(AI920:AI922)</f>
        <v>445805.72999999928</v>
      </c>
      <c r="AK922" s="14">
        <f ca="1">SUM(AJ920:AJ922)</f>
        <v>27672934.003333338</v>
      </c>
      <c r="AL922" s="14">
        <f ca="1">SUM(AK920:AK922)</f>
        <v>139858669.87206671</v>
      </c>
      <c r="AM922" s="14">
        <f ca="1">SUM(AL920:AL922)</f>
        <v>336957943.53015411</v>
      </c>
    </row>
    <row r="923" spans="1:39" s="15" customFormat="1" hidden="1" outlineLevel="1" x14ac:dyDescent="0.3">
      <c r="A923" s="36"/>
      <c r="B923" s="144" t="s">
        <v>320</v>
      </c>
      <c r="C923" s="144"/>
      <c r="D923" s="144"/>
      <c r="E923" s="144"/>
      <c r="F923" s="144"/>
      <c r="G923" s="144"/>
      <c r="H923" s="144"/>
      <c r="I923" s="144"/>
      <c r="J923" s="144"/>
      <c r="K923" s="154">
        <f t="shared" ref="K923:AM923" ca="1" si="401">SUM(K919:K922)</f>
        <v>4645479.2269444447</v>
      </c>
      <c r="L923" s="154">
        <f t="shared" ca="1" si="401"/>
        <v>4290892.6205555554</v>
      </c>
      <c r="M923" s="154">
        <f t="shared" ca="1" si="401"/>
        <v>48860591.360833332</v>
      </c>
      <c r="N923" s="154">
        <f t="shared" ca="1" si="401"/>
        <v>48416054.959444441</v>
      </c>
      <c r="O923" s="154">
        <f t="shared" ca="1" si="401"/>
        <v>47960997.338055551</v>
      </c>
      <c r="P923" s="154">
        <f t="shared" ca="1" si="401"/>
        <v>47496268.800000004</v>
      </c>
      <c r="Q923" s="154">
        <f t="shared" ca="1" si="401"/>
        <v>46984280.684444442</v>
      </c>
      <c r="R923" s="154">
        <f t="shared" ca="1" si="401"/>
        <v>46454406.047222219</v>
      </c>
      <c r="S923" s="154">
        <f t="shared" ca="1" si="401"/>
        <v>45898928.036666662</v>
      </c>
      <c r="T923" s="154">
        <f t="shared" ca="1" si="401"/>
        <v>48811886.43444445</v>
      </c>
      <c r="U923" s="154">
        <f t="shared" ca="1" si="401"/>
        <v>48232978.998888887</v>
      </c>
      <c r="V923" s="154">
        <f t="shared" ca="1" si="401"/>
        <v>51145805.729999997</v>
      </c>
      <c r="W923" s="154">
        <f t="shared" ca="1" si="401"/>
        <v>50436630.586111106</v>
      </c>
      <c r="X923" s="154">
        <f t="shared" ca="1" si="401"/>
        <v>53219255.442222223</v>
      </c>
      <c r="Y923" s="154">
        <f t="shared" ca="1" si="401"/>
        <v>52510080.298333332</v>
      </c>
      <c r="Z923" s="154">
        <f t="shared" ca="1" si="401"/>
        <v>55292705.154444441</v>
      </c>
      <c r="AA923" s="154">
        <f t="shared" ca="1" si="401"/>
        <v>54583530.01055555</v>
      </c>
      <c r="AB923" s="154">
        <f t="shared" ca="1" si="401"/>
        <v>57366154.86666666</v>
      </c>
      <c r="AC923" s="154">
        <f t="shared" ca="1" si="401"/>
        <v>56656979.722777776</v>
      </c>
      <c r="AD923" s="154">
        <f t="shared" ca="1" si="401"/>
        <v>62703094.578888886</v>
      </c>
      <c r="AE923" s="154">
        <f t="shared" ca="1" si="401"/>
        <v>61993919.435000002</v>
      </c>
      <c r="AF923" s="154">
        <f t="shared" ca="1" si="401"/>
        <v>70538014.291111112</v>
      </c>
      <c r="AG923" s="154">
        <f t="shared" ca="1" si="401"/>
        <v>69828839.147222221</v>
      </c>
      <c r="AH923" s="154">
        <f t="shared" ca="1" si="401"/>
        <v>78372934.00333333</v>
      </c>
      <c r="AI923" s="154">
        <f t="shared" ca="1" si="401"/>
        <v>51145805.729999997</v>
      </c>
      <c r="AJ923" s="154">
        <f t="shared" ca="1" si="401"/>
        <v>78372934.003333345</v>
      </c>
      <c r="AK923" s="154">
        <f t="shared" ca="1" si="401"/>
        <v>190558669.87206668</v>
      </c>
      <c r="AL923" s="154">
        <f t="shared" ca="1" si="401"/>
        <v>387657943.53015411</v>
      </c>
      <c r="AM923" s="154">
        <f t="shared" ca="1" si="401"/>
        <v>669665941.75148904</v>
      </c>
    </row>
    <row r="924" spans="1:39" hidden="1" outlineLevel="1" x14ac:dyDescent="0.3"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</row>
    <row r="925" spans="1:39" s="15" customFormat="1" ht="13.5" hidden="1" outlineLevel="1" thickBot="1" x14ac:dyDescent="0.35">
      <c r="A925" s="36"/>
      <c r="B925" s="145" t="s">
        <v>321</v>
      </c>
      <c r="C925" s="145"/>
      <c r="D925" s="145"/>
      <c r="E925" s="145"/>
      <c r="F925" s="145"/>
      <c r="G925" s="145"/>
      <c r="H925" s="145"/>
      <c r="I925" s="145"/>
      <c r="J925" s="145"/>
      <c r="K925" s="92">
        <f t="shared" ref="K925:AH925" ca="1" si="402">+K917+K923</f>
        <v>4745479.2269444447</v>
      </c>
      <c r="L925" s="92">
        <f t="shared" ca="1" si="402"/>
        <v>4390892.6205555554</v>
      </c>
      <c r="M925" s="92">
        <f t="shared" ca="1" si="402"/>
        <v>48960591.360833332</v>
      </c>
      <c r="N925" s="92">
        <f t="shared" ca="1" si="402"/>
        <v>48516054.959444441</v>
      </c>
      <c r="O925" s="92">
        <f t="shared" ca="1" si="402"/>
        <v>48060997.338055551</v>
      </c>
      <c r="P925" s="92">
        <f t="shared" ca="1" si="402"/>
        <v>47596268.800000004</v>
      </c>
      <c r="Q925" s="92">
        <f t="shared" ca="1" si="402"/>
        <v>47144280.684444442</v>
      </c>
      <c r="R925" s="92">
        <f t="shared" ca="1" si="402"/>
        <v>46614406.047222219</v>
      </c>
      <c r="S925" s="92">
        <f t="shared" ca="1" si="402"/>
        <v>46058928.036666662</v>
      </c>
      <c r="T925" s="92">
        <f t="shared" ca="1" si="402"/>
        <v>49145219.767777786</v>
      </c>
      <c r="U925" s="92">
        <f t="shared" ca="1" si="402"/>
        <v>48392978.998888887</v>
      </c>
      <c r="V925" s="92">
        <f t="shared" ca="1" si="402"/>
        <v>51479139.063333333</v>
      </c>
      <c r="W925" s="92">
        <f t="shared" ca="1" si="402"/>
        <v>50636630.586111106</v>
      </c>
      <c r="X925" s="92">
        <f t="shared" ca="1" si="402"/>
        <v>53592588.775555559</v>
      </c>
      <c r="Y925" s="92">
        <f t="shared" ca="1" si="402"/>
        <v>52710080.298333332</v>
      </c>
      <c r="Z925" s="92">
        <f t="shared" ca="1" si="402"/>
        <v>55666038.487777777</v>
      </c>
      <c r="AA925" s="92">
        <f t="shared" ca="1" si="402"/>
        <v>54783530.01055555</v>
      </c>
      <c r="AB925" s="92">
        <f t="shared" ca="1" si="402"/>
        <v>57739488.199999996</v>
      </c>
      <c r="AC925" s="92">
        <f t="shared" ca="1" si="402"/>
        <v>56856979.722777776</v>
      </c>
      <c r="AD925" s="92">
        <f t="shared" ca="1" si="402"/>
        <v>63238427.912222221</v>
      </c>
      <c r="AE925" s="92">
        <f t="shared" ca="1" si="402"/>
        <v>62193919.435000002</v>
      </c>
      <c r="AF925" s="92">
        <f t="shared" ca="1" si="402"/>
        <v>71197347.62444444</v>
      </c>
      <c r="AG925" s="92">
        <f t="shared" ca="1" si="402"/>
        <v>70028839.147222221</v>
      </c>
      <c r="AH925" s="92">
        <f t="shared" ca="1" si="402"/>
        <v>79032267.336666659</v>
      </c>
      <c r="AI925" s="92">
        <f ca="1">+AI917+AI923</f>
        <v>51479139.063333333</v>
      </c>
      <c r="AJ925" s="92">
        <f ca="1">+AJ917+AJ923</f>
        <v>79032267.336666673</v>
      </c>
      <c r="AK925" s="92">
        <f ca="1">+AK917+AK923</f>
        <v>191258280.98317778</v>
      </c>
      <c r="AL925" s="92">
        <f ca="1">+AL917+AL923</f>
        <v>388709332.419043</v>
      </c>
      <c r="AM925" s="92">
        <f ca="1">+AM917+AM923</f>
        <v>671069108.41815567</v>
      </c>
    </row>
    <row r="926" spans="1:39" ht="13.5" hidden="1" outlineLevel="1" thickTop="1" x14ac:dyDescent="0.3"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</row>
    <row r="927" spans="1:39" ht="13.5" hidden="1" outlineLevel="1" thickBot="1" x14ac:dyDescent="0.35"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</row>
    <row r="928" spans="1:39" s="150" customFormat="1" ht="13.5" hidden="1" outlineLevel="1" thickBot="1" x14ac:dyDescent="0.3">
      <c r="A928" s="29"/>
      <c r="B928" s="164" t="s">
        <v>326</v>
      </c>
      <c r="C928" s="165"/>
      <c r="D928" s="165"/>
      <c r="E928" s="165"/>
      <c r="F928" s="165"/>
      <c r="G928" s="165"/>
      <c r="H928" s="165"/>
      <c r="I928" s="165"/>
      <c r="J928" s="165"/>
      <c r="K928" s="165">
        <f t="shared" ref="K928:AH928" ca="1" si="403">K903-K925</f>
        <v>0</v>
      </c>
      <c r="L928" s="165">
        <f t="shared" ca="1" si="403"/>
        <v>0</v>
      </c>
      <c r="M928" s="165">
        <f t="shared" ca="1" si="403"/>
        <v>0</v>
      </c>
      <c r="N928" s="165">
        <f t="shared" ca="1" si="403"/>
        <v>0</v>
      </c>
      <c r="O928" s="165">
        <f t="shared" ca="1" si="403"/>
        <v>0</v>
      </c>
      <c r="P928" s="165">
        <f t="shared" ca="1" si="403"/>
        <v>0</v>
      </c>
      <c r="Q928" s="165">
        <f t="shared" ca="1" si="403"/>
        <v>0</v>
      </c>
      <c r="R928" s="165">
        <f t="shared" ca="1" si="403"/>
        <v>0</v>
      </c>
      <c r="S928" s="165">
        <f t="shared" ca="1" si="403"/>
        <v>0</v>
      </c>
      <c r="T928" s="165">
        <f t="shared" ca="1" si="403"/>
        <v>0</v>
      </c>
      <c r="U928" s="165">
        <f t="shared" ca="1" si="403"/>
        <v>0</v>
      </c>
      <c r="V928" s="165">
        <f t="shared" ca="1" si="403"/>
        <v>0</v>
      </c>
      <c r="W928" s="165">
        <f t="shared" ca="1" si="403"/>
        <v>0</v>
      </c>
      <c r="X928" s="165">
        <f t="shared" ca="1" si="403"/>
        <v>0</v>
      </c>
      <c r="Y928" s="165">
        <f t="shared" ca="1" si="403"/>
        <v>0</v>
      </c>
      <c r="Z928" s="165">
        <f t="shared" ca="1" si="403"/>
        <v>0</v>
      </c>
      <c r="AA928" s="165">
        <f t="shared" ca="1" si="403"/>
        <v>0</v>
      </c>
      <c r="AB928" s="165">
        <f t="shared" ca="1" si="403"/>
        <v>0</v>
      </c>
      <c r="AC928" s="165">
        <f t="shared" ca="1" si="403"/>
        <v>0</v>
      </c>
      <c r="AD928" s="165">
        <f t="shared" ca="1" si="403"/>
        <v>0</v>
      </c>
      <c r="AE928" s="165">
        <f t="shared" ca="1" si="403"/>
        <v>0</v>
      </c>
      <c r="AF928" s="165">
        <f t="shared" ca="1" si="403"/>
        <v>0</v>
      </c>
      <c r="AG928" s="165">
        <f t="shared" ca="1" si="403"/>
        <v>0</v>
      </c>
      <c r="AH928" s="165">
        <f t="shared" ca="1" si="403"/>
        <v>0</v>
      </c>
      <c r="AI928" s="165">
        <f ca="1">AI903-AI925</f>
        <v>0</v>
      </c>
      <c r="AJ928" s="165">
        <f ca="1">AJ903-AJ925</f>
        <v>0</v>
      </c>
      <c r="AK928" s="165">
        <f ca="1">AK903-AK925</f>
        <v>0</v>
      </c>
      <c r="AL928" s="165">
        <f ca="1">AL903-AL925</f>
        <v>0</v>
      </c>
      <c r="AM928" s="166">
        <f ca="1">AM903-AM925</f>
        <v>0</v>
      </c>
    </row>
    <row r="929" spans="35:39" hidden="1" outlineLevel="1" x14ac:dyDescent="0.3">
      <c r="AI929" s="14"/>
      <c r="AJ929" s="14"/>
      <c r="AK929" s="14"/>
      <c r="AL929" s="14"/>
      <c r="AM929" s="14"/>
    </row>
    <row r="930" spans="35:39" hidden="1" outlineLevel="1" x14ac:dyDescent="0.3">
      <c r="AI930" s="14"/>
      <c r="AJ930" s="14"/>
      <c r="AK930" s="14"/>
      <c r="AL930" s="14"/>
      <c r="AM930" s="14"/>
    </row>
  </sheetData>
  <mergeCells count="2">
    <mergeCell ref="C57:C59"/>
    <mergeCell ref="C77:C79"/>
  </mergeCells>
  <dataValidations count="1">
    <dataValidation type="list" allowBlank="1" showInputMessage="1" showErrorMessage="1" sqref="E16:E20 E11:E13 E27 E23:E24 E30" xr:uid="{94FDC2C7-10DC-4DEB-A482-C64E4B6D7B31}">
      <formula1>$J$101:$J$103</formula1>
    </dataValidation>
  </dataValidations>
  <pageMargins left="0.7" right="0.7" top="0.75" bottom="0.75" header="0.3" footer="0.3"/>
  <pageSetup orientation="portrait" r:id="rId1"/>
  <ignoredErrors>
    <ignoredError sqref="AI107:AJ113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D2D7-D4E0-4BC0-A9AB-E929AD89FB40}">
  <sheetPr>
    <tabColor rgb="FF008080"/>
    <outlinePr summaryBelow="0" summaryRight="0"/>
  </sheetPr>
  <dimension ref="A1:AV785"/>
  <sheetViews>
    <sheetView showGridLines="0" zoomScale="90" zoomScaleNormal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B6" sqref="B6"/>
    </sheetView>
  </sheetViews>
  <sheetFormatPr defaultRowHeight="13" outlineLevelRow="4" outlineLevelCol="1" x14ac:dyDescent="0.3"/>
  <cols>
    <col min="1" max="1" width="3.1796875" style="36" customWidth="1"/>
    <col min="2" max="9" width="14.90625" customWidth="1"/>
    <col min="10" max="10" width="14.90625" customWidth="1" collapsed="1"/>
    <col min="11" max="17" width="15.81640625" style="1" hidden="1" customWidth="1" outlineLevel="1"/>
    <col min="18" max="18" width="15.81640625" style="5" hidden="1" customWidth="1" outlineLevel="1"/>
    <col min="19" max="34" width="15.81640625" hidden="1" customWidth="1" outlineLevel="1"/>
    <col min="35" max="35" width="15.81640625" customWidth="1" collapsed="1"/>
    <col min="36" max="39" width="15.81640625" customWidth="1"/>
  </cols>
  <sheetData>
    <row r="1" spans="1:41" x14ac:dyDescent="0.3">
      <c r="B1" s="51"/>
      <c r="C1" s="51"/>
      <c r="D1" s="51"/>
      <c r="E1" s="51"/>
      <c r="F1" s="51"/>
      <c r="G1" s="51"/>
      <c r="H1" s="51"/>
      <c r="I1" s="51"/>
      <c r="J1" s="51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51"/>
      <c r="AJ1" s="51"/>
      <c r="AK1" s="51"/>
      <c r="AL1" s="51"/>
      <c r="AM1" s="51"/>
    </row>
    <row r="2" spans="1:41" s="46" customFormat="1" ht="22.25" customHeight="1" x14ac:dyDescent="0.4">
      <c r="A2" s="30"/>
      <c r="B2" s="135" t="s">
        <v>293</v>
      </c>
      <c r="C2" s="135" t="s">
        <v>408</v>
      </c>
      <c r="D2" s="135"/>
      <c r="E2" s="136"/>
      <c r="F2" s="136"/>
      <c r="G2" s="136"/>
      <c r="H2" s="136"/>
      <c r="I2" s="136"/>
      <c r="J2" s="136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35" t="s">
        <v>83</v>
      </c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6"/>
      <c r="AJ2" s="136"/>
      <c r="AK2" s="53" t="s">
        <v>20</v>
      </c>
      <c r="AL2" s="136"/>
      <c r="AM2" s="136"/>
    </row>
    <row r="3" spans="1:41" s="46" customFormat="1" ht="22.25" customHeight="1" x14ac:dyDescent="0.25">
      <c r="A3" s="30"/>
      <c r="B3" s="135" t="s">
        <v>294</v>
      </c>
      <c r="C3" s="135" t="s">
        <v>296</v>
      </c>
      <c r="D3" s="135"/>
      <c r="E3" s="136"/>
      <c r="F3" s="136"/>
      <c r="G3" s="136"/>
      <c r="H3" s="136"/>
      <c r="I3" s="136"/>
      <c r="J3" s="136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6"/>
      <c r="AJ3" s="136"/>
      <c r="AK3" s="53"/>
      <c r="AL3" s="136"/>
      <c r="AM3" s="136"/>
    </row>
    <row r="4" spans="1:41" s="140" customFormat="1" ht="22.25" customHeight="1" x14ac:dyDescent="0.25">
      <c r="A4" s="138"/>
      <c r="B4" s="135" t="s">
        <v>295</v>
      </c>
      <c r="C4" s="135" t="s">
        <v>297</v>
      </c>
      <c r="D4" s="135"/>
      <c r="E4" s="139"/>
      <c r="F4" s="139"/>
      <c r="G4" s="139"/>
      <c r="H4" s="139"/>
      <c r="I4" s="139"/>
      <c r="J4" s="139"/>
      <c r="K4" s="48">
        <v>1</v>
      </c>
      <c r="L4" s="48">
        <f>K4+1</f>
        <v>2</v>
      </c>
      <c r="M4" s="48">
        <f t="shared" ref="M4:AH4" si="0">L4+1</f>
        <v>3</v>
      </c>
      <c r="N4" s="48">
        <f t="shared" si="0"/>
        <v>4</v>
      </c>
      <c r="O4" s="48">
        <f t="shared" si="0"/>
        <v>5</v>
      </c>
      <c r="P4" s="48">
        <f t="shared" si="0"/>
        <v>6</v>
      </c>
      <c r="Q4" s="48">
        <f t="shared" si="0"/>
        <v>7</v>
      </c>
      <c r="R4" s="48">
        <f t="shared" si="0"/>
        <v>8</v>
      </c>
      <c r="S4" s="48">
        <f t="shared" si="0"/>
        <v>9</v>
      </c>
      <c r="T4" s="48">
        <f t="shared" si="0"/>
        <v>10</v>
      </c>
      <c r="U4" s="48">
        <f t="shared" si="0"/>
        <v>11</v>
      </c>
      <c r="V4" s="48">
        <f t="shared" si="0"/>
        <v>12</v>
      </c>
      <c r="W4" s="48">
        <f t="shared" si="0"/>
        <v>13</v>
      </c>
      <c r="X4" s="48">
        <f>W4+1</f>
        <v>14</v>
      </c>
      <c r="Y4" s="48">
        <f t="shared" si="0"/>
        <v>15</v>
      </c>
      <c r="Z4" s="48">
        <f t="shared" si="0"/>
        <v>16</v>
      </c>
      <c r="AA4" s="48">
        <f t="shared" si="0"/>
        <v>17</v>
      </c>
      <c r="AB4" s="48">
        <f t="shared" si="0"/>
        <v>18</v>
      </c>
      <c r="AC4" s="48">
        <f t="shared" si="0"/>
        <v>19</v>
      </c>
      <c r="AD4" s="48">
        <f t="shared" si="0"/>
        <v>20</v>
      </c>
      <c r="AE4" s="48">
        <f t="shared" si="0"/>
        <v>21</v>
      </c>
      <c r="AF4" s="48">
        <f t="shared" si="0"/>
        <v>22</v>
      </c>
      <c r="AG4" s="48">
        <f t="shared" si="0"/>
        <v>23</v>
      </c>
      <c r="AH4" s="48">
        <f t="shared" si="0"/>
        <v>24</v>
      </c>
      <c r="AI4" s="54" t="s">
        <v>78</v>
      </c>
      <c r="AJ4" s="54" t="s">
        <v>79</v>
      </c>
      <c r="AK4" s="54" t="s">
        <v>80</v>
      </c>
      <c r="AL4" s="54" t="s">
        <v>81</v>
      </c>
      <c r="AM4" s="54" t="s">
        <v>82</v>
      </c>
      <c r="AO4" s="30" t="s">
        <v>159</v>
      </c>
    </row>
    <row r="5" spans="1:41" s="47" customFormat="1" ht="22.25" customHeight="1" x14ac:dyDescent="0.3">
      <c r="A5" s="49"/>
      <c r="B5" s="142"/>
      <c r="C5" s="52"/>
      <c r="D5" s="143"/>
      <c r="E5" s="52"/>
      <c r="F5" s="52"/>
      <c r="G5" s="52"/>
      <c r="H5" s="52"/>
      <c r="I5" s="52"/>
      <c r="J5" s="52"/>
      <c r="K5" s="50">
        <v>43466</v>
      </c>
      <c r="L5" s="50">
        <v>43497</v>
      </c>
      <c r="M5" s="50">
        <v>43525</v>
      </c>
      <c r="N5" s="50">
        <v>43556</v>
      </c>
      <c r="O5" s="50">
        <v>43586</v>
      </c>
      <c r="P5" s="50">
        <v>43617</v>
      </c>
      <c r="Q5" s="50">
        <v>43647</v>
      </c>
      <c r="R5" s="50">
        <v>43678</v>
      </c>
      <c r="S5" s="50">
        <v>43709</v>
      </c>
      <c r="T5" s="50">
        <v>43739</v>
      </c>
      <c r="U5" s="50">
        <v>43770</v>
      </c>
      <c r="V5" s="50">
        <v>43800</v>
      </c>
      <c r="W5" s="50">
        <v>43831</v>
      </c>
      <c r="X5" s="50">
        <v>43862</v>
      </c>
      <c r="Y5" s="50">
        <v>43891</v>
      </c>
      <c r="Z5" s="50">
        <v>43922</v>
      </c>
      <c r="AA5" s="50">
        <v>43952</v>
      </c>
      <c r="AB5" s="50">
        <v>43983</v>
      </c>
      <c r="AC5" s="50">
        <v>44013</v>
      </c>
      <c r="AD5" s="50">
        <v>44044</v>
      </c>
      <c r="AE5" s="50">
        <v>44075</v>
      </c>
      <c r="AF5" s="50">
        <v>44105</v>
      </c>
      <c r="AG5" s="50">
        <v>44136</v>
      </c>
      <c r="AH5" s="50">
        <v>44166</v>
      </c>
      <c r="AI5" s="55">
        <v>2019</v>
      </c>
      <c r="AJ5" s="55">
        <f>AI5+1</f>
        <v>2020</v>
      </c>
      <c r="AK5" s="55">
        <f>AJ5+1</f>
        <v>2021</v>
      </c>
      <c r="AL5" s="55">
        <f>AK5+1</f>
        <v>2022</v>
      </c>
      <c r="AM5" s="55">
        <f>AL5+1</f>
        <v>2023</v>
      </c>
      <c r="AO5" s="17" t="s">
        <v>150</v>
      </c>
    </row>
    <row r="6" spans="1:41" ht="13.5" thickBot="1" x14ac:dyDescent="0.35"/>
    <row r="7" spans="1:41" ht="13.5" collapsed="1" thickBot="1" x14ac:dyDescent="0.35">
      <c r="A7" s="36" t="s">
        <v>151</v>
      </c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L7" s="98"/>
      <c r="M7" s="98"/>
      <c r="N7" s="98"/>
      <c r="O7" s="98"/>
      <c r="P7" s="98"/>
      <c r="Q7" s="98"/>
      <c r="R7" s="99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</row>
    <row r="8" spans="1:41" hidden="1" outlineLevel="1" x14ac:dyDescent="0.3">
      <c r="B8" s="100"/>
      <c r="C8" s="93"/>
      <c r="D8" s="93"/>
      <c r="E8" s="93"/>
      <c r="F8" s="93"/>
      <c r="G8" s="93"/>
      <c r="H8" s="93"/>
      <c r="I8" s="93"/>
      <c r="J8" s="93"/>
      <c r="K8" s="94"/>
      <c r="L8" s="94"/>
      <c r="M8" s="94"/>
      <c r="N8" s="94"/>
      <c r="O8" s="94"/>
      <c r="P8" s="94"/>
      <c r="Q8" s="94"/>
      <c r="R8" s="95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</row>
    <row r="9" spans="1:41" hidden="1" outlineLevel="1" x14ac:dyDescent="0.3"/>
    <row r="10" spans="1:41" hidden="1" outlineLevel="1" x14ac:dyDescent="0.3">
      <c r="B10" s="37" t="s">
        <v>111</v>
      </c>
      <c r="C10" s="38"/>
      <c r="D10" s="38"/>
      <c r="E10" s="39"/>
    </row>
    <row r="11" spans="1:41" hidden="1" outlineLevel="1" x14ac:dyDescent="0.3">
      <c r="B11" t="s">
        <v>112</v>
      </c>
      <c r="E11" s="261" t="str">
        <f>'Front-End @ LA'!E11</f>
        <v>Base case</v>
      </c>
    </row>
    <row r="12" spans="1:41" hidden="1" outlineLevel="1" x14ac:dyDescent="0.3">
      <c r="B12" t="s">
        <v>113</v>
      </c>
      <c r="E12" s="261" t="str">
        <f>'Front-End @ LA'!E12</f>
        <v>Base case</v>
      </c>
    </row>
    <row r="13" spans="1:41" hidden="1" outlineLevel="1" x14ac:dyDescent="0.3">
      <c r="B13" t="s">
        <v>114</v>
      </c>
      <c r="E13" s="261" t="str">
        <f>'Front-End @ LA'!E13</f>
        <v>Base case</v>
      </c>
    </row>
    <row r="14" spans="1:41" hidden="1" outlineLevel="1" x14ac:dyDescent="0.3">
      <c r="E14" s="262"/>
    </row>
    <row r="15" spans="1:41" hidden="1" outlineLevel="1" x14ac:dyDescent="0.3">
      <c r="B15" s="37" t="s">
        <v>116</v>
      </c>
      <c r="C15" s="38"/>
      <c r="D15" s="38"/>
      <c r="E15" s="263"/>
    </row>
    <row r="16" spans="1:41" hidden="1" outlineLevel="1" x14ac:dyDescent="0.3">
      <c r="B16" t="s">
        <v>120</v>
      </c>
      <c r="E16" s="261" t="str">
        <f>'Front-End @ LA'!E16</f>
        <v>Base case</v>
      </c>
    </row>
    <row r="17" spans="1:39" hidden="1" outlineLevel="1" x14ac:dyDescent="0.3">
      <c r="B17" t="s">
        <v>117</v>
      </c>
      <c r="E17" s="261" t="str">
        <f>'Front-End @ LA'!E17</f>
        <v>Base case</v>
      </c>
    </row>
    <row r="18" spans="1:39" hidden="1" outlineLevel="1" x14ac:dyDescent="0.3">
      <c r="B18" t="s">
        <v>118</v>
      </c>
      <c r="E18" s="261" t="str">
        <f>'Front-End @ LA'!E18</f>
        <v>Base case</v>
      </c>
    </row>
    <row r="19" spans="1:39" hidden="1" outlineLevel="1" x14ac:dyDescent="0.3">
      <c r="B19" t="s">
        <v>119</v>
      </c>
      <c r="E19" s="261" t="str">
        <f>'Front-End @ LA'!E19</f>
        <v>Base case</v>
      </c>
    </row>
    <row r="20" spans="1:39" hidden="1" outlineLevel="1" x14ac:dyDescent="0.3">
      <c r="B20" t="s">
        <v>121</v>
      </c>
      <c r="E20" s="261" t="str">
        <f>'Front-End @ LA'!E20</f>
        <v>Base case</v>
      </c>
    </row>
    <row r="21" spans="1:39" hidden="1" outlineLevel="1" x14ac:dyDescent="0.3"/>
    <row r="22" spans="1:39" hidden="1" outlineLevel="1" x14ac:dyDescent="0.3">
      <c r="B22" s="37" t="s">
        <v>122</v>
      </c>
      <c r="C22" s="38"/>
      <c r="D22" s="38"/>
      <c r="E22" s="39"/>
    </row>
    <row r="23" spans="1:39" hidden="1" outlineLevel="1" x14ac:dyDescent="0.3">
      <c r="B23" t="s">
        <v>84</v>
      </c>
      <c r="E23" s="171" t="s">
        <v>10</v>
      </c>
    </row>
    <row r="24" spans="1:39" hidden="1" outlineLevel="1" x14ac:dyDescent="0.3">
      <c r="B24" t="s">
        <v>55</v>
      </c>
      <c r="E24" s="171" t="s">
        <v>10</v>
      </c>
    </row>
    <row r="25" spans="1:39" hidden="1" outlineLevel="1" x14ac:dyDescent="0.3"/>
    <row r="26" spans="1:39" hidden="1" outlineLevel="1" x14ac:dyDescent="0.3">
      <c r="B26" s="37" t="s">
        <v>123</v>
      </c>
      <c r="C26" s="38"/>
      <c r="D26" s="38"/>
      <c r="E26" s="39"/>
    </row>
    <row r="27" spans="1:39" hidden="1" outlineLevel="1" x14ac:dyDescent="0.3">
      <c r="B27" t="s">
        <v>124</v>
      </c>
      <c r="E27" s="171" t="s">
        <v>10</v>
      </c>
    </row>
    <row r="28" spans="1:39" ht="13.5" hidden="1" outlineLevel="1" thickBot="1" x14ac:dyDescent="0.35"/>
    <row r="29" spans="1:39" ht="13.5" collapsed="1" thickBot="1" x14ac:dyDescent="0.35">
      <c r="A29" s="36" t="s">
        <v>151</v>
      </c>
      <c r="B29" s="96" t="s">
        <v>110</v>
      </c>
      <c r="C29" s="97"/>
      <c r="D29" s="97"/>
      <c r="E29" s="97"/>
      <c r="F29" s="97"/>
      <c r="G29" s="97"/>
      <c r="H29" s="97"/>
      <c r="I29" s="97"/>
      <c r="J29" s="97"/>
      <c r="K29" s="98"/>
      <c r="L29" s="98"/>
      <c r="M29" s="98"/>
      <c r="N29" s="98"/>
      <c r="O29" s="98"/>
      <c r="P29" s="98"/>
      <c r="Q29" s="98"/>
      <c r="R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</row>
    <row r="30" spans="1:39" ht="13.5" hidden="1" outlineLevel="1" thickBot="1" x14ac:dyDescent="0.35">
      <c r="B30" s="104" t="s">
        <v>210</v>
      </c>
      <c r="C30" s="101"/>
      <c r="D30" s="101"/>
      <c r="E30" s="101"/>
      <c r="F30" s="101"/>
      <c r="G30" s="101"/>
      <c r="H30" s="101"/>
      <c r="I30" s="101"/>
      <c r="J30" s="101"/>
      <c r="K30" s="102"/>
      <c r="L30" s="102"/>
      <c r="M30" s="102"/>
      <c r="N30" s="102"/>
      <c r="O30" s="102"/>
      <c r="P30" s="102"/>
      <c r="Q30" s="102"/>
      <c r="R30" s="103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</row>
    <row r="31" spans="1:39" ht="13.5" hidden="1" outlineLevel="1" thickBot="1" x14ac:dyDescent="0.35"/>
    <row r="32" spans="1:39" hidden="1" outlineLevel="1" x14ac:dyDescent="0.3">
      <c r="C32" s="1"/>
      <c r="D32" s="239"/>
      <c r="E32" s="239"/>
      <c r="F32" s="239"/>
      <c r="G32" s="239"/>
      <c r="H32" s="239"/>
      <c r="I32" s="239"/>
      <c r="J32" s="5"/>
    </row>
    <row r="33" spans="3:10" hidden="1" outlineLevel="1" x14ac:dyDescent="0.3">
      <c r="C33" s="170" t="s">
        <v>6</v>
      </c>
      <c r="D33" s="240" t="s">
        <v>0</v>
      </c>
      <c r="E33" s="240" t="s">
        <v>1</v>
      </c>
      <c r="F33" s="240" t="s">
        <v>2</v>
      </c>
      <c r="G33" s="240" t="s">
        <v>3</v>
      </c>
      <c r="H33" s="240" t="s">
        <v>4</v>
      </c>
      <c r="I33" s="240" t="s">
        <v>5</v>
      </c>
      <c r="J33" s="5"/>
    </row>
    <row r="34" spans="3:10" ht="13.5" hidden="1" outlineLevel="1" thickBot="1" x14ac:dyDescent="0.35">
      <c r="C34" s="1"/>
      <c r="D34" s="241"/>
      <c r="E34" s="241"/>
      <c r="F34" s="241"/>
      <c r="G34" s="241"/>
      <c r="H34" s="241"/>
      <c r="I34" s="241"/>
      <c r="J34" s="5"/>
    </row>
    <row r="35" spans="3:10" ht="13.5" hidden="1" outlineLevel="1" thickBot="1" x14ac:dyDescent="0.35">
      <c r="C35" s="238">
        <v>10000000</v>
      </c>
      <c r="D35" s="2">
        <v>0.1</v>
      </c>
      <c r="E35" s="2">
        <v>0.13</v>
      </c>
      <c r="F35" s="2">
        <v>0.15</v>
      </c>
      <c r="G35" s="2">
        <v>0.18</v>
      </c>
      <c r="H35" s="2">
        <v>0.2</v>
      </c>
      <c r="I35" s="2">
        <v>0.25</v>
      </c>
      <c r="J35" s="10" t="s">
        <v>8</v>
      </c>
    </row>
    <row r="36" spans="3:10" ht="13.5" hidden="1" outlineLevel="1" thickBot="1" x14ac:dyDescent="0.35">
      <c r="C36" s="238">
        <f t="shared" ref="C36:C49" si="1">C35+10000000</f>
        <v>20000000</v>
      </c>
      <c r="D36" s="8">
        <f t="shared" ref="D36:I43" si="2">D35-(D$35-D$44)/SUM(COUNT($C$36:$C$44))</f>
        <v>9.7777777777777783E-2</v>
      </c>
      <c r="E36" s="9">
        <f t="shared" si="2"/>
        <v>0.12666666666666668</v>
      </c>
      <c r="F36" s="9">
        <f t="shared" si="2"/>
        <v>0.14666666666666667</v>
      </c>
      <c r="G36" s="9">
        <f t="shared" si="2"/>
        <v>0.17555555555555555</v>
      </c>
      <c r="H36" s="9">
        <f t="shared" si="2"/>
        <v>0.19555555555555557</v>
      </c>
      <c r="I36" s="9">
        <f t="shared" si="2"/>
        <v>0.24222222222222223</v>
      </c>
      <c r="J36" s="10" t="s">
        <v>9</v>
      </c>
    </row>
    <row r="37" spans="3:10" ht="13.5" hidden="1" outlineLevel="1" thickBot="1" x14ac:dyDescent="0.35">
      <c r="C37" s="238">
        <f t="shared" si="1"/>
        <v>30000000</v>
      </c>
      <c r="D37" s="6">
        <f t="shared" si="2"/>
        <v>9.555555555555556E-2</v>
      </c>
      <c r="E37" s="7">
        <f t="shared" si="2"/>
        <v>0.12333333333333335</v>
      </c>
      <c r="F37" s="7">
        <f t="shared" si="2"/>
        <v>0.14333333333333334</v>
      </c>
      <c r="G37" s="7">
        <f t="shared" si="2"/>
        <v>0.1711111111111111</v>
      </c>
      <c r="H37" s="7">
        <f t="shared" si="2"/>
        <v>0.19111111111111112</v>
      </c>
      <c r="I37" s="7">
        <f t="shared" si="2"/>
        <v>0.23444444444444446</v>
      </c>
      <c r="J37" s="10" t="s">
        <v>9</v>
      </c>
    </row>
    <row r="38" spans="3:10" ht="13.5" hidden="1" outlineLevel="1" thickBot="1" x14ac:dyDescent="0.35">
      <c r="C38" s="238">
        <f t="shared" si="1"/>
        <v>40000000</v>
      </c>
      <c r="D38" s="8">
        <f t="shared" si="2"/>
        <v>9.3333333333333338E-2</v>
      </c>
      <c r="E38" s="9">
        <f t="shared" si="2"/>
        <v>0.12000000000000002</v>
      </c>
      <c r="F38" s="9">
        <f t="shared" si="2"/>
        <v>0.14000000000000001</v>
      </c>
      <c r="G38" s="9">
        <f t="shared" si="2"/>
        <v>0.16666666666666666</v>
      </c>
      <c r="H38" s="9">
        <f t="shared" si="2"/>
        <v>0.18666666666666668</v>
      </c>
      <c r="I38" s="9">
        <f t="shared" si="2"/>
        <v>0.22666666666666668</v>
      </c>
      <c r="J38" s="10" t="s">
        <v>9</v>
      </c>
    </row>
    <row r="39" spans="3:10" ht="13.5" hidden="1" outlineLevel="1" thickBot="1" x14ac:dyDescent="0.35">
      <c r="C39" s="238">
        <f t="shared" si="1"/>
        <v>50000000</v>
      </c>
      <c r="D39" s="8">
        <f t="shared" si="2"/>
        <v>9.1111111111111115E-2</v>
      </c>
      <c r="E39" s="9">
        <f t="shared" si="2"/>
        <v>0.1166666666666667</v>
      </c>
      <c r="F39" s="9">
        <f t="shared" si="2"/>
        <v>0.13666666666666669</v>
      </c>
      <c r="G39" s="9">
        <f t="shared" si="2"/>
        <v>0.16222222222222221</v>
      </c>
      <c r="H39" s="9">
        <f t="shared" si="2"/>
        <v>0.18222222222222223</v>
      </c>
      <c r="I39" s="9">
        <f t="shared" si="2"/>
        <v>0.21888888888888891</v>
      </c>
      <c r="J39" s="10" t="s">
        <v>9</v>
      </c>
    </row>
    <row r="40" spans="3:10" ht="13.5" hidden="1" outlineLevel="1" thickBot="1" x14ac:dyDescent="0.35">
      <c r="C40" s="238">
        <f t="shared" si="1"/>
        <v>60000000</v>
      </c>
      <c r="D40" s="8">
        <f t="shared" si="2"/>
        <v>8.8888888888888892E-2</v>
      </c>
      <c r="E40" s="9">
        <f t="shared" si="2"/>
        <v>0.11333333333333337</v>
      </c>
      <c r="F40" s="9">
        <f t="shared" si="2"/>
        <v>0.13333333333333336</v>
      </c>
      <c r="G40" s="9">
        <f t="shared" si="2"/>
        <v>0.15777777777777777</v>
      </c>
      <c r="H40" s="9">
        <f t="shared" si="2"/>
        <v>0.17777777777777778</v>
      </c>
      <c r="I40" s="9">
        <f t="shared" si="2"/>
        <v>0.21111111111111114</v>
      </c>
      <c r="J40" s="10" t="s">
        <v>9</v>
      </c>
    </row>
    <row r="41" spans="3:10" ht="13.5" hidden="1" outlineLevel="1" thickBot="1" x14ac:dyDescent="0.35">
      <c r="C41" s="238">
        <f t="shared" si="1"/>
        <v>70000000</v>
      </c>
      <c r="D41" s="8">
        <f t="shared" si="2"/>
        <v>8.666666666666667E-2</v>
      </c>
      <c r="E41" s="9">
        <f t="shared" si="2"/>
        <v>0.11000000000000004</v>
      </c>
      <c r="F41" s="9">
        <f t="shared" si="2"/>
        <v>0.13000000000000003</v>
      </c>
      <c r="G41" s="9">
        <f t="shared" si="2"/>
        <v>0.15333333333333332</v>
      </c>
      <c r="H41" s="9">
        <f t="shared" si="2"/>
        <v>0.17333333333333334</v>
      </c>
      <c r="I41" s="9">
        <f t="shared" si="2"/>
        <v>0.20333333333333337</v>
      </c>
      <c r="J41" s="10" t="s">
        <v>9</v>
      </c>
    </row>
    <row r="42" spans="3:10" ht="13.5" hidden="1" outlineLevel="1" thickBot="1" x14ac:dyDescent="0.35">
      <c r="C42" s="238">
        <f t="shared" si="1"/>
        <v>80000000</v>
      </c>
      <c r="D42" s="8">
        <f t="shared" si="2"/>
        <v>8.4444444444444447E-2</v>
      </c>
      <c r="E42" s="9">
        <f t="shared" si="2"/>
        <v>0.10666666666666672</v>
      </c>
      <c r="F42" s="9">
        <f t="shared" si="2"/>
        <v>0.12666666666666671</v>
      </c>
      <c r="G42" s="9">
        <f t="shared" si="2"/>
        <v>0.14888888888888888</v>
      </c>
      <c r="H42" s="9">
        <f t="shared" si="2"/>
        <v>0.16888888888888889</v>
      </c>
      <c r="I42" s="9">
        <f t="shared" si="2"/>
        <v>0.19555555555555559</v>
      </c>
      <c r="J42" s="10" t="s">
        <v>9</v>
      </c>
    </row>
    <row r="43" spans="3:10" ht="13.5" hidden="1" outlineLevel="1" thickBot="1" x14ac:dyDescent="0.35">
      <c r="C43" s="238">
        <f t="shared" si="1"/>
        <v>90000000</v>
      </c>
      <c r="D43" s="8">
        <f t="shared" si="2"/>
        <v>8.2222222222222224E-2</v>
      </c>
      <c r="E43" s="9">
        <f t="shared" si="2"/>
        <v>0.10333333333333339</v>
      </c>
      <c r="F43" s="9">
        <f t="shared" si="2"/>
        <v>0.12333333333333338</v>
      </c>
      <c r="G43" s="9">
        <f t="shared" si="2"/>
        <v>0.14444444444444443</v>
      </c>
      <c r="H43" s="9">
        <f t="shared" si="2"/>
        <v>0.16444444444444445</v>
      </c>
      <c r="I43" s="9">
        <f t="shared" si="2"/>
        <v>0.18777777777777782</v>
      </c>
      <c r="J43" s="10" t="s">
        <v>9</v>
      </c>
    </row>
    <row r="44" spans="3:10" ht="13.5" hidden="1" outlineLevel="1" thickBot="1" x14ac:dyDescent="0.35">
      <c r="C44" s="238">
        <f t="shared" si="1"/>
        <v>100000000</v>
      </c>
      <c r="D44" s="11">
        <v>0.08</v>
      </c>
      <c r="E44" s="12">
        <f t="shared" ref="E44:I49" si="3">D44+2%</f>
        <v>0.1</v>
      </c>
      <c r="F44" s="12">
        <f t="shared" si="3"/>
        <v>0.12000000000000001</v>
      </c>
      <c r="G44" s="12">
        <f t="shared" si="3"/>
        <v>0.14000000000000001</v>
      </c>
      <c r="H44" s="12">
        <f t="shared" si="3"/>
        <v>0.16</v>
      </c>
      <c r="I44" s="12">
        <f t="shared" si="3"/>
        <v>0.18</v>
      </c>
      <c r="J44" s="10" t="s">
        <v>7</v>
      </c>
    </row>
    <row r="45" spans="3:10" ht="13.5" hidden="1" outlineLevel="1" thickBot="1" x14ac:dyDescent="0.35">
      <c r="C45" s="238">
        <f t="shared" si="1"/>
        <v>110000000</v>
      </c>
      <c r="D45" s="8">
        <f>D44</f>
        <v>0.08</v>
      </c>
      <c r="E45" s="9">
        <f t="shared" si="3"/>
        <v>0.1</v>
      </c>
      <c r="F45" s="9">
        <f t="shared" si="3"/>
        <v>0.12000000000000001</v>
      </c>
      <c r="G45" s="9">
        <f t="shared" si="3"/>
        <v>0.14000000000000001</v>
      </c>
      <c r="H45" s="9">
        <f t="shared" si="3"/>
        <v>0.16</v>
      </c>
      <c r="I45" s="9">
        <f t="shared" si="3"/>
        <v>0.18</v>
      </c>
      <c r="J45" s="10" t="s">
        <v>7</v>
      </c>
    </row>
    <row r="46" spans="3:10" ht="13.5" hidden="1" outlineLevel="1" thickBot="1" x14ac:dyDescent="0.35">
      <c r="C46" s="238">
        <f t="shared" si="1"/>
        <v>120000000</v>
      </c>
      <c r="D46" s="8">
        <f>D45</f>
        <v>0.08</v>
      </c>
      <c r="E46" s="9">
        <f t="shared" si="3"/>
        <v>0.1</v>
      </c>
      <c r="F46" s="9">
        <f t="shared" si="3"/>
        <v>0.12000000000000001</v>
      </c>
      <c r="G46" s="9">
        <f t="shared" si="3"/>
        <v>0.14000000000000001</v>
      </c>
      <c r="H46" s="9">
        <f t="shared" si="3"/>
        <v>0.16</v>
      </c>
      <c r="I46" s="9">
        <f t="shared" si="3"/>
        <v>0.18</v>
      </c>
      <c r="J46" s="10" t="s">
        <v>7</v>
      </c>
    </row>
    <row r="47" spans="3:10" ht="13.5" hidden="1" outlineLevel="1" thickBot="1" x14ac:dyDescent="0.35">
      <c r="C47" s="238">
        <f t="shared" si="1"/>
        <v>130000000</v>
      </c>
      <c r="D47" s="8">
        <f>D46</f>
        <v>0.08</v>
      </c>
      <c r="E47" s="9">
        <f t="shared" si="3"/>
        <v>0.1</v>
      </c>
      <c r="F47" s="9">
        <f t="shared" si="3"/>
        <v>0.12000000000000001</v>
      </c>
      <c r="G47" s="9">
        <f t="shared" si="3"/>
        <v>0.14000000000000001</v>
      </c>
      <c r="H47" s="9">
        <f t="shared" si="3"/>
        <v>0.16</v>
      </c>
      <c r="I47" s="9">
        <f t="shared" si="3"/>
        <v>0.18</v>
      </c>
      <c r="J47" s="10" t="s">
        <v>7</v>
      </c>
    </row>
    <row r="48" spans="3:10" ht="13.5" hidden="1" outlineLevel="1" thickBot="1" x14ac:dyDescent="0.35">
      <c r="C48" s="238">
        <f t="shared" si="1"/>
        <v>140000000</v>
      </c>
      <c r="D48" s="8">
        <f>D47</f>
        <v>0.08</v>
      </c>
      <c r="E48" s="9">
        <f t="shared" si="3"/>
        <v>0.1</v>
      </c>
      <c r="F48" s="9">
        <f t="shared" si="3"/>
        <v>0.12000000000000001</v>
      </c>
      <c r="G48" s="9">
        <f t="shared" si="3"/>
        <v>0.14000000000000001</v>
      </c>
      <c r="H48" s="9">
        <f t="shared" si="3"/>
        <v>0.16</v>
      </c>
      <c r="I48" s="9">
        <f t="shared" si="3"/>
        <v>0.18</v>
      </c>
      <c r="J48" s="10" t="s">
        <v>7</v>
      </c>
    </row>
    <row r="49" spans="3:10" ht="13.5" hidden="1" outlineLevel="1" thickBot="1" x14ac:dyDescent="0.35">
      <c r="C49" s="238">
        <f t="shared" si="1"/>
        <v>150000000</v>
      </c>
      <c r="D49" s="8">
        <f>D48</f>
        <v>0.08</v>
      </c>
      <c r="E49" s="9">
        <f t="shared" si="3"/>
        <v>0.1</v>
      </c>
      <c r="F49" s="9">
        <f t="shared" si="3"/>
        <v>0.12000000000000001</v>
      </c>
      <c r="G49" s="9">
        <f t="shared" si="3"/>
        <v>0.14000000000000001</v>
      </c>
      <c r="H49" s="9">
        <f t="shared" si="3"/>
        <v>0.16</v>
      </c>
      <c r="I49" s="9">
        <f t="shared" si="3"/>
        <v>0.18</v>
      </c>
      <c r="J49" s="10" t="s">
        <v>7</v>
      </c>
    </row>
    <row r="50" spans="3:10" hidden="1" outlineLevel="1" x14ac:dyDescent="0.3">
      <c r="C50" s="3"/>
      <c r="D50" s="1"/>
      <c r="E50" s="1"/>
      <c r="F50" s="1"/>
      <c r="G50" s="1"/>
      <c r="H50" s="1"/>
      <c r="I50" s="1"/>
      <c r="J50" s="5"/>
    </row>
    <row r="51" spans="3:10" hidden="1" outlineLevel="1" x14ac:dyDescent="0.3">
      <c r="C51" s="1"/>
      <c r="D51" s="1"/>
      <c r="E51" s="1"/>
      <c r="F51" s="1"/>
      <c r="G51" s="1"/>
      <c r="H51" s="1"/>
      <c r="I51" s="1"/>
      <c r="J51" s="5"/>
    </row>
    <row r="52" spans="3:10" hidden="1" outlineLevel="1" x14ac:dyDescent="0.3">
      <c r="C52" s="4"/>
      <c r="D52" s="1"/>
      <c r="E52" s="1"/>
      <c r="F52" s="1"/>
      <c r="G52" s="1"/>
      <c r="H52" s="1"/>
      <c r="I52" s="1"/>
      <c r="J52" s="5"/>
    </row>
    <row r="53" spans="3:10" ht="13.5" hidden="1" outlineLevel="1" thickBot="1" x14ac:dyDescent="0.35">
      <c r="C53" s="4"/>
      <c r="D53" s="1"/>
      <c r="E53" s="1"/>
      <c r="F53" s="1"/>
      <c r="G53" s="1"/>
      <c r="H53" s="1"/>
      <c r="I53" s="1"/>
      <c r="J53" s="5"/>
    </row>
    <row r="54" spans="3:10" ht="13.25" hidden="1" customHeight="1" outlineLevel="1" x14ac:dyDescent="0.3">
      <c r="C54" s="265" t="s">
        <v>12</v>
      </c>
      <c r="D54" s="239"/>
      <c r="E54" s="239"/>
      <c r="F54" s="239"/>
      <c r="G54" s="239"/>
      <c r="H54" s="239"/>
      <c r="I54" s="239"/>
      <c r="J54" s="5"/>
    </row>
    <row r="55" spans="3:10" hidden="1" outlineLevel="1" x14ac:dyDescent="0.3">
      <c r="C55" s="265"/>
      <c r="D55" s="240" t="s">
        <v>0</v>
      </c>
      <c r="E55" s="240" t="s">
        <v>1</v>
      </c>
      <c r="F55" s="240" t="s">
        <v>2</v>
      </c>
      <c r="G55" s="240" t="s">
        <v>3</v>
      </c>
      <c r="H55" s="240" t="s">
        <v>4</v>
      </c>
      <c r="I55" s="240" t="s">
        <v>5</v>
      </c>
      <c r="J55" s="5"/>
    </row>
    <row r="56" spans="3:10" ht="13.5" hidden="1" outlineLevel="1" thickBot="1" x14ac:dyDescent="0.35">
      <c r="C56" s="266"/>
      <c r="D56" s="241"/>
      <c r="E56" s="241"/>
      <c r="F56" s="241"/>
      <c r="G56" s="241"/>
      <c r="H56" s="241"/>
      <c r="I56" s="241"/>
      <c r="J56" s="5"/>
    </row>
    <row r="57" spans="3:10" ht="13.5" hidden="1" outlineLevel="1" thickBot="1" x14ac:dyDescent="0.35">
      <c r="C57" s="238">
        <v>10000000</v>
      </c>
      <c r="D57" s="2">
        <v>-0.02</v>
      </c>
      <c r="E57" s="2">
        <v>-0.04</v>
      </c>
      <c r="F57" s="2">
        <v>-0.05</v>
      </c>
      <c r="G57" s="2">
        <f>F57-1%</f>
        <v>-6.0000000000000005E-2</v>
      </c>
      <c r="H57" s="2">
        <f>G57-1%</f>
        <v>-7.0000000000000007E-2</v>
      </c>
      <c r="I57" s="2">
        <f>H57-1%</f>
        <v>-0.08</v>
      </c>
      <c r="J57" s="5"/>
    </row>
    <row r="58" spans="3:10" ht="13.5" hidden="1" outlineLevel="1" thickBot="1" x14ac:dyDescent="0.35">
      <c r="C58" s="238">
        <f t="shared" ref="C58:C71" si="4">C57+10000000</f>
        <v>20000000</v>
      </c>
      <c r="D58" s="9">
        <f t="shared" ref="D58:I65" si="5">D57-(D$57-D$66)/SUM(COUNT($C$58:$C$66))</f>
        <v>-1.8888888888888889E-2</v>
      </c>
      <c r="E58" s="9">
        <f t="shared" si="5"/>
        <v>-3.6666666666666667E-2</v>
      </c>
      <c r="F58" s="9">
        <f t="shared" si="5"/>
        <v>-4.5555555555555557E-2</v>
      </c>
      <c r="G58" s="9">
        <f t="shared" si="5"/>
        <v>-5.6666666666666671E-2</v>
      </c>
      <c r="H58" s="9">
        <f t="shared" si="5"/>
        <v>-6.666666666666668E-2</v>
      </c>
      <c r="I58" s="9">
        <f t="shared" si="5"/>
        <v>-7.6666666666666675E-2</v>
      </c>
      <c r="J58" s="5"/>
    </row>
    <row r="59" spans="3:10" ht="13.5" hidden="1" outlineLevel="1" thickBot="1" x14ac:dyDescent="0.35">
      <c r="C59" s="238">
        <f t="shared" si="4"/>
        <v>30000000</v>
      </c>
      <c r="D59" s="9">
        <f t="shared" si="5"/>
        <v>-1.7777777777777778E-2</v>
      </c>
      <c r="E59" s="9">
        <f t="shared" si="5"/>
        <v>-3.3333333333333333E-2</v>
      </c>
      <c r="F59" s="9">
        <f t="shared" si="5"/>
        <v>-4.1111111111111112E-2</v>
      </c>
      <c r="G59" s="9">
        <f t="shared" si="5"/>
        <v>-5.3333333333333337E-2</v>
      </c>
      <c r="H59" s="9">
        <f t="shared" si="5"/>
        <v>-6.3333333333333353E-2</v>
      </c>
      <c r="I59" s="9">
        <f t="shared" si="5"/>
        <v>-7.3333333333333348E-2</v>
      </c>
      <c r="J59" s="5"/>
    </row>
    <row r="60" spans="3:10" ht="13.5" hidden="1" outlineLevel="1" thickBot="1" x14ac:dyDescent="0.35">
      <c r="C60" s="238">
        <f t="shared" si="4"/>
        <v>40000000</v>
      </c>
      <c r="D60" s="9">
        <f t="shared" si="5"/>
        <v>-1.6666666666666666E-2</v>
      </c>
      <c r="E60" s="9">
        <f t="shared" si="5"/>
        <v>-0.03</v>
      </c>
      <c r="F60" s="9">
        <f t="shared" si="5"/>
        <v>-3.6666666666666667E-2</v>
      </c>
      <c r="G60" s="9">
        <f t="shared" si="5"/>
        <v>-0.05</v>
      </c>
      <c r="H60" s="9">
        <f t="shared" si="5"/>
        <v>-6.0000000000000019E-2</v>
      </c>
      <c r="I60" s="9">
        <f t="shared" si="5"/>
        <v>-7.0000000000000021E-2</v>
      </c>
      <c r="J60" s="5"/>
    </row>
    <row r="61" spans="3:10" ht="13.5" hidden="1" outlineLevel="1" thickBot="1" x14ac:dyDescent="0.35">
      <c r="C61" s="238">
        <f t="shared" si="4"/>
        <v>50000000</v>
      </c>
      <c r="D61" s="9">
        <f t="shared" si="5"/>
        <v>-1.5555555555555555E-2</v>
      </c>
      <c r="E61" s="9">
        <f t="shared" si="5"/>
        <v>-2.6666666666666665E-2</v>
      </c>
      <c r="F61" s="9">
        <f t="shared" si="5"/>
        <v>-3.2222222222222222E-2</v>
      </c>
      <c r="G61" s="9">
        <f t="shared" si="5"/>
        <v>-4.6666666666666669E-2</v>
      </c>
      <c r="H61" s="9">
        <f t="shared" si="5"/>
        <v>-5.6666666666666685E-2</v>
      </c>
      <c r="I61" s="9">
        <f t="shared" si="5"/>
        <v>-6.6666666666666693E-2</v>
      </c>
      <c r="J61" s="5"/>
    </row>
    <row r="62" spans="3:10" ht="13.5" hidden="1" outlineLevel="1" thickBot="1" x14ac:dyDescent="0.35">
      <c r="C62" s="238">
        <f t="shared" si="4"/>
        <v>60000000</v>
      </c>
      <c r="D62" s="9">
        <f t="shared" si="5"/>
        <v>-1.4444444444444444E-2</v>
      </c>
      <c r="E62" s="9">
        <f t="shared" si="5"/>
        <v>-2.3333333333333331E-2</v>
      </c>
      <c r="F62" s="9">
        <f t="shared" si="5"/>
        <v>-2.7777777777777776E-2</v>
      </c>
      <c r="G62" s="9">
        <f t="shared" si="5"/>
        <v>-4.3333333333333335E-2</v>
      </c>
      <c r="H62" s="9">
        <f t="shared" si="5"/>
        <v>-5.3333333333333351E-2</v>
      </c>
      <c r="I62" s="9">
        <f t="shared" si="5"/>
        <v>-6.3333333333333366E-2</v>
      </c>
      <c r="J62" s="5"/>
    </row>
    <row r="63" spans="3:10" ht="13.5" hidden="1" outlineLevel="1" thickBot="1" x14ac:dyDescent="0.35">
      <c r="C63" s="238">
        <f t="shared" si="4"/>
        <v>70000000</v>
      </c>
      <c r="D63" s="9">
        <f t="shared" si="5"/>
        <v>-1.3333333333333332E-2</v>
      </c>
      <c r="E63" s="9">
        <f t="shared" si="5"/>
        <v>-1.9999999999999997E-2</v>
      </c>
      <c r="F63" s="9">
        <f t="shared" si="5"/>
        <v>-2.3333333333333331E-2</v>
      </c>
      <c r="G63" s="9">
        <f t="shared" si="5"/>
        <v>-0.04</v>
      </c>
      <c r="H63" s="9">
        <f t="shared" si="5"/>
        <v>-5.0000000000000017E-2</v>
      </c>
      <c r="I63" s="9">
        <f t="shared" si="5"/>
        <v>-6.0000000000000032E-2</v>
      </c>
      <c r="J63" s="5"/>
    </row>
    <row r="64" spans="3:10" ht="13.5" hidden="1" outlineLevel="1" thickBot="1" x14ac:dyDescent="0.35">
      <c r="C64" s="238">
        <f t="shared" si="4"/>
        <v>80000000</v>
      </c>
      <c r="D64" s="9">
        <f t="shared" si="5"/>
        <v>-1.2222222222222221E-2</v>
      </c>
      <c r="E64" s="9">
        <f t="shared" si="5"/>
        <v>-1.6666666666666663E-2</v>
      </c>
      <c r="F64" s="9">
        <f t="shared" si="5"/>
        <v>-1.8888888888888886E-2</v>
      </c>
      <c r="G64" s="9">
        <f t="shared" si="5"/>
        <v>-3.6666666666666667E-2</v>
      </c>
      <c r="H64" s="9">
        <f t="shared" si="5"/>
        <v>-4.6666666666666683E-2</v>
      </c>
      <c r="I64" s="9">
        <f t="shared" si="5"/>
        <v>-5.6666666666666698E-2</v>
      </c>
      <c r="J64" s="5"/>
    </row>
    <row r="65" spans="2:10" ht="13.5" hidden="1" outlineLevel="1" thickBot="1" x14ac:dyDescent="0.35">
      <c r="C65" s="238">
        <f t="shared" si="4"/>
        <v>90000000</v>
      </c>
      <c r="D65" s="9">
        <f t="shared" si="5"/>
        <v>-1.111111111111111E-2</v>
      </c>
      <c r="E65" s="9">
        <f t="shared" si="5"/>
        <v>-1.3333333333333329E-2</v>
      </c>
      <c r="F65" s="9">
        <f t="shared" si="5"/>
        <v>-1.444444444444444E-2</v>
      </c>
      <c r="G65" s="9">
        <f t="shared" si="5"/>
        <v>-3.3333333333333333E-2</v>
      </c>
      <c r="H65" s="9">
        <f t="shared" si="5"/>
        <v>-4.3333333333333349E-2</v>
      </c>
      <c r="I65" s="9">
        <f t="shared" si="5"/>
        <v>-5.3333333333333365E-2</v>
      </c>
      <c r="J65" s="5"/>
    </row>
    <row r="66" spans="2:10" ht="13.5" hidden="1" outlineLevel="1" thickBot="1" x14ac:dyDescent="0.35">
      <c r="C66" s="238">
        <f t="shared" si="4"/>
        <v>100000000</v>
      </c>
      <c r="D66" s="11">
        <v>-0.01</v>
      </c>
      <c r="E66" s="12">
        <f t="shared" ref="E66:F71" si="6">D66</f>
        <v>-0.01</v>
      </c>
      <c r="F66" s="12">
        <f t="shared" si="6"/>
        <v>-0.01</v>
      </c>
      <c r="G66" s="12">
        <v>-0.03</v>
      </c>
      <c r="H66" s="12">
        <v>-0.04</v>
      </c>
      <c r="I66" s="12">
        <v>-0.05</v>
      </c>
      <c r="J66" s="5"/>
    </row>
    <row r="67" spans="2:10" ht="13.5" hidden="1" outlineLevel="1" thickBot="1" x14ac:dyDescent="0.35">
      <c r="C67" s="238">
        <f t="shared" si="4"/>
        <v>110000000</v>
      </c>
      <c r="D67" s="8">
        <f t="shared" ref="D67:E71" si="7">D66</f>
        <v>-0.01</v>
      </c>
      <c r="E67" s="9">
        <f t="shared" si="7"/>
        <v>-0.01</v>
      </c>
      <c r="F67" s="9">
        <f t="shared" si="6"/>
        <v>-0.01</v>
      </c>
      <c r="G67" s="9">
        <v>-0.03</v>
      </c>
      <c r="H67" s="9">
        <v>-0.04</v>
      </c>
      <c r="I67" s="9">
        <v>-0.05</v>
      </c>
      <c r="J67" s="5"/>
    </row>
    <row r="68" spans="2:10" ht="13.5" hidden="1" outlineLevel="1" thickBot="1" x14ac:dyDescent="0.35">
      <c r="C68" s="238">
        <f t="shared" si="4"/>
        <v>120000000</v>
      </c>
      <c r="D68" s="8">
        <f t="shared" si="7"/>
        <v>-0.01</v>
      </c>
      <c r="E68" s="9">
        <f t="shared" si="7"/>
        <v>-0.01</v>
      </c>
      <c r="F68" s="9">
        <f t="shared" si="6"/>
        <v>-0.01</v>
      </c>
      <c r="G68" s="9">
        <v>-0.03</v>
      </c>
      <c r="H68" s="9">
        <v>-0.04</v>
      </c>
      <c r="I68" s="9">
        <v>-0.05</v>
      </c>
      <c r="J68" s="5"/>
    </row>
    <row r="69" spans="2:10" ht="13.5" hidden="1" outlineLevel="1" thickBot="1" x14ac:dyDescent="0.35">
      <c r="C69" s="238">
        <f t="shared" si="4"/>
        <v>130000000</v>
      </c>
      <c r="D69" s="8">
        <f t="shared" si="7"/>
        <v>-0.01</v>
      </c>
      <c r="E69" s="9">
        <f t="shared" si="7"/>
        <v>-0.01</v>
      </c>
      <c r="F69" s="9">
        <f t="shared" si="6"/>
        <v>-0.01</v>
      </c>
      <c r="G69" s="9">
        <v>-0.03</v>
      </c>
      <c r="H69" s="9">
        <v>-0.04</v>
      </c>
      <c r="I69" s="9">
        <v>-0.05</v>
      </c>
      <c r="J69" s="5"/>
    </row>
    <row r="70" spans="2:10" ht="13.5" hidden="1" outlineLevel="1" thickBot="1" x14ac:dyDescent="0.35">
      <c r="C70" s="238">
        <f t="shared" si="4"/>
        <v>140000000</v>
      </c>
      <c r="D70" s="8">
        <f t="shared" si="7"/>
        <v>-0.01</v>
      </c>
      <c r="E70" s="9">
        <f t="shared" si="7"/>
        <v>-0.01</v>
      </c>
      <c r="F70" s="9">
        <f t="shared" si="6"/>
        <v>-0.01</v>
      </c>
      <c r="G70" s="9">
        <v>-0.03</v>
      </c>
      <c r="H70" s="9">
        <v>-0.04</v>
      </c>
      <c r="I70" s="9">
        <v>-0.05</v>
      </c>
      <c r="J70" s="5"/>
    </row>
    <row r="71" spans="2:10" ht="13.5" hidden="1" outlineLevel="1" thickBot="1" x14ac:dyDescent="0.35">
      <c r="C71" s="238">
        <f t="shared" si="4"/>
        <v>150000000</v>
      </c>
      <c r="D71" s="8">
        <f t="shared" si="7"/>
        <v>-0.01</v>
      </c>
      <c r="E71" s="9">
        <f t="shared" si="7"/>
        <v>-0.01</v>
      </c>
      <c r="F71" s="9">
        <f t="shared" si="6"/>
        <v>-0.01</v>
      </c>
      <c r="G71" s="9">
        <v>-0.03</v>
      </c>
      <c r="H71" s="9">
        <v>-0.04</v>
      </c>
      <c r="I71" s="9">
        <v>-0.05</v>
      </c>
      <c r="J71" s="5"/>
    </row>
    <row r="72" spans="2:10" hidden="1" outlineLevel="1" x14ac:dyDescent="0.3">
      <c r="C72" s="1"/>
      <c r="D72" s="1"/>
      <c r="E72" s="1"/>
      <c r="F72" s="1"/>
      <c r="G72" s="1"/>
      <c r="H72" s="1"/>
      <c r="I72" s="1"/>
      <c r="J72" s="5"/>
    </row>
    <row r="73" spans="2:10" ht="13.5" hidden="1" outlineLevel="1" thickBot="1" x14ac:dyDescent="0.35">
      <c r="C73" s="1"/>
      <c r="D73" s="1"/>
      <c r="E73" s="1"/>
      <c r="F73" s="1"/>
      <c r="G73" s="1"/>
      <c r="H73" s="1"/>
      <c r="I73" s="1"/>
      <c r="J73" s="5"/>
    </row>
    <row r="74" spans="2:10" ht="13.25" hidden="1" customHeight="1" outlineLevel="1" x14ac:dyDescent="0.3">
      <c r="C74" s="265" t="s">
        <v>13</v>
      </c>
      <c r="D74" s="239"/>
      <c r="E74" s="239"/>
      <c r="F74" s="239"/>
      <c r="G74" s="239"/>
      <c r="H74" s="239"/>
      <c r="I74" s="239"/>
      <c r="J74" s="5"/>
    </row>
    <row r="75" spans="2:10" hidden="1" outlineLevel="1" x14ac:dyDescent="0.3">
      <c r="C75" s="265"/>
      <c r="D75" s="240" t="s">
        <v>0</v>
      </c>
      <c r="E75" s="240" t="s">
        <v>1</v>
      </c>
      <c r="F75" s="240" t="s">
        <v>2</v>
      </c>
      <c r="G75" s="240" t="s">
        <v>3</v>
      </c>
      <c r="H75" s="240" t="s">
        <v>4</v>
      </c>
      <c r="I75" s="240" t="s">
        <v>5</v>
      </c>
      <c r="J75" s="5"/>
    </row>
    <row r="76" spans="2:10" ht="13.5" hidden="1" outlineLevel="1" thickBot="1" x14ac:dyDescent="0.35">
      <c r="B76" s="17"/>
      <c r="C76" s="266"/>
      <c r="D76" s="241"/>
      <c r="E76" s="241"/>
      <c r="F76" s="241"/>
      <c r="G76" s="241"/>
      <c r="H76" s="241"/>
      <c r="I76" s="241"/>
      <c r="J76" s="5"/>
    </row>
    <row r="77" spans="2:10" ht="13.5" hidden="1" outlineLevel="1" thickBot="1" x14ac:dyDescent="0.35">
      <c r="B77" s="16"/>
      <c r="C77" s="238">
        <v>10000000</v>
      </c>
      <c r="D77" s="2">
        <f t="shared" ref="D77:I91" si="8">D35+D57</f>
        <v>0.08</v>
      </c>
      <c r="E77" s="2">
        <f t="shared" si="8"/>
        <v>0.09</v>
      </c>
      <c r="F77" s="2">
        <f t="shared" si="8"/>
        <v>9.9999999999999992E-2</v>
      </c>
      <c r="G77" s="2">
        <f t="shared" si="8"/>
        <v>0.12</v>
      </c>
      <c r="H77" s="2">
        <f t="shared" si="8"/>
        <v>0.13</v>
      </c>
      <c r="I77" s="2">
        <f t="shared" si="8"/>
        <v>0.16999999999999998</v>
      </c>
      <c r="J77" s="5"/>
    </row>
    <row r="78" spans="2:10" ht="13.5" hidden="1" outlineLevel="1" thickBot="1" x14ac:dyDescent="0.35">
      <c r="B78" s="16"/>
      <c r="C78" s="238">
        <f t="shared" ref="C78:C91" si="9">C77+10000000</f>
        <v>20000000</v>
      </c>
      <c r="D78" s="9">
        <f t="shared" si="8"/>
        <v>7.8888888888888897E-2</v>
      </c>
      <c r="E78" s="9">
        <f t="shared" si="8"/>
        <v>9.0000000000000011E-2</v>
      </c>
      <c r="F78" s="9">
        <f t="shared" si="8"/>
        <v>0.10111111111111111</v>
      </c>
      <c r="G78" s="9">
        <f t="shared" si="8"/>
        <v>0.11888888888888888</v>
      </c>
      <c r="H78" s="9">
        <f t="shared" si="8"/>
        <v>0.12888888888888889</v>
      </c>
      <c r="I78" s="9">
        <f t="shared" si="8"/>
        <v>0.16555555555555557</v>
      </c>
      <c r="J78" s="5"/>
    </row>
    <row r="79" spans="2:10" ht="13.5" hidden="1" outlineLevel="1" thickBot="1" x14ac:dyDescent="0.35">
      <c r="B79" s="16"/>
      <c r="C79" s="238">
        <f t="shared" si="9"/>
        <v>30000000</v>
      </c>
      <c r="D79" s="9">
        <f t="shared" si="8"/>
        <v>7.7777777777777779E-2</v>
      </c>
      <c r="E79" s="9">
        <f t="shared" si="8"/>
        <v>9.0000000000000024E-2</v>
      </c>
      <c r="F79" s="9">
        <f t="shared" si="8"/>
        <v>0.10222222222222223</v>
      </c>
      <c r="G79" s="9">
        <f t="shared" si="8"/>
        <v>0.11777777777777776</v>
      </c>
      <c r="H79" s="9">
        <f t="shared" si="8"/>
        <v>0.12777777777777777</v>
      </c>
      <c r="I79" s="9">
        <f t="shared" si="8"/>
        <v>0.16111111111111109</v>
      </c>
      <c r="J79" s="5"/>
    </row>
    <row r="80" spans="2:10" ht="13.5" hidden="1" outlineLevel="1" thickBot="1" x14ac:dyDescent="0.35">
      <c r="B80" s="16"/>
      <c r="C80" s="238">
        <f t="shared" si="9"/>
        <v>40000000</v>
      </c>
      <c r="D80" s="9">
        <f t="shared" si="8"/>
        <v>7.6666666666666675E-2</v>
      </c>
      <c r="E80" s="9">
        <f t="shared" si="8"/>
        <v>9.0000000000000024E-2</v>
      </c>
      <c r="F80" s="9">
        <f t="shared" si="8"/>
        <v>0.10333333333333335</v>
      </c>
      <c r="G80" s="9">
        <f t="shared" si="8"/>
        <v>0.11666666666666665</v>
      </c>
      <c r="H80" s="9">
        <f t="shared" si="8"/>
        <v>0.12666666666666665</v>
      </c>
      <c r="I80" s="9">
        <f t="shared" si="8"/>
        <v>0.15666666666666668</v>
      </c>
      <c r="J80" s="5"/>
    </row>
    <row r="81" spans="1:39" ht="13.5" hidden="1" outlineLevel="1" thickBot="1" x14ac:dyDescent="0.35">
      <c r="B81" s="16"/>
      <c r="C81" s="238">
        <f t="shared" si="9"/>
        <v>50000000</v>
      </c>
      <c r="D81" s="9">
        <f t="shared" si="8"/>
        <v>7.5555555555555556E-2</v>
      </c>
      <c r="E81" s="9">
        <f t="shared" si="8"/>
        <v>9.0000000000000024E-2</v>
      </c>
      <c r="F81" s="9">
        <f t="shared" si="8"/>
        <v>0.10444444444444446</v>
      </c>
      <c r="G81" s="9">
        <f t="shared" si="8"/>
        <v>0.11555555555555555</v>
      </c>
      <c r="H81" s="9">
        <f t="shared" si="8"/>
        <v>0.12555555555555553</v>
      </c>
      <c r="I81" s="9">
        <f t="shared" si="8"/>
        <v>0.1522222222222222</v>
      </c>
      <c r="J81" s="5"/>
    </row>
    <row r="82" spans="1:39" ht="13.5" hidden="1" outlineLevel="1" thickBot="1" x14ac:dyDescent="0.35">
      <c r="B82" s="16"/>
      <c r="C82" s="238">
        <f t="shared" si="9"/>
        <v>60000000</v>
      </c>
      <c r="D82" s="9">
        <f t="shared" si="8"/>
        <v>7.4444444444444452E-2</v>
      </c>
      <c r="E82" s="9">
        <f t="shared" si="8"/>
        <v>9.0000000000000038E-2</v>
      </c>
      <c r="F82" s="9">
        <f t="shared" si="8"/>
        <v>0.10555555555555558</v>
      </c>
      <c r="G82" s="9">
        <f t="shared" si="8"/>
        <v>0.11444444444444443</v>
      </c>
      <c r="H82" s="9">
        <f t="shared" si="8"/>
        <v>0.12444444444444444</v>
      </c>
      <c r="I82" s="9">
        <f t="shared" si="8"/>
        <v>0.14777777777777779</v>
      </c>
      <c r="J82" s="5"/>
    </row>
    <row r="83" spans="1:39" ht="13.5" hidden="1" outlineLevel="1" thickBot="1" x14ac:dyDescent="0.35">
      <c r="B83" s="16"/>
      <c r="C83" s="238">
        <f t="shared" si="9"/>
        <v>70000000</v>
      </c>
      <c r="D83" s="9">
        <f t="shared" si="8"/>
        <v>7.3333333333333334E-2</v>
      </c>
      <c r="E83" s="9">
        <f t="shared" si="8"/>
        <v>9.0000000000000052E-2</v>
      </c>
      <c r="F83" s="9">
        <f t="shared" si="8"/>
        <v>0.1066666666666667</v>
      </c>
      <c r="G83" s="9">
        <f t="shared" si="8"/>
        <v>0.11333333333333331</v>
      </c>
      <c r="H83" s="9">
        <f t="shared" si="8"/>
        <v>0.12333333333333332</v>
      </c>
      <c r="I83" s="9">
        <f t="shared" si="8"/>
        <v>0.14333333333333334</v>
      </c>
      <c r="J83" s="5"/>
    </row>
    <row r="84" spans="1:39" ht="13.5" hidden="1" outlineLevel="1" thickBot="1" x14ac:dyDescent="0.35">
      <c r="B84" s="16"/>
      <c r="C84" s="238">
        <f t="shared" si="9"/>
        <v>80000000</v>
      </c>
      <c r="D84" s="9">
        <f t="shared" si="8"/>
        <v>7.2222222222222229E-2</v>
      </c>
      <c r="E84" s="9">
        <f t="shared" si="8"/>
        <v>9.0000000000000052E-2</v>
      </c>
      <c r="F84" s="9">
        <f t="shared" si="8"/>
        <v>0.10777777777777782</v>
      </c>
      <c r="G84" s="9">
        <f t="shared" si="8"/>
        <v>0.11222222222222221</v>
      </c>
      <c r="H84" s="9">
        <f t="shared" si="8"/>
        <v>0.1222222222222222</v>
      </c>
      <c r="I84" s="9">
        <f t="shared" si="8"/>
        <v>0.1388888888888889</v>
      </c>
      <c r="J84" s="5"/>
    </row>
    <row r="85" spans="1:39" ht="13.5" hidden="1" outlineLevel="1" thickBot="1" x14ac:dyDescent="0.35">
      <c r="B85" s="16"/>
      <c r="C85" s="238">
        <f t="shared" si="9"/>
        <v>90000000</v>
      </c>
      <c r="D85" s="9">
        <f t="shared" si="8"/>
        <v>7.1111111111111111E-2</v>
      </c>
      <c r="E85" s="9">
        <f t="shared" si="8"/>
        <v>9.0000000000000052E-2</v>
      </c>
      <c r="F85" s="9">
        <f t="shared" si="8"/>
        <v>0.10888888888888894</v>
      </c>
      <c r="G85" s="9">
        <f t="shared" si="8"/>
        <v>0.1111111111111111</v>
      </c>
      <c r="H85" s="9">
        <f t="shared" si="8"/>
        <v>0.1211111111111111</v>
      </c>
      <c r="I85" s="9">
        <f t="shared" si="8"/>
        <v>0.13444444444444445</v>
      </c>
      <c r="J85" s="5"/>
    </row>
    <row r="86" spans="1:39" ht="13.5" hidden="1" outlineLevel="1" thickBot="1" x14ac:dyDescent="0.35">
      <c r="B86" s="16"/>
      <c r="C86" s="238">
        <f t="shared" si="9"/>
        <v>100000000</v>
      </c>
      <c r="D86" s="11">
        <f t="shared" si="8"/>
        <v>7.0000000000000007E-2</v>
      </c>
      <c r="E86" s="12">
        <f t="shared" si="8"/>
        <v>9.0000000000000011E-2</v>
      </c>
      <c r="F86" s="12">
        <f t="shared" si="8"/>
        <v>0.11000000000000001</v>
      </c>
      <c r="G86" s="12">
        <f t="shared" si="8"/>
        <v>0.11000000000000001</v>
      </c>
      <c r="H86" s="12">
        <f t="shared" si="8"/>
        <v>0.12</v>
      </c>
      <c r="I86" s="12">
        <f t="shared" si="8"/>
        <v>0.13</v>
      </c>
      <c r="J86" s="5"/>
    </row>
    <row r="87" spans="1:39" ht="13.5" hidden="1" outlineLevel="1" thickBot="1" x14ac:dyDescent="0.35">
      <c r="B87" s="16"/>
      <c r="C87" s="238">
        <f t="shared" si="9"/>
        <v>110000000</v>
      </c>
      <c r="D87" s="8">
        <f t="shared" si="8"/>
        <v>7.0000000000000007E-2</v>
      </c>
      <c r="E87" s="9">
        <f t="shared" si="8"/>
        <v>9.0000000000000011E-2</v>
      </c>
      <c r="F87" s="9">
        <f t="shared" si="8"/>
        <v>0.11000000000000001</v>
      </c>
      <c r="G87" s="9">
        <f t="shared" si="8"/>
        <v>0.11000000000000001</v>
      </c>
      <c r="H87" s="9">
        <f t="shared" si="8"/>
        <v>0.12</v>
      </c>
      <c r="I87" s="9">
        <f t="shared" si="8"/>
        <v>0.13</v>
      </c>
      <c r="J87" s="5"/>
    </row>
    <row r="88" spans="1:39" ht="13.5" hidden="1" outlineLevel="1" thickBot="1" x14ac:dyDescent="0.35">
      <c r="B88" s="16"/>
      <c r="C88" s="238">
        <f t="shared" si="9"/>
        <v>120000000</v>
      </c>
      <c r="D88" s="8">
        <f t="shared" si="8"/>
        <v>7.0000000000000007E-2</v>
      </c>
      <c r="E88" s="9">
        <f t="shared" si="8"/>
        <v>9.0000000000000011E-2</v>
      </c>
      <c r="F88" s="9">
        <f t="shared" si="8"/>
        <v>0.11000000000000001</v>
      </c>
      <c r="G88" s="9">
        <f t="shared" si="8"/>
        <v>0.11000000000000001</v>
      </c>
      <c r="H88" s="9">
        <f t="shared" si="8"/>
        <v>0.12</v>
      </c>
      <c r="I88" s="9">
        <f t="shared" si="8"/>
        <v>0.13</v>
      </c>
      <c r="J88" s="5"/>
    </row>
    <row r="89" spans="1:39" ht="13.5" hidden="1" outlineLevel="1" thickBot="1" x14ac:dyDescent="0.35">
      <c r="B89" s="16"/>
      <c r="C89" s="238">
        <f t="shared" si="9"/>
        <v>130000000</v>
      </c>
      <c r="D89" s="8">
        <f t="shared" si="8"/>
        <v>7.0000000000000007E-2</v>
      </c>
      <c r="E89" s="9">
        <f t="shared" si="8"/>
        <v>9.0000000000000011E-2</v>
      </c>
      <c r="F89" s="9">
        <f t="shared" si="8"/>
        <v>0.11000000000000001</v>
      </c>
      <c r="G89" s="9">
        <f t="shared" si="8"/>
        <v>0.11000000000000001</v>
      </c>
      <c r="H89" s="9">
        <f t="shared" si="8"/>
        <v>0.12</v>
      </c>
      <c r="I89" s="9">
        <f t="shared" si="8"/>
        <v>0.13</v>
      </c>
      <c r="J89" s="5"/>
    </row>
    <row r="90" spans="1:39" ht="13.5" hidden="1" outlineLevel="1" thickBot="1" x14ac:dyDescent="0.35">
      <c r="B90" s="16"/>
      <c r="C90" s="238">
        <f t="shared" si="9"/>
        <v>140000000</v>
      </c>
      <c r="D90" s="8">
        <f t="shared" si="8"/>
        <v>7.0000000000000007E-2</v>
      </c>
      <c r="E90" s="9">
        <f t="shared" si="8"/>
        <v>9.0000000000000011E-2</v>
      </c>
      <c r="F90" s="9">
        <f t="shared" si="8"/>
        <v>0.11000000000000001</v>
      </c>
      <c r="G90" s="9">
        <f t="shared" si="8"/>
        <v>0.11000000000000001</v>
      </c>
      <c r="H90" s="9">
        <f t="shared" si="8"/>
        <v>0.12</v>
      </c>
      <c r="I90" s="9">
        <f t="shared" si="8"/>
        <v>0.13</v>
      </c>
      <c r="J90" s="5"/>
    </row>
    <row r="91" spans="1:39" ht="13.5" hidden="1" outlineLevel="1" thickBot="1" x14ac:dyDescent="0.35">
      <c r="B91" s="16"/>
      <c r="C91" s="238">
        <f t="shared" si="9"/>
        <v>150000000</v>
      </c>
      <c r="D91" s="8">
        <f t="shared" si="8"/>
        <v>7.0000000000000007E-2</v>
      </c>
      <c r="E91" s="9">
        <f t="shared" si="8"/>
        <v>9.0000000000000011E-2</v>
      </c>
      <c r="F91" s="9">
        <f t="shared" si="8"/>
        <v>0.11000000000000001</v>
      </c>
      <c r="G91" s="9">
        <f t="shared" si="8"/>
        <v>0.11000000000000001</v>
      </c>
      <c r="H91" s="9">
        <f t="shared" si="8"/>
        <v>0.12</v>
      </c>
      <c r="I91" s="9">
        <f t="shared" si="8"/>
        <v>0.13</v>
      </c>
      <c r="J91" s="5"/>
    </row>
    <row r="92" spans="1:39" hidden="1" outlineLevel="1" x14ac:dyDescent="0.3"/>
    <row r="93" spans="1:39" ht="13.5" hidden="1" outlineLevel="1" thickBot="1" x14ac:dyDescent="0.35"/>
    <row r="94" spans="1:39" ht="13.5" collapsed="1" thickBot="1" x14ac:dyDescent="0.35">
      <c r="A94" s="36" t="s">
        <v>151</v>
      </c>
      <c r="B94" s="96" t="s">
        <v>115</v>
      </c>
      <c r="C94" s="97"/>
      <c r="D94" s="97"/>
      <c r="E94" s="97"/>
      <c r="F94" s="97"/>
      <c r="G94" s="97"/>
      <c r="H94" s="97"/>
      <c r="I94" s="97"/>
      <c r="J94" s="97"/>
      <c r="K94" s="98"/>
      <c r="L94" s="98"/>
      <c r="M94" s="98"/>
      <c r="N94" s="98"/>
      <c r="O94" s="98"/>
      <c r="P94" s="98"/>
      <c r="Q94" s="98"/>
      <c r="R94" s="99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 spans="1:39" ht="13.5" hidden="1" outlineLevel="1" thickBot="1" x14ac:dyDescent="0.35">
      <c r="B95" s="104" t="s">
        <v>210</v>
      </c>
      <c r="C95" s="101"/>
      <c r="D95" s="101"/>
      <c r="E95" s="101"/>
      <c r="F95" s="101"/>
      <c r="G95" s="101"/>
      <c r="H95" s="101"/>
      <c r="I95" s="101"/>
      <c r="J95" s="101"/>
      <c r="K95" s="102"/>
      <c r="L95" s="102"/>
      <c r="M95" s="102"/>
      <c r="N95" s="102"/>
      <c r="O95" s="102"/>
      <c r="P95" s="102"/>
      <c r="Q95" s="102"/>
      <c r="R95" s="103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</row>
    <row r="96" spans="1:39" hidden="1" outlineLevel="1" x14ac:dyDescent="0.3"/>
    <row r="97" spans="1:41" hidden="1" outlineLevel="1" x14ac:dyDescent="0.3">
      <c r="B97" s="15" t="s">
        <v>147</v>
      </c>
      <c r="C97" s="15"/>
      <c r="D97" s="15"/>
      <c r="E97" s="15"/>
      <c r="F97" s="15"/>
      <c r="G97" s="15"/>
      <c r="H97" s="15"/>
      <c r="I97" s="15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</row>
    <row r="98" spans="1:41" s="19" customFormat="1" hidden="1" outlineLevel="1" x14ac:dyDescent="0.3">
      <c r="A98" s="36"/>
      <c r="B98"/>
      <c r="C98"/>
      <c r="D98"/>
      <c r="E98"/>
      <c r="F98"/>
      <c r="G98"/>
      <c r="H98"/>
      <c r="I98"/>
      <c r="J98" s="19" t="s">
        <v>11</v>
      </c>
      <c r="K98" s="21" t="s">
        <v>16</v>
      </c>
      <c r="L98" s="21" t="s">
        <v>16</v>
      </c>
      <c r="M98" s="21" t="s">
        <v>16</v>
      </c>
      <c r="N98" s="21" t="s">
        <v>16</v>
      </c>
      <c r="O98" s="21" t="s">
        <v>17</v>
      </c>
      <c r="P98" s="21" t="s">
        <v>17</v>
      </c>
      <c r="Q98" s="21" t="s">
        <v>17</v>
      </c>
      <c r="R98" s="19" t="s">
        <v>18</v>
      </c>
      <c r="S98" s="19" t="s">
        <v>18</v>
      </c>
      <c r="T98" s="19" t="s">
        <v>18</v>
      </c>
      <c r="U98" s="19" t="s">
        <v>18</v>
      </c>
      <c r="V98" s="19" t="s">
        <v>18</v>
      </c>
      <c r="W98" s="19" t="s">
        <v>18</v>
      </c>
      <c r="X98" s="19" t="s">
        <v>18</v>
      </c>
      <c r="Y98" s="19" t="s">
        <v>18</v>
      </c>
      <c r="Z98" s="19" t="s">
        <v>18</v>
      </c>
      <c r="AA98" s="19" t="s">
        <v>18</v>
      </c>
      <c r="AB98" s="19" t="s">
        <v>18</v>
      </c>
      <c r="AC98" s="19" t="s">
        <v>18</v>
      </c>
      <c r="AD98" s="19" t="s">
        <v>18</v>
      </c>
      <c r="AE98" s="19" t="s">
        <v>18</v>
      </c>
      <c r="AF98" s="19" t="s">
        <v>18</v>
      </c>
      <c r="AG98" s="19" t="s">
        <v>18</v>
      </c>
      <c r="AH98" s="19" t="s">
        <v>18</v>
      </c>
    </row>
    <row r="99" spans="1:41" s="19" customFormat="1" hidden="1" outlineLevel="1" x14ac:dyDescent="0.3">
      <c r="A99" s="36"/>
      <c r="J99" s="19" t="s">
        <v>10</v>
      </c>
      <c r="K99" s="21" t="s">
        <v>16</v>
      </c>
      <c r="L99" s="21" t="s">
        <v>16</v>
      </c>
      <c r="M99" s="21" t="s">
        <v>16</v>
      </c>
      <c r="N99" s="21" t="s">
        <v>16</v>
      </c>
      <c r="O99" s="21" t="s">
        <v>17</v>
      </c>
      <c r="P99" s="21" t="s">
        <v>17</v>
      </c>
      <c r="Q99" s="21" t="s">
        <v>17</v>
      </c>
      <c r="R99" s="19" t="s">
        <v>17</v>
      </c>
      <c r="S99" s="19" t="s">
        <v>18</v>
      </c>
      <c r="T99" s="19" t="s">
        <v>18</v>
      </c>
      <c r="U99" s="19" t="s">
        <v>18</v>
      </c>
      <c r="V99" s="19" t="s">
        <v>18</v>
      </c>
      <c r="W99" s="19" t="s">
        <v>18</v>
      </c>
      <c r="X99" s="19" t="s">
        <v>18</v>
      </c>
      <c r="Y99" s="19" t="s">
        <v>18</v>
      </c>
      <c r="Z99" s="19" t="s">
        <v>18</v>
      </c>
      <c r="AA99" s="19" t="s">
        <v>18</v>
      </c>
      <c r="AB99" s="19" t="s">
        <v>18</v>
      </c>
      <c r="AC99" s="19" t="s">
        <v>18</v>
      </c>
      <c r="AD99" s="19" t="s">
        <v>18</v>
      </c>
      <c r="AE99" s="19" t="s">
        <v>18</v>
      </c>
      <c r="AF99" s="19" t="s">
        <v>18</v>
      </c>
      <c r="AG99" s="19" t="s">
        <v>18</v>
      </c>
      <c r="AH99" s="19" t="s">
        <v>18</v>
      </c>
    </row>
    <row r="100" spans="1:41" hidden="1" outlineLevel="1" x14ac:dyDescent="0.3">
      <c r="B100" s="19"/>
      <c r="C100" s="19"/>
      <c r="D100" s="19"/>
      <c r="E100" s="19"/>
      <c r="F100" s="19"/>
      <c r="G100" s="19"/>
      <c r="H100" s="19"/>
      <c r="I100" s="19"/>
      <c r="J100" s="19" t="s">
        <v>15</v>
      </c>
      <c r="K100" s="21" t="s">
        <v>16</v>
      </c>
      <c r="L100" s="21" t="s">
        <v>16</v>
      </c>
      <c r="M100" s="21" t="s">
        <v>16</v>
      </c>
      <c r="N100" s="21" t="s">
        <v>16</v>
      </c>
      <c r="O100" s="21" t="s">
        <v>16</v>
      </c>
      <c r="P100" s="21" t="s">
        <v>16</v>
      </c>
      <c r="Q100" s="21" t="s">
        <v>16</v>
      </c>
      <c r="R100" s="21" t="s">
        <v>16</v>
      </c>
      <c r="S100" s="19" t="s">
        <v>17</v>
      </c>
      <c r="T100" s="19" t="s">
        <v>17</v>
      </c>
      <c r="U100" s="19" t="s">
        <v>17</v>
      </c>
      <c r="V100" s="19" t="s">
        <v>17</v>
      </c>
      <c r="W100" s="19" t="s">
        <v>18</v>
      </c>
      <c r="X100" s="19" t="s">
        <v>18</v>
      </c>
      <c r="Y100" s="19" t="s">
        <v>18</v>
      </c>
      <c r="Z100" s="19" t="s">
        <v>18</v>
      </c>
      <c r="AA100" s="19" t="s">
        <v>18</v>
      </c>
      <c r="AB100" s="19" t="s">
        <v>18</v>
      </c>
      <c r="AC100" s="19" t="s">
        <v>18</v>
      </c>
      <c r="AD100" s="19" t="s">
        <v>18</v>
      </c>
      <c r="AE100" s="19" t="s">
        <v>18</v>
      </c>
      <c r="AF100" s="19" t="s">
        <v>18</v>
      </c>
      <c r="AG100" s="19" t="s">
        <v>18</v>
      </c>
      <c r="AH100" s="19" t="s">
        <v>18</v>
      </c>
    </row>
    <row r="101" spans="1:41" s="18" customFormat="1" hidden="1" outlineLevel="1" x14ac:dyDescent="0.3">
      <c r="A101" s="17"/>
      <c r="B101"/>
      <c r="C101"/>
      <c r="D101"/>
      <c r="E101"/>
      <c r="F101"/>
      <c r="G101"/>
      <c r="H101"/>
      <c r="I101"/>
      <c r="J101"/>
      <c r="K101" s="1"/>
      <c r="L101" s="1"/>
      <c r="M101" s="1"/>
      <c r="N101" s="1"/>
      <c r="O101" s="1"/>
      <c r="P101" s="1"/>
      <c r="Q101" s="1"/>
      <c r="R101" s="5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41" hidden="1" outlineLevel="1" collapsed="1" x14ac:dyDescent="0.3">
      <c r="B102" s="105" t="s">
        <v>128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7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8"/>
    </row>
    <row r="103" spans="1:41" hidden="1" outlineLevel="2" x14ac:dyDescent="0.3">
      <c r="C103" s="20" t="s">
        <v>0</v>
      </c>
      <c r="D103" s="20"/>
      <c r="E103" s="20"/>
      <c r="F103" s="20"/>
      <c r="G103" s="20"/>
      <c r="H103" s="20"/>
      <c r="I103" s="20"/>
      <c r="M103" s="3"/>
      <c r="N103" s="3"/>
      <c r="O103" s="3"/>
      <c r="P103" s="3"/>
      <c r="Q103" s="3"/>
      <c r="R103" s="13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O103" s="17" t="s">
        <v>150</v>
      </c>
    </row>
    <row r="104" spans="1:41" hidden="1" outlineLevel="2" x14ac:dyDescent="0.3">
      <c r="C104" s="4"/>
      <c r="D104" s="4"/>
      <c r="E104" s="4"/>
      <c r="F104" s="4"/>
      <c r="G104" s="4"/>
      <c r="H104" s="4"/>
      <c r="I104" s="4"/>
      <c r="J104" s="19" t="s">
        <v>11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14">
        <f>SUM(K104:V104)</f>
        <v>0</v>
      </c>
      <c r="AJ104" s="14">
        <f>SUM(W104:AH104)</f>
        <v>0</v>
      </c>
      <c r="AK104" s="14">
        <f t="shared" ref="AK104:AM106" si="10">ROUNDDOWN(AJ104*(1+$AO104),0)</f>
        <v>0</v>
      </c>
      <c r="AL104" s="14">
        <f t="shared" si="10"/>
        <v>0</v>
      </c>
      <c r="AM104" s="14">
        <f t="shared" si="10"/>
        <v>0</v>
      </c>
      <c r="AO104" s="42">
        <v>0.2</v>
      </c>
    </row>
    <row r="105" spans="1:41" hidden="1" outlineLevel="2" x14ac:dyDescent="0.3">
      <c r="C105" s="4"/>
      <c r="D105" s="4"/>
      <c r="E105" s="4"/>
      <c r="F105" s="4"/>
      <c r="G105" s="4"/>
      <c r="H105" s="4"/>
      <c r="I105" s="4"/>
      <c r="J105" s="19" t="s">
        <v>10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14">
        <f>SUM(K105:V105)</f>
        <v>0</v>
      </c>
      <c r="AJ105" s="14">
        <f>SUM(W105:AH105)</f>
        <v>0</v>
      </c>
      <c r="AK105" s="14">
        <f t="shared" si="10"/>
        <v>0</v>
      </c>
      <c r="AL105" s="14">
        <f t="shared" si="10"/>
        <v>0</v>
      </c>
      <c r="AM105" s="14">
        <f t="shared" si="10"/>
        <v>0</v>
      </c>
      <c r="AO105" s="42">
        <v>0.2</v>
      </c>
    </row>
    <row r="106" spans="1:41" hidden="1" outlineLevel="2" x14ac:dyDescent="0.3">
      <c r="C106" s="4"/>
      <c r="D106" s="4"/>
      <c r="E106" s="4"/>
      <c r="F106" s="4"/>
      <c r="G106" s="4"/>
      <c r="H106" s="4"/>
      <c r="I106" s="4"/>
      <c r="J106" s="19" t="s">
        <v>15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14">
        <f>SUM(K106:V106)</f>
        <v>0</v>
      </c>
      <c r="AJ106" s="14">
        <f>SUM(W106:AH106)</f>
        <v>0</v>
      </c>
      <c r="AK106" s="14">
        <f t="shared" si="10"/>
        <v>0</v>
      </c>
      <c r="AL106" s="14">
        <f t="shared" si="10"/>
        <v>0</v>
      </c>
      <c r="AM106" s="14">
        <f t="shared" si="10"/>
        <v>0</v>
      </c>
      <c r="AO106" s="42">
        <v>0.2</v>
      </c>
    </row>
    <row r="107" spans="1:41" hidden="1" outlineLevel="2" x14ac:dyDescent="0.3">
      <c r="C107" s="20" t="s">
        <v>1</v>
      </c>
      <c r="D107" s="20"/>
      <c r="E107" s="20"/>
      <c r="F107" s="20"/>
      <c r="G107" s="20"/>
      <c r="H107" s="20"/>
      <c r="I107" s="20"/>
      <c r="J107" s="19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41" hidden="1" outlineLevel="2" x14ac:dyDescent="0.3">
      <c r="C108" s="4"/>
      <c r="D108" s="4"/>
      <c r="E108" s="4"/>
      <c r="F108" s="4"/>
      <c r="G108" s="4"/>
      <c r="H108" s="4"/>
      <c r="I108" s="4"/>
      <c r="J108" s="19" t="s">
        <v>11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14">
        <f>SUM(K108:V108)</f>
        <v>0</v>
      </c>
      <c r="AJ108" s="14">
        <f>SUM(W108:AH108)</f>
        <v>0</v>
      </c>
      <c r="AK108" s="14">
        <f t="shared" ref="AK108:AM110" si="11">ROUNDDOWN(AJ108*(1+$AO108),0)</f>
        <v>0</v>
      </c>
      <c r="AL108" s="14">
        <f t="shared" si="11"/>
        <v>0</v>
      </c>
      <c r="AM108" s="14">
        <f t="shared" si="11"/>
        <v>0</v>
      </c>
      <c r="AO108" s="42">
        <v>0.2</v>
      </c>
    </row>
    <row r="109" spans="1:41" hidden="1" outlineLevel="2" x14ac:dyDescent="0.3">
      <c r="C109" s="4"/>
      <c r="D109" s="4"/>
      <c r="E109" s="4"/>
      <c r="F109" s="4"/>
      <c r="G109" s="4"/>
      <c r="H109" s="4"/>
      <c r="I109" s="4"/>
      <c r="J109" s="19" t="s">
        <v>10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14">
        <f>SUM(K109:V109)</f>
        <v>0</v>
      </c>
      <c r="AJ109" s="14">
        <f>SUM(W109:AH109)</f>
        <v>0</v>
      </c>
      <c r="AK109" s="14">
        <f t="shared" si="11"/>
        <v>0</v>
      </c>
      <c r="AL109" s="14">
        <f t="shared" si="11"/>
        <v>0</v>
      </c>
      <c r="AM109" s="14">
        <f t="shared" si="11"/>
        <v>0</v>
      </c>
      <c r="AO109" s="42">
        <v>0.2</v>
      </c>
    </row>
    <row r="110" spans="1:41" hidden="1" outlineLevel="2" x14ac:dyDescent="0.3">
      <c r="J110" s="19" t="s">
        <v>15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14">
        <f>SUM(K110:V110)</f>
        <v>0</v>
      </c>
      <c r="AJ110" s="14">
        <f>SUM(W110:AH110)</f>
        <v>0</v>
      </c>
      <c r="AK110" s="14">
        <f t="shared" si="11"/>
        <v>0</v>
      </c>
      <c r="AL110" s="14">
        <f t="shared" si="11"/>
        <v>0</v>
      </c>
      <c r="AM110" s="14">
        <f t="shared" si="11"/>
        <v>0</v>
      </c>
      <c r="AO110" s="42">
        <v>0.2</v>
      </c>
    </row>
    <row r="111" spans="1:41" hidden="1" outlineLevel="2" x14ac:dyDescent="0.3">
      <c r="C111" s="20" t="s">
        <v>14</v>
      </c>
      <c r="D111" s="20"/>
      <c r="E111" s="20"/>
      <c r="F111" s="20"/>
      <c r="G111" s="20"/>
      <c r="H111" s="20"/>
      <c r="I111" s="20"/>
      <c r="J111" s="19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41" hidden="1" outlineLevel="2" x14ac:dyDescent="0.3">
      <c r="J112" s="19" t="s">
        <v>11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14">
        <f>SUM(K112:V112)</f>
        <v>0</v>
      </c>
      <c r="AJ112" s="14">
        <f>SUM(W112:AH112)</f>
        <v>0</v>
      </c>
      <c r="AK112" s="14">
        <f t="shared" ref="AK112:AM114" si="12">ROUNDDOWN(AJ112*(1+$AO112),0)</f>
        <v>0</v>
      </c>
      <c r="AL112" s="14">
        <f t="shared" si="12"/>
        <v>0</v>
      </c>
      <c r="AM112" s="14">
        <f t="shared" si="12"/>
        <v>0</v>
      </c>
      <c r="AO112" s="42">
        <v>0.2</v>
      </c>
    </row>
    <row r="113" spans="1:41" hidden="1" outlineLevel="2" x14ac:dyDescent="0.3">
      <c r="J113" s="19" t="s">
        <v>10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14">
        <f>SUM(K113:V113)</f>
        <v>0</v>
      </c>
      <c r="AJ113" s="14">
        <f>SUM(W113:AH113)</f>
        <v>0</v>
      </c>
      <c r="AK113" s="14">
        <f t="shared" si="12"/>
        <v>0</v>
      </c>
      <c r="AL113" s="14">
        <f t="shared" si="12"/>
        <v>0</v>
      </c>
      <c r="AM113" s="14">
        <f t="shared" si="12"/>
        <v>0</v>
      </c>
      <c r="AO113" s="42">
        <v>0.2</v>
      </c>
    </row>
    <row r="114" spans="1:41" hidden="1" outlineLevel="2" x14ac:dyDescent="0.3">
      <c r="J114" s="19" t="s">
        <v>15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14">
        <f>SUM(K114:V114)</f>
        <v>0</v>
      </c>
      <c r="AJ114" s="14">
        <f>SUM(W114:AH114)</f>
        <v>0</v>
      </c>
      <c r="AK114" s="14">
        <f t="shared" si="12"/>
        <v>0</v>
      </c>
      <c r="AL114" s="14">
        <f t="shared" si="12"/>
        <v>0</v>
      </c>
      <c r="AM114" s="14">
        <f t="shared" si="12"/>
        <v>0</v>
      </c>
      <c r="AO114" s="42">
        <v>0.2</v>
      </c>
    </row>
    <row r="115" spans="1:41" s="15" customFormat="1" hidden="1" outlineLevel="2" x14ac:dyDescent="0.3">
      <c r="A115" s="36"/>
      <c r="C115" s="15" t="s">
        <v>19</v>
      </c>
      <c r="K115" s="30"/>
      <c r="L115" s="30"/>
      <c r="M115" s="30"/>
      <c r="N115" s="30"/>
      <c r="O115" s="30"/>
      <c r="P115" s="30"/>
      <c r="Q115" s="30"/>
      <c r="R115" s="31"/>
    </row>
    <row r="116" spans="1:41" s="15" customFormat="1" hidden="1" outlineLevel="2" x14ac:dyDescent="0.3">
      <c r="A116" s="36"/>
      <c r="J116" s="32" t="s">
        <v>11</v>
      </c>
      <c r="K116" s="29">
        <f t="shared" ref="K116:AM118" si="13">K104+K108+K112</f>
        <v>0</v>
      </c>
      <c r="L116" s="29">
        <f t="shared" si="13"/>
        <v>0</v>
      </c>
      <c r="M116" s="29">
        <f t="shared" si="13"/>
        <v>0</v>
      </c>
      <c r="N116" s="29">
        <f t="shared" si="13"/>
        <v>0</v>
      </c>
      <c r="O116" s="29">
        <f t="shared" si="13"/>
        <v>0</v>
      </c>
      <c r="P116" s="29">
        <f t="shared" si="13"/>
        <v>0</v>
      </c>
      <c r="Q116" s="29">
        <f t="shared" si="13"/>
        <v>0</v>
      </c>
      <c r="R116" s="29">
        <f t="shared" si="13"/>
        <v>0</v>
      </c>
      <c r="S116" s="29">
        <f t="shared" si="13"/>
        <v>0</v>
      </c>
      <c r="T116" s="29">
        <f t="shared" si="13"/>
        <v>0</v>
      </c>
      <c r="U116" s="29">
        <f t="shared" si="13"/>
        <v>0</v>
      </c>
      <c r="V116" s="29">
        <f t="shared" si="13"/>
        <v>0</v>
      </c>
      <c r="W116" s="29">
        <f t="shared" si="13"/>
        <v>0</v>
      </c>
      <c r="X116" s="29">
        <f t="shared" si="13"/>
        <v>0</v>
      </c>
      <c r="Y116" s="29">
        <f t="shared" si="13"/>
        <v>0</v>
      </c>
      <c r="Z116" s="29">
        <f t="shared" si="13"/>
        <v>0</v>
      </c>
      <c r="AA116" s="29">
        <f t="shared" si="13"/>
        <v>0</v>
      </c>
      <c r="AB116" s="29">
        <f t="shared" si="13"/>
        <v>0</v>
      </c>
      <c r="AC116" s="29">
        <f t="shared" si="13"/>
        <v>0</v>
      </c>
      <c r="AD116" s="29">
        <f t="shared" si="13"/>
        <v>0</v>
      </c>
      <c r="AE116" s="29">
        <f t="shared" si="13"/>
        <v>0</v>
      </c>
      <c r="AF116" s="29">
        <f t="shared" si="13"/>
        <v>0</v>
      </c>
      <c r="AG116" s="29">
        <f t="shared" si="13"/>
        <v>0</v>
      </c>
      <c r="AH116" s="29">
        <f t="shared" si="13"/>
        <v>0</v>
      </c>
      <c r="AI116" s="33">
        <f t="shared" si="13"/>
        <v>0</v>
      </c>
      <c r="AJ116" s="33">
        <f t="shared" si="13"/>
        <v>0</v>
      </c>
      <c r="AK116" s="33">
        <f t="shared" si="13"/>
        <v>0</v>
      </c>
      <c r="AL116" s="33">
        <f t="shared" si="13"/>
        <v>0</v>
      </c>
      <c r="AM116" s="33">
        <f t="shared" si="13"/>
        <v>0</v>
      </c>
    </row>
    <row r="117" spans="1:41" s="15" customFormat="1" hidden="1" outlineLevel="2" x14ac:dyDescent="0.3">
      <c r="A117" s="36"/>
      <c r="J117" s="32" t="s">
        <v>10</v>
      </c>
      <c r="K117" s="29">
        <f t="shared" si="13"/>
        <v>0</v>
      </c>
      <c r="L117" s="29">
        <f t="shared" si="13"/>
        <v>0</v>
      </c>
      <c r="M117" s="29">
        <f t="shared" si="13"/>
        <v>0</v>
      </c>
      <c r="N117" s="29">
        <f t="shared" si="13"/>
        <v>0</v>
      </c>
      <c r="O117" s="29">
        <f t="shared" si="13"/>
        <v>0</v>
      </c>
      <c r="P117" s="29">
        <f t="shared" si="13"/>
        <v>0</v>
      </c>
      <c r="Q117" s="29">
        <f t="shared" si="13"/>
        <v>0</v>
      </c>
      <c r="R117" s="29">
        <f t="shared" si="13"/>
        <v>0</v>
      </c>
      <c r="S117" s="29">
        <f t="shared" si="13"/>
        <v>0</v>
      </c>
      <c r="T117" s="29">
        <f t="shared" si="13"/>
        <v>0</v>
      </c>
      <c r="U117" s="29">
        <f t="shared" si="13"/>
        <v>0</v>
      </c>
      <c r="V117" s="29">
        <f t="shared" si="13"/>
        <v>0</v>
      </c>
      <c r="W117" s="29">
        <f t="shared" si="13"/>
        <v>0</v>
      </c>
      <c r="X117" s="29">
        <f t="shared" si="13"/>
        <v>0</v>
      </c>
      <c r="Y117" s="29">
        <f t="shared" si="13"/>
        <v>0</v>
      </c>
      <c r="Z117" s="29">
        <f t="shared" si="13"/>
        <v>0</v>
      </c>
      <c r="AA117" s="29">
        <f t="shared" si="13"/>
        <v>0</v>
      </c>
      <c r="AB117" s="29">
        <f t="shared" si="13"/>
        <v>0</v>
      </c>
      <c r="AC117" s="29">
        <f t="shared" si="13"/>
        <v>0</v>
      </c>
      <c r="AD117" s="29">
        <f t="shared" si="13"/>
        <v>0</v>
      </c>
      <c r="AE117" s="29">
        <f t="shared" si="13"/>
        <v>0</v>
      </c>
      <c r="AF117" s="29">
        <f t="shared" si="13"/>
        <v>0</v>
      </c>
      <c r="AG117" s="29">
        <f t="shared" si="13"/>
        <v>0</v>
      </c>
      <c r="AH117" s="29">
        <f t="shared" si="13"/>
        <v>0</v>
      </c>
      <c r="AI117" s="33">
        <f t="shared" si="13"/>
        <v>0</v>
      </c>
      <c r="AJ117" s="33">
        <f t="shared" si="13"/>
        <v>0</v>
      </c>
      <c r="AK117" s="33">
        <f t="shared" si="13"/>
        <v>0</v>
      </c>
      <c r="AL117" s="33">
        <f t="shared" si="13"/>
        <v>0</v>
      </c>
      <c r="AM117" s="33">
        <f t="shared" si="13"/>
        <v>0</v>
      </c>
    </row>
    <row r="118" spans="1:41" s="15" customFormat="1" hidden="1" outlineLevel="2" x14ac:dyDescent="0.3">
      <c r="A118" s="36"/>
      <c r="J118" s="32" t="s">
        <v>15</v>
      </c>
      <c r="K118" s="29">
        <f t="shared" si="13"/>
        <v>0</v>
      </c>
      <c r="L118" s="29">
        <f t="shared" si="13"/>
        <v>0</v>
      </c>
      <c r="M118" s="29">
        <f t="shared" si="13"/>
        <v>0</v>
      </c>
      <c r="N118" s="29">
        <f t="shared" si="13"/>
        <v>0</v>
      </c>
      <c r="O118" s="29">
        <f t="shared" si="13"/>
        <v>0</v>
      </c>
      <c r="P118" s="29">
        <f t="shared" si="13"/>
        <v>0</v>
      </c>
      <c r="Q118" s="29">
        <f t="shared" si="13"/>
        <v>0</v>
      </c>
      <c r="R118" s="29">
        <f t="shared" si="13"/>
        <v>0</v>
      </c>
      <c r="S118" s="29">
        <f t="shared" si="13"/>
        <v>0</v>
      </c>
      <c r="T118" s="29">
        <f t="shared" si="13"/>
        <v>0</v>
      </c>
      <c r="U118" s="29">
        <f t="shared" si="13"/>
        <v>0</v>
      </c>
      <c r="V118" s="29">
        <f t="shared" si="13"/>
        <v>0</v>
      </c>
      <c r="W118" s="29">
        <f t="shared" si="13"/>
        <v>0</v>
      </c>
      <c r="X118" s="29">
        <f t="shared" si="13"/>
        <v>0</v>
      </c>
      <c r="Y118" s="29">
        <f t="shared" si="13"/>
        <v>0</v>
      </c>
      <c r="Z118" s="29">
        <f t="shared" si="13"/>
        <v>0</v>
      </c>
      <c r="AA118" s="29">
        <f t="shared" si="13"/>
        <v>0</v>
      </c>
      <c r="AB118" s="29">
        <f t="shared" si="13"/>
        <v>0</v>
      </c>
      <c r="AC118" s="29">
        <f t="shared" si="13"/>
        <v>0</v>
      </c>
      <c r="AD118" s="29">
        <f t="shared" si="13"/>
        <v>0</v>
      </c>
      <c r="AE118" s="29">
        <f t="shared" si="13"/>
        <v>0</v>
      </c>
      <c r="AF118" s="29">
        <f t="shared" si="13"/>
        <v>0</v>
      </c>
      <c r="AG118" s="29">
        <f t="shared" si="13"/>
        <v>0</v>
      </c>
      <c r="AH118" s="29">
        <f t="shared" si="13"/>
        <v>0</v>
      </c>
      <c r="AI118" s="33">
        <f t="shared" si="13"/>
        <v>0</v>
      </c>
      <c r="AJ118" s="33">
        <f t="shared" si="13"/>
        <v>0</v>
      </c>
      <c r="AK118" s="33">
        <f t="shared" si="13"/>
        <v>0</v>
      </c>
      <c r="AL118" s="33">
        <f t="shared" si="13"/>
        <v>0</v>
      </c>
      <c r="AM118" s="33">
        <f t="shared" si="13"/>
        <v>0</v>
      </c>
    </row>
    <row r="119" spans="1:41" hidden="1" outlineLevel="2" x14ac:dyDescent="0.3"/>
    <row r="120" spans="1:41" hidden="1" outlineLevel="1" collapsed="1" x14ac:dyDescent="0.3">
      <c r="B120" s="105" t="s">
        <v>149</v>
      </c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7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8"/>
    </row>
    <row r="121" spans="1:41" hidden="1" outlineLevel="2" x14ac:dyDescent="0.3">
      <c r="C121" s="20" t="s">
        <v>0</v>
      </c>
      <c r="D121" s="20"/>
      <c r="E121" s="20"/>
      <c r="F121" s="20"/>
      <c r="G121" s="20"/>
      <c r="H121" s="20"/>
      <c r="I121" s="20"/>
      <c r="AI121" s="14"/>
      <c r="AJ121" s="14"/>
      <c r="AK121" s="14"/>
      <c r="AO121" s="17" t="s">
        <v>150</v>
      </c>
    </row>
    <row r="122" spans="1:41" hidden="1" outlineLevel="2" x14ac:dyDescent="0.3">
      <c r="C122" s="4"/>
      <c r="D122" s="4"/>
      <c r="E122" s="4"/>
      <c r="F122" s="4"/>
      <c r="G122" s="4"/>
      <c r="H122" s="4"/>
      <c r="I122" s="4"/>
      <c r="J122" s="19" t="s">
        <v>11</v>
      </c>
      <c r="K122" s="3">
        <v>100000000</v>
      </c>
      <c r="L122" s="3">
        <v>100000000</v>
      </c>
      <c r="M122" s="3">
        <v>100000000</v>
      </c>
      <c r="N122" s="3">
        <v>100000000</v>
      </c>
      <c r="O122" s="3">
        <v>100000000</v>
      </c>
      <c r="P122" s="3">
        <v>100000000</v>
      </c>
      <c r="Q122" s="3">
        <v>100000000</v>
      </c>
      <c r="R122" s="3">
        <v>100000000</v>
      </c>
      <c r="S122" s="3">
        <v>100000000</v>
      </c>
      <c r="T122" s="3">
        <v>100000000</v>
      </c>
      <c r="U122" s="3">
        <v>100000000</v>
      </c>
      <c r="V122" s="3">
        <v>100000000</v>
      </c>
      <c r="W122" s="3">
        <v>100000000</v>
      </c>
      <c r="X122" s="3">
        <v>100000000</v>
      </c>
      <c r="Y122" s="3">
        <v>100000000</v>
      </c>
      <c r="Z122" s="3">
        <v>100000000</v>
      </c>
      <c r="AA122" s="3">
        <v>100000000</v>
      </c>
      <c r="AB122" s="3">
        <v>100000000</v>
      </c>
      <c r="AC122" s="3">
        <v>100000000</v>
      </c>
      <c r="AD122" s="3">
        <v>100000000</v>
      </c>
      <c r="AE122" s="3">
        <v>100000000</v>
      </c>
      <c r="AF122" s="3">
        <v>100000000</v>
      </c>
      <c r="AG122" s="3">
        <v>100000000</v>
      </c>
      <c r="AH122" s="3">
        <v>100000000</v>
      </c>
      <c r="AI122" s="3">
        <f>V122</f>
        <v>100000000</v>
      </c>
      <c r="AJ122" s="3">
        <f>AH122</f>
        <v>100000000</v>
      </c>
      <c r="AK122" s="14">
        <f t="shared" ref="AK122:AM124" si="14">ROUNDDOWN(AJ122*(1+$AO122),0)</f>
        <v>100000000</v>
      </c>
      <c r="AL122" s="14">
        <f t="shared" si="14"/>
        <v>100000000</v>
      </c>
      <c r="AM122" s="14">
        <f t="shared" si="14"/>
        <v>100000000</v>
      </c>
      <c r="AO122" s="42">
        <v>0</v>
      </c>
    </row>
    <row r="123" spans="1:41" hidden="1" outlineLevel="2" x14ac:dyDescent="0.3">
      <c r="C123" s="4"/>
      <c r="D123" s="4"/>
      <c r="E123" s="4"/>
      <c r="F123" s="4"/>
      <c r="G123" s="4"/>
      <c r="H123" s="4"/>
      <c r="I123" s="4"/>
      <c r="J123" s="19" t="s">
        <v>10</v>
      </c>
      <c r="K123" s="3">
        <v>70000000</v>
      </c>
      <c r="L123" s="3">
        <f>K123</f>
        <v>70000000</v>
      </c>
      <c r="M123" s="3">
        <f>L123</f>
        <v>70000000</v>
      </c>
      <c r="N123" s="3">
        <f>M123</f>
        <v>70000000</v>
      </c>
      <c r="O123" s="3">
        <f>N123</f>
        <v>70000000</v>
      </c>
      <c r="P123" s="3">
        <f>O123</f>
        <v>70000000</v>
      </c>
      <c r="Q123" s="3">
        <v>80000000</v>
      </c>
      <c r="R123" s="14">
        <v>80000000</v>
      </c>
      <c r="S123" s="14">
        <v>80000000</v>
      </c>
      <c r="T123" s="14">
        <v>80000000</v>
      </c>
      <c r="U123" s="14">
        <v>80000000</v>
      </c>
      <c r="V123" s="14">
        <v>80000000</v>
      </c>
      <c r="W123" s="14">
        <v>80000000</v>
      </c>
      <c r="X123" s="14">
        <v>80000000</v>
      </c>
      <c r="Y123" s="14">
        <v>80000000</v>
      </c>
      <c r="Z123" s="14">
        <v>80000000</v>
      </c>
      <c r="AA123" s="14">
        <v>80000000</v>
      </c>
      <c r="AB123" s="14">
        <v>80000000</v>
      </c>
      <c r="AC123" s="14">
        <v>80000000</v>
      </c>
      <c r="AD123" s="14">
        <v>80000000</v>
      </c>
      <c r="AE123" s="14">
        <v>80000000</v>
      </c>
      <c r="AF123" s="14">
        <v>80000000</v>
      </c>
      <c r="AG123" s="14">
        <v>80000000</v>
      </c>
      <c r="AH123" s="14">
        <v>80000000</v>
      </c>
      <c r="AI123" s="14">
        <f>V123</f>
        <v>80000000</v>
      </c>
      <c r="AJ123" s="14">
        <f>AH123</f>
        <v>80000000</v>
      </c>
      <c r="AK123" s="14">
        <f t="shared" si="14"/>
        <v>80000000</v>
      </c>
      <c r="AL123" s="14">
        <f t="shared" si="14"/>
        <v>80000000</v>
      </c>
      <c r="AM123" s="14">
        <f t="shared" si="14"/>
        <v>80000000</v>
      </c>
      <c r="AO123" s="42">
        <v>0</v>
      </c>
    </row>
    <row r="124" spans="1:41" hidden="1" outlineLevel="2" x14ac:dyDescent="0.3">
      <c r="C124" s="4"/>
      <c r="D124" s="4"/>
      <c r="E124" s="4"/>
      <c r="F124" s="4"/>
      <c r="G124" s="4"/>
      <c r="H124" s="4"/>
      <c r="I124" s="4"/>
      <c r="J124" s="19" t="s">
        <v>15</v>
      </c>
      <c r="K124" s="3">
        <v>60000000</v>
      </c>
      <c r="L124" s="3">
        <v>60000000</v>
      </c>
      <c r="M124" s="3">
        <v>60000000</v>
      </c>
      <c r="N124" s="3">
        <v>60000000</v>
      </c>
      <c r="O124" s="3">
        <v>60000000</v>
      </c>
      <c r="P124" s="3">
        <v>60000000</v>
      </c>
      <c r="Q124" s="3">
        <v>60000000</v>
      </c>
      <c r="R124" s="14">
        <v>60000000</v>
      </c>
      <c r="S124" s="14">
        <v>60000000</v>
      </c>
      <c r="T124" s="14">
        <v>60000000</v>
      </c>
      <c r="U124" s="14">
        <v>60000000</v>
      </c>
      <c r="V124" s="14">
        <v>60000000</v>
      </c>
      <c r="W124" s="14">
        <v>70000000</v>
      </c>
      <c r="X124" s="14">
        <v>70000000</v>
      </c>
      <c r="Y124" s="14">
        <v>70000000</v>
      </c>
      <c r="Z124" s="14">
        <v>70000000</v>
      </c>
      <c r="AA124" s="14">
        <v>70000000</v>
      </c>
      <c r="AB124" s="14">
        <v>70000000</v>
      </c>
      <c r="AC124" s="14">
        <v>70000000</v>
      </c>
      <c r="AD124" s="14">
        <v>70000000</v>
      </c>
      <c r="AE124" s="14">
        <v>70000000</v>
      </c>
      <c r="AF124" s="14">
        <v>70000000</v>
      </c>
      <c r="AG124" s="14">
        <v>70000000</v>
      </c>
      <c r="AH124" s="14">
        <v>70000000</v>
      </c>
      <c r="AI124" s="14">
        <f>V124</f>
        <v>60000000</v>
      </c>
      <c r="AJ124" s="14">
        <f>AH124</f>
        <v>70000000</v>
      </c>
      <c r="AK124" s="14">
        <f t="shared" si="14"/>
        <v>70000000</v>
      </c>
      <c r="AL124" s="14">
        <f t="shared" si="14"/>
        <v>70000000</v>
      </c>
      <c r="AM124" s="14">
        <f t="shared" si="14"/>
        <v>70000000</v>
      </c>
      <c r="AO124" s="42">
        <v>0</v>
      </c>
    </row>
    <row r="125" spans="1:41" hidden="1" outlineLevel="2" x14ac:dyDescent="0.3">
      <c r="C125" s="20" t="s">
        <v>1</v>
      </c>
      <c r="D125" s="20"/>
      <c r="E125" s="20"/>
      <c r="F125" s="20"/>
      <c r="G125" s="20"/>
      <c r="H125" s="20"/>
      <c r="I125" s="20"/>
      <c r="J125" s="19"/>
      <c r="K125" s="3"/>
      <c r="L125" s="3"/>
      <c r="M125" s="3"/>
      <c r="N125" s="3"/>
      <c r="O125" s="3"/>
      <c r="P125" s="3"/>
      <c r="Q125" s="3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1:41" hidden="1" outlineLevel="2" x14ac:dyDescent="0.3">
      <c r="C126" s="4"/>
      <c r="D126" s="4"/>
      <c r="E126" s="4"/>
      <c r="F126" s="4"/>
      <c r="G126" s="4"/>
      <c r="H126" s="4"/>
      <c r="I126" s="4"/>
      <c r="J126" s="19" t="s">
        <v>11</v>
      </c>
      <c r="K126" s="3">
        <v>80000000</v>
      </c>
      <c r="L126" s="3">
        <v>80000000</v>
      </c>
      <c r="M126" s="3">
        <v>80000000</v>
      </c>
      <c r="N126" s="3">
        <v>80000000</v>
      </c>
      <c r="O126" s="3">
        <v>80000000</v>
      </c>
      <c r="P126" s="3">
        <v>80000000</v>
      </c>
      <c r="Q126" s="3">
        <v>80000000</v>
      </c>
      <c r="R126" s="3">
        <v>80000000</v>
      </c>
      <c r="S126" s="3">
        <v>80000000</v>
      </c>
      <c r="T126" s="3">
        <v>80000000</v>
      </c>
      <c r="U126" s="3">
        <v>80000000</v>
      </c>
      <c r="V126" s="3">
        <v>80000000</v>
      </c>
      <c r="W126" s="3">
        <v>80000000</v>
      </c>
      <c r="X126" s="3">
        <v>80000000</v>
      </c>
      <c r="Y126" s="3">
        <v>80000000</v>
      </c>
      <c r="Z126" s="3">
        <v>80000000</v>
      </c>
      <c r="AA126" s="3">
        <v>80000000</v>
      </c>
      <c r="AB126" s="3">
        <v>80000000</v>
      </c>
      <c r="AC126" s="3">
        <v>80000000</v>
      </c>
      <c r="AD126" s="3">
        <v>80000000</v>
      </c>
      <c r="AE126" s="3">
        <v>80000000</v>
      </c>
      <c r="AF126" s="3">
        <v>80000000</v>
      </c>
      <c r="AG126" s="3">
        <v>80000000</v>
      </c>
      <c r="AH126" s="3">
        <v>80000000</v>
      </c>
      <c r="AI126" s="3">
        <f>V126</f>
        <v>80000000</v>
      </c>
      <c r="AJ126" s="3">
        <f>AH126</f>
        <v>80000000</v>
      </c>
      <c r="AK126" s="14">
        <f t="shared" ref="AK126:AM128" si="15">ROUNDDOWN(AJ126*(1+$AO126),0)</f>
        <v>80000000</v>
      </c>
      <c r="AL126" s="14">
        <f t="shared" si="15"/>
        <v>80000000</v>
      </c>
      <c r="AM126" s="14">
        <f t="shared" si="15"/>
        <v>80000000</v>
      </c>
      <c r="AO126" s="42">
        <v>0</v>
      </c>
    </row>
    <row r="127" spans="1:41" hidden="1" outlineLevel="2" x14ac:dyDescent="0.3">
      <c r="C127" s="4"/>
      <c r="D127" s="4"/>
      <c r="E127" s="4"/>
      <c r="F127" s="4"/>
      <c r="G127" s="4"/>
      <c r="H127" s="4"/>
      <c r="I127" s="4"/>
      <c r="J127" s="19" t="s">
        <v>10</v>
      </c>
      <c r="K127" s="3">
        <v>60000000</v>
      </c>
      <c r="L127" s="3">
        <v>60000000</v>
      </c>
      <c r="M127" s="3">
        <v>60000000</v>
      </c>
      <c r="N127" s="3">
        <v>60000000</v>
      </c>
      <c r="O127" s="3">
        <v>60000000</v>
      </c>
      <c r="P127" s="3">
        <v>60000000</v>
      </c>
      <c r="Q127" s="3">
        <v>60000000</v>
      </c>
      <c r="R127" s="3">
        <v>60000000</v>
      </c>
      <c r="S127" s="3">
        <v>60000000</v>
      </c>
      <c r="T127" s="3">
        <v>60000000</v>
      </c>
      <c r="U127" s="3">
        <v>60000000</v>
      </c>
      <c r="V127" s="3">
        <v>60000000</v>
      </c>
      <c r="W127" s="3">
        <v>60000000</v>
      </c>
      <c r="X127" s="3">
        <v>60000000</v>
      </c>
      <c r="Y127" s="3">
        <v>60000000</v>
      </c>
      <c r="Z127" s="3">
        <v>60000000</v>
      </c>
      <c r="AA127" s="3">
        <v>60000000</v>
      </c>
      <c r="AB127" s="3">
        <v>60000000</v>
      </c>
      <c r="AC127" s="3">
        <v>60000000</v>
      </c>
      <c r="AD127" s="3">
        <v>60000000</v>
      </c>
      <c r="AE127" s="3">
        <v>60000000</v>
      </c>
      <c r="AF127" s="3">
        <v>60000000</v>
      </c>
      <c r="AG127" s="3">
        <v>60000000</v>
      </c>
      <c r="AH127" s="3">
        <v>60000000</v>
      </c>
      <c r="AI127" s="14">
        <f>V127</f>
        <v>60000000</v>
      </c>
      <c r="AJ127" s="14">
        <f>AH127</f>
        <v>60000000</v>
      </c>
      <c r="AK127" s="14">
        <f t="shared" si="15"/>
        <v>60000000</v>
      </c>
      <c r="AL127" s="14">
        <f t="shared" si="15"/>
        <v>60000000</v>
      </c>
      <c r="AM127" s="14">
        <f t="shared" si="15"/>
        <v>60000000</v>
      </c>
      <c r="AO127" s="42">
        <v>0</v>
      </c>
    </row>
    <row r="128" spans="1:41" hidden="1" outlineLevel="2" x14ac:dyDescent="0.3">
      <c r="J128" s="19" t="s">
        <v>15</v>
      </c>
      <c r="K128" s="3">
        <v>40000000</v>
      </c>
      <c r="L128" s="3">
        <v>40000000</v>
      </c>
      <c r="M128" s="3">
        <v>40000000</v>
      </c>
      <c r="N128" s="3">
        <v>40000000</v>
      </c>
      <c r="O128" s="3">
        <v>40000000</v>
      </c>
      <c r="P128" s="3">
        <v>40000000</v>
      </c>
      <c r="Q128" s="3">
        <v>40000000</v>
      </c>
      <c r="R128" s="3">
        <v>40000000</v>
      </c>
      <c r="S128" s="3">
        <v>40000000</v>
      </c>
      <c r="T128" s="3">
        <v>40000000</v>
      </c>
      <c r="U128" s="3">
        <v>40000000</v>
      </c>
      <c r="V128" s="3">
        <v>40000000</v>
      </c>
      <c r="W128" s="3">
        <v>40000000</v>
      </c>
      <c r="X128" s="3">
        <v>40000000</v>
      </c>
      <c r="Y128" s="3">
        <v>40000000</v>
      </c>
      <c r="Z128" s="3">
        <v>40000000</v>
      </c>
      <c r="AA128" s="3">
        <v>40000000</v>
      </c>
      <c r="AB128" s="3">
        <v>40000000</v>
      </c>
      <c r="AC128" s="3">
        <v>40000000</v>
      </c>
      <c r="AD128" s="3">
        <v>40000000</v>
      </c>
      <c r="AE128" s="3">
        <v>40000000</v>
      </c>
      <c r="AF128" s="3">
        <v>40000000</v>
      </c>
      <c r="AG128" s="3">
        <v>40000000</v>
      </c>
      <c r="AH128" s="3">
        <v>40000000</v>
      </c>
      <c r="AI128" s="14">
        <f>V128</f>
        <v>40000000</v>
      </c>
      <c r="AJ128" s="14">
        <f>AH128</f>
        <v>40000000</v>
      </c>
      <c r="AK128" s="14">
        <f t="shared" si="15"/>
        <v>40000000</v>
      </c>
      <c r="AL128" s="14">
        <f t="shared" si="15"/>
        <v>40000000</v>
      </c>
      <c r="AM128" s="14">
        <f t="shared" si="15"/>
        <v>40000000</v>
      </c>
      <c r="AO128" s="42">
        <v>0</v>
      </c>
    </row>
    <row r="129" spans="2:41" hidden="1" outlineLevel="2" x14ac:dyDescent="0.3">
      <c r="C129" s="20" t="s">
        <v>14</v>
      </c>
      <c r="D129" s="20"/>
      <c r="E129" s="20"/>
      <c r="F129" s="20"/>
      <c r="G129" s="20"/>
      <c r="H129" s="20"/>
      <c r="I129" s="20"/>
      <c r="J129" s="1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14"/>
    </row>
    <row r="130" spans="2:41" hidden="1" outlineLevel="2" x14ac:dyDescent="0.3">
      <c r="J130" s="19" t="s">
        <v>11</v>
      </c>
      <c r="K130" s="3">
        <v>50000000</v>
      </c>
      <c r="L130" s="3">
        <v>50000000</v>
      </c>
      <c r="M130" s="3">
        <v>50000000</v>
      </c>
      <c r="N130" s="3">
        <v>50000000</v>
      </c>
      <c r="O130" s="3">
        <v>50000000</v>
      </c>
      <c r="P130" s="3">
        <v>50000000</v>
      </c>
      <c r="Q130" s="3">
        <v>50000000</v>
      </c>
      <c r="R130" s="3">
        <v>50000000</v>
      </c>
      <c r="S130" s="3">
        <v>50000000</v>
      </c>
      <c r="T130" s="3">
        <v>50000000</v>
      </c>
      <c r="U130" s="3">
        <v>50000000</v>
      </c>
      <c r="V130" s="3">
        <v>50000000</v>
      </c>
      <c r="W130" s="3">
        <v>50000000</v>
      </c>
      <c r="X130" s="3">
        <v>50000000</v>
      </c>
      <c r="Y130" s="3">
        <v>50000000</v>
      </c>
      <c r="Z130" s="3">
        <v>50000000</v>
      </c>
      <c r="AA130" s="3">
        <v>50000000</v>
      </c>
      <c r="AB130" s="3">
        <v>50000000</v>
      </c>
      <c r="AC130" s="3">
        <v>50000000</v>
      </c>
      <c r="AD130" s="3">
        <v>50000000</v>
      </c>
      <c r="AE130" s="3">
        <v>50000000</v>
      </c>
      <c r="AF130" s="3">
        <v>50000000</v>
      </c>
      <c r="AG130" s="3">
        <v>50000000</v>
      </c>
      <c r="AH130" s="3">
        <v>50000000</v>
      </c>
      <c r="AI130" s="14">
        <f>V130</f>
        <v>50000000</v>
      </c>
      <c r="AJ130" s="14">
        <f>AH130</f>
        <v>50000000</v>
      </c>
      <c r="AK130" s="14">
        <f t="shared" ref="AK130:AM132" si="16">ROUNDDOWN(AJ130*(1+$AO130),0)</f>
        <v>50000000</v>
      </c>
      <c r="AL130" s="14">
        <f t="shared" si="16"/>
        <v>50000000</v>
      </c>
      <c r="AM130" s="14">
        <f t="shared" si="16"/>
        <v>50000000</v>
      </c>
      <c r="AO130" s="42">
        <v>0</v>
      </c>
    </row>
    <row r="131" spans="2:41" hidden="1" outlineLevel="2" x14ac:dyDescent="0.3">
      <c r="J131" s="19" t="s">
        <v>10</v>
      </c>
      <c r="K131" s="3">
        <v>40000000</v>
      </c>
      <c r="L131" s="3">
        <v>40000000</v>
      </c>
      <c r="M131" s="3">
        <v>40000000</v>
      </c>
      <c r="N131" s="3">
        <v>40000000</v>
      </c>
      <c r="O131" s="3">
        <v>40000000</v>
      </c>
      <c r="P131" s="3">
        <v>40000000</v>
      </c>
      <c r="Q131" s="3">
        <v>40000000</v>
      </c>
      <c r="R131" s="3">
        <v>40000000</v>
      </c>
      <c r="S131" s="3">
        <v>40000000</v>
      </c>
      <c r="T131" s="3">
        <v>40000000</v>
      </c>
      <c r="U131" s="3">
        <v>40000000</v>
      </c>
      <c r="V131" s="3">
        <v>40000000</v>
      </c>
      <c r="W131" s="3">
        <v>40000000</v>
      </c>
      <c r="X131" s="3">
        <v>40000000</v>
      </c>
      <c r="Y131" s="3">
        <v>40000000</v>
      </c>
      <c r="Z131" s="3">
        <v>40000000</v>
      </c>
      <c r="AA131" s="3">
        <v>40000000</v>
      </c>
      <c r="AB131" s="3">
        <v>40000000</v>
      </c>
      <c r="AC131" s="3">
        <v>40000000</v>
      </c>
      <c r="AD131" s="3">
        <v>40000000</v>
      </c>
      <c r="AE131" s="3">
        <v>40000000</v>
      </c>
      <c r="AF131" s="3">
        <v>40000000</v>
      </c>
      <c r="AG131" s="3">
        <v>40000000</v>
      </c>
      <c r="AH131" s="3">
        <v>40000000</v>
      </c>
      <c r="AI131" s="14">
        <f>V131</f>
        <v>40000000</v>
      </c>
      <c r="AJ131" s="14">
        <f>AH131</f>
        <v>40000000</v>
      </c>
      <c r="AK131" s="14">
        <f t="shared" si="16"/>
        <v>40000000</v>
      </c>
      <c r="AL131" s="14">
        <f t="shared" si="16"/>
        <v>40000000</v>
      </c>
      <c r="AM131" s="14">
        <f t="shared" si="16"/>
        <v>40000000</v>
      </c>
      <c r="AO131" s="42">
        <v>0</v>
      </c>
    </row>
    <row r="132" spans="2:41" hidden="1" outlineLevel="2" x14ac:dyDescent="0.3">
      <c r="J132" s="19" t="s">
        <v>15</v>
      </c>
      <c r="K132" s="3">
        <v>30000000</v>
      </c>
      <c r="L132" s="3">
        <v>30000000</v>
      </c>
      <c r="M132" s="3">
        <v>30000000</v>
      </c>
      <c r="N132" s="3">
        <v>30000000</v>
      </c>
      <c r="O132" s="3">
        <v>30000000</v>
      </c>
      <c r="P132" s="3">
        <v>30000000</v>
      </c>
      <c r="Q132" s="3">
        <v>30000000</v>
      </c>
      <c r="R132" s="3">
        <v>30000000</v>
      </c>
      <c r="S132" s="3">
        <v>30000000</v>
      </c>
      <c r="T132" s="3">
        <v>30000000</v>
      </c>
      <c r="U132" s="3">
        <v>30000000</v>
      </c>
      <c r="V132" s="3">
        <v>30000000</v>
      </c>
      <c r="W132" s="3">
        <v>30000000</v>
      </c>
      <c r="X132" s="3">
        <v>30000000</v>
      </c>
      <c r="Y132" s="3">
        <v>30000000</v>
      </c>
      <c r="Z132" s="3">
        <v>30000000</v>
      </c>
      <c r="AA132" s="3">
        <v>30000000</v>
      </c>
      <c r="AB132" s="3">
        <v>30000000</v>
      </c>
      <c r="AC132" s="3">
        <v>30000000</v>
      </c>
      <c r="AD132" s="3">
        <v>30000000</v>
      </c>
      <c r="AE132" s="3">
        <v>30000000</v>
      </c>
      <c r="AF132" s="3">
        <v>30000000</v>
      </c>
      <c r="AG132" s="3">
        <v>30000000</v>
      </c>
      <c r="AH132" s="3">
        <v>30000000</v>
      </c>
      <c r="AI132" s="3">
        <f>V132</f>
        <v>30000000</v>
      </c>
      <c r="AJ132" s="3">
        <f>AH132</f>
        <v>30000000</v>
      </c>
      <c r="AK132" s="14">
        <f t="shared" si="16"/>
        <v>30000000</v>
      </c>
      <c r="AL132" s="14">
        <f t="shared" si="16"/>
        <v>30000000</v>
      </c>
      <c r="AM132" s="14">
        <f t="shared" si="16"/>
        <v>30000000</v>
      </c>
      <c r="AO132" s="42">
        <v>0</v>
      </c>
    </row>
    <row r="133" spans="2:41" hidden="1" outlineLevel="2" x14ac:dyDescent="0.3">
      <c r="C133" s="15"/>
      <c r="D133" s="15"/>
      <c r="E133" s="15"/>
      <c r="F133" s="15"/>
      <c r="G133" s="15"/>
      <c r="H133" s="15"/>
      <c r="I133" s="15"/>
      <c r="J133" s="15"/>
      <c r="K133" s="3"/>
      <c r="L133" s="3"/>
      <c r="M133" s="3"/>
      <c r="N133" s="3"/>
      <c r="O133" s="3"/>
      <c r="P133" s="3"/>
      <c r="Q133" s="3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2:41" hidden="1" outlineLevel="1" collapsed="1" x14ac:dyDescent="0.3">
      <c r="B134" s="105" t="s">
        <v>148</v>
      </c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7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8"/>
    </row>
    <row r="135" spans="2:41" hidden="1" outlineLevel="2" x14ac:dyDescent="0.3">
      <c r="C135" s="20" t="s">
        <v>0</v>
      </c>
      <c r="D135" s="20"/>
      <c r="E135" s="20"/>
      <c r="F135" s="20"/>
      <c r="G135" s="20"/>
      <c r="H135" s="20"/>
      <c r="I135" s="20"/>
      <c r="K135" s="3"/>
      <c r="L135" s="3"/>
      <c r="M135" s="3"/>
      <c r="N135" s="3"/>
      <c r="O135" s="3"/>
      <c r="P135" s="3"/>
      <c r="Q135" s="3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O135" s="17" t="s">
        <v>150</v>
      </c>
    </row>
    <row r="136" spans="2:41" hidden="1" outlineLevel="2" x14ac:dyDescent="0.3">
      <c r="C136" s="4"/>
      <c r="D136" s="4"/>
      <c r="E136" s="4"/>
      <c r="F136" s="4"/>
      <c r="G136" s="4"/>
      <c r="H136" s="4"/>
      <c r="I136" s="4"/>
      <c r="J136" s="19" t="s">
        <v>11</v>
      </c>
      <c r="K136" s="22">
        <f t="shared" ref="K136:AH138" si="17">VLOOKUP(K122,$C$77:$D$91,2,1)</f>
        <v>7.0000000000000007E-2</v>
      </c>
      <c r="L136" s="22">
        <f t="shared" si="17"/>
        <v>7.0000000000000007E-2</v>
      </c>
      <c r="M136" s="22">
        <f t="shared" si="17"/>
        <v>7.0000000000000007E-2</v>
      </c>
      <c r="N136" s="22">
        <f t="shared" si="17"/>
        <v>7.0000000000000007E-2</v>
      </c>
      <c r="O136" s="22">
        <f t="shared" si="17"/>
        <v>7.0000000000000007E-2</v>
      </c>
      <c r="P136" s="22">
        <f t="shared" si="17"/>
        <v>7.0000000000000007E-2</v>
      </c>
      <c r="Q136" s="22">
        <f t="shared" si="17"/>
        <v>7.0000000000000007E-2</v>
      </c>
      <c r="R136" s="22">
        <f t="shared" si="17"/>
        <v>7.0000000000000007E-2</v>
      </c>
      <c r="S136" s="22">
        <f t="shared" si="17"/>
        <v>7.0000000000000007E-2</v>
      </c>
      <c r="T136" s="22">
        <f t="shared" si="17"/>
        <v>7.0000000000000007E-2</v>
      </c>
      <c r="U136" s="22">
        <f t="shared" si="17"/>
        <v>7.0000000000000007E-2</v>
      </c>
      <c r="V136" s="22">
        <f t="shared" si="17"/>
        <v>7.0000000000000007E-2</v>
      </c>
      <c r="W136" s="22">
        <f t="shared" si="17"/>
        <v>7.0000000000000007E-2</v>
      </c>
      <c r="X136" s="22">
        <f t="shared" si="17"/>
        <v>7.0000000000000007E-2</v>
      </c>
      <c r="Y136" s="22">
        <f t="shared" si="17"/>
        <v>7.0000000000000007E-2</v>
      </c>
      <c r="Z136" s="22">
        <f t="shared" si="17"/>
        <v>7.0000000000000007E-2</v>
      </c>
      <c r="AA136" s="22">
        <f t="shared" si="17"/>
        <v>7.0000000000000007E-2</v>
      </c>
      <c r="AB136" s="22">
        <f t="shared" si="17"/>
        <v>7.0000000000000007E-2</v>
      </c>
      <c r="AC136" s="22">
        <f t="shared" si="17"/>
        <v>7.0000000000000007E-2</v>
      </c>
      <c r="AD136" s="22">
        <f t="shared" si="17"/>
        <v>7.0000000000000007E-2</v>
      </c>
      <c r="AE136" s="22">
        <f t="shared" si="17"/>
        <v>7.0000000000000007E-2</v>
      </c>
      <c r="AF136" s="22">
        <f t="shared" si="17"/>
        <v>7.0000000000000007E-2</v>
      </c>
      <c r="AG136" s="22">
        <f t="shared" si="17"/>
        <v>7.0000000000000007E-2</v>
      </c>
      <c r="AH136" s="22">
        <f t="shared" si="17"/>
        <v>7.0000000000000007E-2</v>
      </c>
      <c r="AI136" s="41">
        <f>V136</f>
        <v>7.0000000000000007E-2</v>
      </c>
      <c r="AJ136" s="41">
        <f>AH136</f>
        <v>7.0000000000000007E-2</v>
      </c>
      <c r="AK136" s="41">
        <f t="shared" ref="AK136:AM138" si="18">AJ136*(1+$AO136)</f>
        <v>7.0000000000000007E-2</v>
      </c>
      <c r="AL136" s="41">
        <f t="shared" si="18"/>
        <v>7.0000000000000007E-2</v>
      </c>
      <c r="AM136" s="41">
        <f t="shared" si="18"/>
        <v>7.0000000000000007E-2</v>
      </c>
      <c r="AO136" s="42">
        <v>0</v>
      </c>
    </row>
    <row r="137" spans="2:41" hidden="1" outlineLevel="2" x14ac:dyDescent="0.3">
      <c r="C137" s="4"/>
      <c r="D137" s="4"/>
      <c r="E137" s="4"/>
      <c r="F137" s="4"/>
      <c r="G137" s="4"/>
      <c r="H137" s="4"/>
      <c r="I137" s="4"/>
      <c r="J137" s="19" t="s">
        <v>10</v>
      </c>
      <c r="K137" s="22">
        <f t="shared" si="17"/>
        <v>7.3333333333333334E-2</v>
      </c>
      <c r="L137" s="22">
        <f t="shared" si="17"/>
        <v>7.3333333333333334E-2</v>
      </c>
      <c r="M137" s="22">
        <f t="shared" si="17"/>
        <v>7.3333333333333334E-2</v>
      </c>
      <c r="N137" s="22">
        <f t="shared" si="17"/>
        <v>7.3333333333333334E-2</v>
      </c>
      <c r="O137" s="22">
        <f t="shared" si="17"/>
        <v>7.3333333333333334E-2</v>
      </c>
      <c r="P137" s="22">
        <f t="shared" si="17"/>
        <v>7.3333333333333334E-2</v>
      </c>
      <c r="Q137" s="22">
        <f t="shared" si="17"/>
        <v>7.2222222222222229E-2</v>
      </c>
      <c r="R137" s="22">
        <f t="shared" si="17"/>
        <v>7.2222222222222229E-2</v>
      </c>
      <c r="S137" s="22">
        <f t="shared" si="17"/>
        <v>7.2222222222222229E-2</v>
      </c>
      <c r="T137" s="22">
        <f t="shared" si="17"/>
        <v>7.2222222222222229E-2</v>
      </c>
      <c r="U137" s="22">
        <f t="shared" si="17"/>
        <v>7.2222222222222229E-2</v>
      </c>
      <c r="V137" s="22">
        <f t="shared" si="17"/>
        <v>7.2222222222222229E-2</v>
      </c>
      <c r="W137" s="22">
        <f t="shared" si="17"/>
        <v>7.2222222222222229E-2</v>
      </c>
      <c r="X137" s="22">
        <f t="shared" si="17"/>
        <v>7.2222222222222229E-2</v>
      </c>
      <c r="Y137" s="22">
        <f t="shared" si="17"/>
        <v>7.2222222222222229E-2</v>
      </c>
      <c r="Z137" s="22">
        <f t="shared" si="17"/>
        <v>7.2222222222222229E-2</v>
      </c>
      <c r="AA137" s="22">
        <f t="shared" si="17"/>
        <v>7.2222222222222229E-2</v>
      </c>
      <c r="AB137" s="22">
        <f t="shared" si="17"/>
        <v>7.2222222222222229E-2</v>
      </c>
      <c r="AC137" s="22">
        <f t="shared" si="17"/>
        <v>7.2222222222222229E-2</v>
      </c>
      <c r="AD137" s="22">
        <f t="shared" si="17"/>
        <v>7.2222222222222229E-2</v>
      </c>
      <c r="AE137" s="22">
        <f t="shared" si="17"/>
        <v>7.2222222222222229E-2</v>
      </c>
      <c r="AF137" s="22">
        <f t="shared" si="17"/>
        <v>7.2222222222222229E-2</v>
      </c>
      <c r="AG137" s="22">
        <f t="shared" si="17"/>
        <v>7.2222222222222229E-2</v>
      </c>
      <c r="AH137" s="22">
        <f t="shared" si="17"/>
        <v>7.2222222222222229E-2</v>
      </c>
      <c r="AI137" s="41">
        <f>V137</f>
        <v>7.2222222222222229E-2</v>
      </c>
      <c r="AJ137" s="41">
        <f>AH137</f>
        <v>7.2222222222222229E-2</v>
      </c>
      <c r="AK137" s="41">
        <f t="shared" si="18"/>
        <v>7.2222222222222229E-2</v>
      </c>
      <c r="AL137" s="41">
        <f t="shared" si="18"/>
        <v>7.2222222222222229E-2</v>
      </c>
      <c r="AM137" s="41">
        <f t="shared" si="18"/>
        <v>7.2222222222222229E-2</v>
      </c>
      <c r="AO137" s="42">
        <v>0</v>
      </c>
    </row>
    <row r="138" spans="2:41" hidden="1" outlineLevel="2" x14ac:dyDescent="0.3">
      <c r="C138" s="4"/>
      <c r="D138" s="4"/>
      <c r="E138" s="4"/>
      <c r="F138" s="4"/>
      <c r="G138" s="4"/>
      <c r="H138" s="4"/>
      <c r="I138" s="4"/>
      <c r="J138" s="19" t="s">
        <v>15</v>
      </c>
      <c r="K138" s="22">
        <f t="shared" si="17"/>
        <v>7.4444444444444452E-2</v>
      </c>
      <c r="L138" s="22">
        <f t="shared" si="17"/>
        <v>7.4444444444444452E-2</v>
      </c>
      <c r="M138" s="22">
        <f t="shared" si="17"/>
        <v>7.4444444444444452E-2</v>
      </c>
      <c r="N138" s="22">
        <f t="shared" si="17"/>
        <v>7.4444444444444452E-2</v>
      </c>
      <c r="O138" s="22">
        <f t="shared" si="17"/>
        <v>7.4444444444444452E-2</v>
      </c>
      <c r="P138" s="22">
        <f t="shared" si="17"/>
        <v>7.4444444444444452E-2</v>
      </c>
      <c r="Q138" s="22">
        <f t="shared" si="17"/>
        <v>7.4444444444444452E-2</v>
      </c>
      <c r="R138" s="22">
        <f t="shared" si="17"/>
        <v>7.4444444444444452E-2</v>
      </c>
      <c r="S138" s="22">
        <f t="shared" si="17"/>
        <v>7.4444444444444452E-2</v>
      </c>
      <c r="T138" s="22">
        <f t="shared" si="17"/>
        <v>7.4444444444444452E-2</v>
      </c>
      <c r="U138" s="22">
        <f t="shared" si="17"/>
        <v>7.4444444444444452E-2</v>
      </c>
      <c r="V138" s="22">
        <f t="shared" si="17"/>
        <v>7.4444444444444452E-2</v>
      </c>
      <c r="W138" s="22">
        <f t="shared" si="17"/>
        <v>7.3333333333333334E-2</v>
      </c>
      <c r="X138" s="22">
        <f t="shared" si="17"/>
        <v>7.3333333333333334E-2</v>
      </c>
      <c r="Y138" s="22">
        <f t="shared" si="17"/>
        <v>7.3333333333333334E-2</v>
      </c>
      <c r="Z138" s="22">
        <f t="shared" si="17"/>
        <v>7.3333333333333334E-2</v>
      </c>
      <c r="AA138" s="22">
        <f t="shared" si="17"/>
        <v>7.3333333333333334E-2</v>
      </c>
      <c r="AB138" s="22">
        <f t="shared" si="17"/>
        <v>7.3333333333333334E-2</v>
      </c>
      <c r="AC138" s="22">
        <f t="shared" si="17"/>
        <v>7.3333333333333334E-2</v>
      </c>
      <c r="AD138" s="22">
        <f t="shared" si="17"/>
        <v>7.3333333333333334E-2</v>
      </c>
      <c r="AE138" s="22">
        <f t="shared" si="17"/>
        <v>7.3333333333333334E-2</v>
      </c>
      <c r="AF138" s="22">
        <f t="shared" si="17"/>
        <v>7.3333333333333334E-2</v>
      </c>
      <c r="AG138" s="22">
        <f t="shared" si="17"/>
        <v>7.3333333333333334E-2</v>
      </c>
      <c r="AH138" s="22">
        <f t="shared" si="17"/>
        <v>7.3333333333333334E-2</v>
      </c>
      <c r="AI138" s="41">
        <f>V138</f>
        <v>7.4444444444444452E-2</v>
      </c>
      <c r="AJ138" s="41">
        <f>AH138</f>
        <v>7.3333333333333334E-2</v>
      </c>
      <c r="AK138" s="41">
        <f t="shared" si="18"/>
        <v>7.3333333333333334E-2</v>
      </c>
      <c r="AL138" s="41">
        <f t="shared" si="18"/>
        <v>7.3333333333333334E-2</v>
      </c>
      <c r="AM138" s="41">
        <f t="shared" si="18"/>
        <v>7.3333333333333334E-2</v>
      </c>
      <c r="AO138" s="42">
        <v>0</v>
      </c>
    </row>
    <row r="139" spans="2:41" hidden="1" outlineLevel="2" x14ac:dyDescent="0.3">
      <c r="C139" s="20" t="s">
        <v>1</v>
      </c>
      <c r="D139" s="20"/>
      <c r="E139" s="20"/>
      <c r="F139" s="20"/>
      <c r="G139" s="20"/>
      <c r="H139" s="20"/>
      <c r="I139" s="20"/>
      <c r="J139" s="19"/>
      <c r="K139" s="3"/>
      <c r="L139" s="3"/>
      <c r="M139" s="3"/>
      <c r="N139" s="3"/>
      <c r="O139" s="3"/>
      <c r="P139" s="3"/>
      <c r="Q139" s="3"/>
      <c r="R139" s="13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2:41" hidden="1" outlineLevel="2" x14ac:dyDescent="0.3">
      <c r="C140" s="4"/>
      <c r="D140" s="4"/>
      <c r="E140" s="4"/>
      <c r="F140" s="4"/>
      <c r="G140" s="4"/>
      <c r="H140" s="4"/>
      <c r="I140" s="4"/>
      <c r="J140" s="19" t="s">
        <v>11</v>
      </c>
      <c r="K140" s="22">
        <f t="shared" ref="K140:AH142" si="19">VLOOKUP(K126,$C$77:$E$91,3,1)</f>
        <v>9.0000000000000052E-2</v>
      </c>
      <c r="L140" s="22">
        <f t="shared" si="19"/>
        <v>9.0000000000000052E-2</v>
      </c>
      <c r="M140" s="22">
        <f t="shared" si="19"/>
        <v>9.0000000000000052E-2</v>
      </c>
      <c r="N140" s="22">
        <f t="shared" si="19"/>
        <v>9.0000000000000052E-2</v>
      </c>
      <c r="O140" s="22">
        <f t="shared" si="19"/>
        <v>9.0000000000000052E-2</v>
      </c>
      <c r="P140" s="22">
        <f t="shared" si="19"/>
        <v>9.0000000000000052E-2</v>
      </c>
      <c r="Q140" s="22">
        <f t="shared" si="19"/>
        <v>9.0000000000000052E-2</v>
      </c>
      <c r="R140" s="22">
        <f t="shared" si="19"/>
        <v>9.0000000000000052E-2</v>
      </c>
      <c r="S140" s="22">
        <f t="shared" si="19"/>
        <v>9.0000000000000052E-2</v>
      </c>
      <c r="T140" s="22">
        <f t="shared" si="19"/>
        <v>9.0000000000000052E-2</v>
      </c>
      <c r="U140" s="22">
        <f t="shared" si="19"/>
        <v>9.0000000000000052E-2</v>
      </c>
      <c r="V140" s="22">
        <f t="shared" si="19"/>
        <v>9.0000000000000052E-2</v>
      </c>
      <c r="W140" s="22">
        <f t="shared" si="19"/>
        <v>9.0000000000000052E-2</v>
      </c>
      <c r="X140" s="22">
        <f t="shared" si="19"/>
        <v>9.0000000000000052E-2</v>
      </c>
      <c r="Y140" s="22">
        <f t="shared" si="19"/>
        <v>9.0000000000000052E-2</v>
      </c>
      <c r="Z140" s="22">
        <f t="shared" si="19"/>
        <v>9.0000000000000052E-2</v>
      </c>
      <c r="AA140" s="22">
        <f t="shared" si="19"/>
        <v>9.0000000000000052E-2</v>
      </c>
      <c r="AB140" s="22">
        <f t="shared" si="19"/>
        <v>9.0000000000000052E-2</v>
      </c>
      <c r="AC140" s="22">
        <f t="shared" si="19"/>
        <v>9.0000000000000052E-2</v>
      </c>
      <c r="AD140" s="22">
        <f t="shared" si="19"/>
        <v>9.0000000000000052E-2</v>
      </c>
      <c r="AE140" s="22">
        <f t="shared" si="19"/>
        <v>9.0000000000000052E-2</v>
      </c>
      <c r="AF140" s="22">
        <f t="shared" si="19"/>
        <v>9.0000000000000052E-2</v>
      </c>
      <c r="AG140" s="22">
        <f t="shared" si="19"/>
        <v>9.0000000000000052E-2</v>
      </c>
      <c r="AH140" s="22">
        <f t="shared" si="19"/>
        <v>9.0000000000000052E-2</v>
      </c>
      <c r="AI140" s="41">
        <f>V140</f>
        <v>9.0000000000000052E-2</v>
      </c>
      <c r="AJ140" s="41">
        <f>AH140</f>
        <v>9.0000000000000052E-2</v>
      </c>
      <c r="AK140" s="41">
        <f t="shared" ref="AK140:AM142" si="20">AJ140*(1+$AO140)</f>
        <v>9.0000000000000052E-2</v>
      </c>
      <c r="AL140" s="41">
        <f t="shared" si="20"/>
        <v>9.0000000000000052E-2</v>
      </c>
      <c r="AM140" s="41">
        <f t="shared" si="20"/>
        <v>9.0000000000000052E-2</v>
      </c>
      <c r="AO140" s="42">
        <v>0</v>
      </c>
    </row>
    <row r="141" spans="2:41" hidden="1" outlineLevel="2" x14ac:dyDescent="0.3">
      <c r="C141" s="4"/>
      <c r="D141" s="4"/>
      <c r="E141" s="4"/>
      <c r="F141" s="4"/>
      <c r="G141" s="4"/>
      <c r="H141" s="4"/>
      <c r="I141" s="4"/>
      <c r="J141" s="19" t="s">
        <v>10</v>
      </c>
      <c r="K141" s="22">
        <f t="shared" si="19"/>
        <v>9.0000000000000038E-2</v>
      </c>
      <c r="L141" s="22">
        <f t="shared" si="19"/>
        <v>9.0000000000000038E-2</v>
      </c>
      <c r="M141" s="22">
        <f t="shared" si="19"/>
        <v>9.0000000000000038E-2</v>
      </c>
      <c r="N141" s="22">
        <f t="shared" si="19"/>
        <v>9.0000000000000038E-2</v>
      </c>
      <c r="O141" s="22">
        <f t="shared" si="19"/>
        <v>9.0000000000000038E-2</v>
      </c>
      <c r="P141" s="22">
        <f t="shared" si="19"/>
        <v>9.0000000000000038E-2</v>
      </c>
      <c r="Q141" s="22">
        <f t="shared" si="19"/>
        <v>9.0000000000000038E-2</v>
      </c>
      <c r="R141" s="22">
        <f t="shared" si="19"/>
        <v>9.0000000000000038E-2</v>
      </c>
      <c r="S141" s="22">
        <f t="shared" si="19"/>
        <v>9.0000000000000038E-2</v>
      </c>
      <c r="T141" s="22">
        <f t="shared" si="19"/>
        <v>9.0000000000000038E-2</v>
      </c>
      <c r="U141" s="22">
        <f t="shared" si="19"/>
        <v>9.0000000000000038E-2</v>
      </c>
      <c r="V141" s="22">
        <f t="shared" si="19"/>
        <v>9.0000000000000038E-2</v>
      </c>
      <c r="W141" s="22">
        <f t="shared" si="19"/>
        <v>9.0000000000000038E-2</v>
      </c>
      <c r="X141" s="22">
        <f t="shared" si="19"/>
        <v>9.0000000000000038E-2</v>
      </c>
      <c r="Y141" s="22">
        <f t="shared" si="19"/>
        <v>9.0000000000000038E-2</v>
      </c>
      <c r="Z141" s="22">
        <f t="shared" si="19"/>
        <v>9.0000000000000038E-2</v>
      </c>
      <c r="AA141" s="22">
        <f t="shared" si="19"/>
        <v>9.0000000000000038E-2</v>
      </c>
      <c r="AB141" s="22">
        <f t="shared" si="19"/>
        <v>9.0000000000000038E-2</v>
      </c>
      <c r="AC141" s="22">
        <f t="shared" si="19"/>
        <v>9.0000000000000038E-2</v>
      </c>
      <c r="AD141" s="22">
        <f t="shared" si="19"/>
        <v>9.0000000000000038E-2</v>
      </c>
      <c r="AE141" s="22">
        <f t="shared" si="19"/>
        <v>9.0000000000000038E-2</v>
      </c>
      <c r="AF141" s="22">
        <f t="shared" si="19"/>
        <v>9.0000000000000038E-2</v>
      </c>
      <c r="AG141" s="22">
        <f t="shared" si="19"/>
        <v>9.0000000000000038E-2</v>
      </c>
      <c r="AH141" s="22">
        <f t="shared" si="19"/>
        <v>9.0000000000000038E-2</v>
      </c>
      <c r="AI141" s="41">
        <f>V141</f>
        <v>9.0000000000000038E-2</v>
      </c>
      <c r="AJ141" s="41">
        <f>AH141</f>
        <v>9.0000000000000038E-2</v>
      </c>
      <c r="AK141" s="41">
        <f t="shared" si="20"/>
        <v>9.0000000000000038E-2</v>
      </c>
      <c r="AL141" s="41">
        <f t="shared" si="20"/>
        <v>9.0000000000000038E-2</v>
      </c>
      <c r="AM141" s="41">
        <f t="shared" si="20"/>
        <v>9.0000000000000038E-2</v>
      </c>
      <c r="AO141" s="42">
        <v>0</v>
      </c>
    </row>
    <row r="142" spans="2:41" hidden="1" outlineLevel="2" x14ac:dyDescent="0.3">
      <c r="J142" s="19" t="s">
        <v>15</v>
      </c>
      <c r="K142" s="22">
        <f t="shared" si="19"/>
        <v>9.0000000000000024E-2</v>
      </c>
      <c r="L142" s="22">
        <f t="shared" si="19"/>
        <v>9.0000000000000024E-2</v>
      </c>
      <c r="M142" s="22">
        <f t="shared" si="19"/>
        <v>9.0000000000000024E-2</v>
      </c>
      <c r="N142" s="22">
        <f t="shared" si="19"/>
        <v>9.0000000000000024E-2</v>
      </c>
      <c r="O142" s="22">
        <f t="shared" si="19"/>
        <v>9.0000000000000024E-2</v>
      </c>
      <c r="P142" s="22">
        <f t="shared" si="19"/>
        <v>9.0000000000000024E-2</v>
      </c>
      <c r="Q142" s="22">
        <f t="shared" si="19"/>
        <v>9.0000000000000024E-2</v>
      </c>
      <c r="R142" s="22">
        <f t="shared" si="19"/>
        <v>9.0000000000000024E-2</v>
      </c>
      <c r="S142" s="22">
        <f t="shared" si="19"/>
        <v>9.0000000000000024E-2</v>
      </c>
      <c r="T142" s="22">
        <f t="shared" si="19"/>
        <v>9.0000000000000024E-2</v>
      </c>
      <c r="U142" s="22">
        <f t="shared" si="19"/>
        <v>9.0000000000000024E-2</v>
      </c>
      <c r="V142" s="22">
        <f t="shared" si="19"/>
        <v>9.0000000000000024E-2</v>
      </c>
      <c r="W142" s="22">
        <f t="shared" si="19"/>
        <v>9.0000000000000024E-2</v>
      </c>
      <c r="X142" s="22">
        <f t="shared" si="19"/>
        <v>9.0000000000000024E-2</v>
      </c>
      <c r="Y142" s="22">
        <f t="shared" si="19"/>
        <v>9.0000000000000024E-2</v>
      </c>
      <c r="Z142" s="22">
        <f t="shared" si="19"/>
        <v>9.0000000000000024E-2</v>
      </c>
      <c r="AA142" s="22">
        <f t="shared" si="19"/>
        <v>9.0000000000000024E-2</v>
      </c>
      <c r="AB142" s="22">
        <f t="shared" si="19"/>
        <v>9.0000000000000024E-2</v>
      </c>
      <c r="AC142" s="22">
        <f t="shared" si="19"/>
        <v>9.0000000000000024E-2</v>
      </c>
      <c r="AD142" s="22">
        <f t="shared" si="19"/>
        <v>9.0000000000000024E-2</v>
      </c>
      <c r="AE142" s="22">
        <f t="shared" si="19"/>
        <v>9.0000000000000024E-2</v>
      </c>
      <c r="AF142" s="22">
        <f t="shared" si="19"/>
        <v>9.0000000000000024E-2</v>
      </c>
      <c r="AG142" s="22">
        <f t="shared" si="19"/>
        <v>9.0000000000000024E-2</v>
      </c>
      <c r="AH142" s="22">
        <f t="shared" si="19"/>
        <v>9.0000000000000024E-2</v>
      </c>
      <c r="AI142" s="41">
        <f>V142</f>
        <v>9.0000000000000024E-2</v>
      </c>
      <c r="AJ142" s="41">
        <f>AH142</f>
        <v>9.0000000000000024E-2</v>
      </c>
      <c r="AK142" s="41">
        <f t="shared" si="20"/>
        <v>9.0000000000000024E-2</v>
      </c>
      <c r="AL142" s="41">
        <f t="shared" si="20"/>
        <v>9.0000000000000024E-2</v>
      </c>
      <c r="AM142" s="41">
        <f t="shared" si="20"/>
        <v>9.0000000000000024E-2</v>
      </c>
      <c r="AO142" s="42">
        <v>0</v>
      </c>
    </row>
    <row r="143" spans="2:41" hidden="1" outlineLevel="2" x14ac:dyDescent="0.3">
      <c r="C143" s="20" t="s">
        <v>14</v>
      </c>
      <c r="D143" s="20"/>
      <c r="E143" s="20"/>
      <c r="F143" s="20"/>
      <c r="G143" s="20"/>
      <c r="H143" s="20"/>
      <c r="I143" s="20"/>
      <c r="J143" s="19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41" hidden="1" outlineLevel="2" x14ac:dyDescent="0.3">
      <c r="J144" s="19" t="s">
        <v>11</v>
      </c>
      <c r="K144" s="22">
        <f t="shared" ref="K144:AH146" si="21">VLOOKUP(K130,$C$77:$F$91,4,1)</f>
        <v>0.10444444444444446</v>
      </c>
      <c r="L144" s="22">
        <f t="shared" si="21"/>
        <v>0.10444444444444446</v>
      </c>
      <c r="M144" s="22">
        <f t="shared" si="21"/>
        <v>0.10444444444444446</v>
      </c>
      <c r="N144" s="22">
        <f t="shared" si="21"/>
        <v>0.10444444444444446</v>
      </c>
      <c r="O144" s="22">
        <f t="shared" si="21"/>
        <v>0.10444444444444446</v>
      </c>
      <c r="P144" s="22">
        <f t="shared" si="21"/>
        <v>0.10444444444444446</v>
      </c>
      <c r="Q144" s="22">
        <f t="shared" si="21"/>
        <v>0.10444444444444446</v>
      </c>
      <c r="R144" s="22">
        <f t="shared" si="21"/>
        <v>0.10444444444444446</v>
      </c>
      <c r="S144" s="22">
        <f t="shared" si="21"/>
        <v>0.10444444444444446</v>
      </c>
      <c r="T144" s="22">
        <f t="shared" si="21"/>
        <v>0.10444444444444446</v>
      </c>
      <c r="U144" s="22">
        <f t="shared" si="21"/>
        <v>0.10444444444444446</v>
      </c>
      <c r="V144" s="22">
        <f t="shared" si="21"/>
        <v>0.10444444444444446</v>
      </c>
      <c r="W144" s="22">
        <f t="shared" si="21"/>
        <v>0.10444444444444446</v>
      </c>
      <c r="X144" s="22">
        <f t="shared" si="21"/>
        <v>0.10444444444444446</v>
      </c>
      <c r="Y144" s="22">
        <f t="shared" si="21"/>
        <v>0.10444444444444446</v>
      </c>
      <c r="Z144" s="22">
        <f t="shared" si="21"/>
        <v>0.10444444444444446</v>
      </c>
      <c r="AA144" s="22">
        <f t="shared" si="21"/>
        <v>0.10444444444444446</v>
      </c>
      <c r="AB144" s="22">
        <f t="shared" si="21"/>
        <v>0.10444444444444446</v>
      </c>
      <c r="AC144" s="22">
        <f t="shared" si="21"/>
        <v>0.10444444444444446</v>
      </c>
      <c r="AD144" s="22">
        <f t="shared" si="21"/>
        <v>0.10444444444444446</v>
      </c>
      <c r="AE144" s="22">
        <f t="shared" si="21"/>
        <v>0.10444444444444446</v>
      </c>
      <c r="AF144" s="22">
        <f t="shared" si="21"/>
        <v>0.10444444444444446</v>
      </c>
      <c r="AG144" s="22">
        <f t="shared" si="21"/>
        <v>0.10444444444444446</v>
      </c>
      <c r="AH144" s="22">
        <f t="shared" si="21"/>
        <v>0.10444444444444446</v>
      </c>
      <c r="AI144" s="41">
        <f>V144</f>
        <v>0.10444444444444446</v>
      </c>
      <c r="AJ144" s="41">
        <f>AH144</f>
        <v>0.10444444444444446</v>
      </c>
      <c r="AK144" s="41">
        <f t="shared" ref="AK144:AM146" si="22">AJ144*(1+$AO144)</f>
        <v>0.10444444444444446</v>
      </c>
      <c r="AL144" s="41">
        <f t="shared" si="22"/>
        <v>0.10444444444444446</v>
      </c>
      <c r="AM144" s="41">
        <f t="shared" si="22"/>
        <v>0.10444444444444446</v>
      </c>
      <c r="AO144" s="42">
        <v>0</v>
      </c>
    </row>
    <row r="145" spans="2:41" hidden="1" outlineLevel="2" x14ac:dyDescent="0.3">
      <c r="J145" s="19" t="s">
        <v>10</v>
      </c>
      <c r="K145" s="22">
        <f t="shared" si="21"/>
        <v>0.10333333333333335</v>
      </c>
      <c r="L145" s="22">
        <f t="shared" si="21"/>
        <v>0.10333333333333335</v>
      </c>
      <c r="M145" s="22">
        <f t="shared" si="21"/>
        <v>0.10333333333333335</v>
      </c>
      <c r="N145" s="22">
        <f t="shared" si="21"/>
        <v>0.10333333333333335</v>
      </c>
      <c r="O145" s="22">
        <f t="shared" si="21"/>
        <v>0.10333333333333335</v>
      </c>
      <c r="P145" s="22">
        <f t="shared" si="21"/>
        <v>0.10333333333333335</v>
      </c>
      <c r="Q145" s="22">
        <f t="shared" si="21"/>
        <v>0.10333333333333335</v>
      </c>
      <c r="R145" s="22">
        <f t="shared" si="21"/>
        <v>0.10333333333333335</v>
      </c>
      <c r="S145" s="22">
        <f t="shared" si="21"/>
        <v>0.10333333333333335</v>
      </c>
      <c r="T145" s="22">
        <f t="shared" si="21"/>
        <v>0.10333333333333335</v>
      </c>
      <c r="U145" s="22">
        <f t="shared" si="21"/>
        <v>0.10333333333333335</v>
      </c>
      <c r="V145" s="22">
        <f t="shared" si="21"/>
        <v>0.10333333333333335</v>
      </c>
      <c r="W145" s="22">
        <f t="shared" si="21"/>
        <v>0.10333333333333335</v>
      </c>
      <c r="X145" s="22">
        <f t="shared" si="21"/>
        <v>0.10333333333333335</v>
      </c>
      <c r="Y145" s="22">
        <f t="shared" si="21"/>
        <v>0.10333333333333335</v>
      </c>
      <c r="Z145" s="22">
        <f t="shared" si="21"/>
        <v>0.10333333333333335</v>
      </c>
      <c r="AA145" s="22">
        <f t="shared" si="21"/>
        <v>0.10333333333333335</v>
      </c>
      <c r="AB145" s="22">
        <f t="shared" si="21"/>
        <v>0.10333333333333335</v>
      </c>
      <c r="AC145" s="22">
        <f t="shared" si="21"/>
        <v>0.10333333333333335</v>
      </c>
      <c r="AD145" s="22">
        <f t="shared" si="21"/>
        <v>0.10333333333333335</v>
      </c>
      <c r="AE145" s="22">
        <f t="shared" si="21"/>
        <v>0.10333333333333335</v>
      </c>
      <c r="AF145" s="22">
        <f t="shared" si="21"/>
        <v>0.10333333333333335</v>
      </c>
      <c r="AG145" s="22">
        <f t="shared" si="21"/>
        <v>0.10333333333333335</v>
      </c>
      <c r="AH145" s="22">
        <f t="shared" si="21"/>
        <v>0.10333333333333335</v>
      </c>
      <c r="AI145" s="41">
        <f>V145</f>
        <v>0.10333333333333335</v>
      </c>
      <c r="AJ145" s="41">
        <f>AH145</f>
        <v>0.10333333333333335</v>
      </c>
      <c r="AK145" s="41">
        <f t="shared" si="22"/>
        <v>0.10333333333333335</v>
      </c>
      <c r="AL145" s="41">
        <f t="shared" si="22"/>
        <v>0.10333333333333335</v>
      </c>
      <c r="AM145" s="41">
        <f t="shared" si="22"/>
        <v>0.10333333333333335</v>
      </c>
      <c r="AO145" s="42">
        <v>0</v>
      </c>
    </row>
    <row r="146" spans="2:41" hidden="1" outlineLevel="2" x14ac:dyDescent="0.3">
      <c r="J146" s="19" t="s">
        <v>15</v>
      </c>
      <c r="K146" s="22">
        <f t="shared" si="21"/>
        <v>0.10222222222222223</v>
      </c>
      <c r="L146" s="22">
        <f t="shared" si="21"/>
        <v>0.10222222222222223</v>
      </c>
      <c r="M146" s="22">
        <f t="shared" si="21"/>
        <v>0.10222222222222223</v>
      </c>
      <c r="N146" s="22">
        <f t="shared" si="21"/>
        <v>0.10222222222222223</v>
      </c>
      <c r="O146" s="22">
        <f t="shared" si="21"/>
        <v>0.10222222222222223</v>
      </c>
      <c r="P146" s="22">
        <f t="shared" si="21"/>
        <v>0.10222222222222223</v>
      </c>
      <c r="Q146" s="22">
        <f t="shared" si="21"/>
        <v>0.10222222222222223</v>
      </c>
      <c r="R146" s="22">
        <f t="shared" si="21"/>
        <v>0.10222222222222223</v>
      </c>
      <c r="S146" s="22">
        <f t="shared" si="21"/>
        <v>0.10222222222222223</v>
      </c>
      <c r="T146" s="22">
        <f t="shared" si="21"/>
        <v>0.10222222222222223</v>
      </c>
      <c r="U146" s="22">
        <f t="shared" si="21"/>
        <v>0.10222222222222223</v>
      </c>
      <c r="V146" s="22">
        <f t="shared" si="21"/>
        <v>0.10222222222222223</v>
      </c>
      <c r="W146" s="22">
        <f t="shared" si="21"/>
        <v>0.10222222222222223</v>
      </c>
      <c r="X146" s="22">
        <f t="shared" si="21"/>
        <v>0.10222222222222223</v>
      </c>
      <c r="Y146" s="22">
        <f t="shared" si="21"/>
        <v>0.10222222222222223</v>
      </c>
      <c r="Z146" s="22">
        <f t="shared" si="21"/>
        <v>0.10222222222222223</v>
      </c>
      <c r="AA146" s="22">
        <f t="shared" si="21"/>
        <v>0.10222222222222223</v>
      </c>
      <c r="AB146" s="22">
        <f t="shared" si="21"/>
        <v>0.10222222222222223</v>
      </c>
      <c r="AC146" s="22">
        <f t="shared" si="21"/>
        <v>0.10222222222222223</v>
      </c>
      <c r="AD146" s="22">
        <f t="shared" si="21"/>
        <v>0.10222222222222223</v>
      </c>
      <c r="AE146" s="22">
        <f t="shared" si="21"/>
        <v>0.10222222222222223</v>
      </c>
      <c r="AF146" s="22">
        <f t="shared" si="21"/>
        <v>0.10222222222222223</v>
      </c>
      <c r="AG146" s="22">
        <f t="shared" si="21"/>
        <v>0.10222222222222223</v>
      </c>
      <c r="AH146" s="22">
        <f t="shared" si="21"/>
        <v>0.10222222222222223</v>
      </c>
      <c r="AI146" s="41">
        <f>V146</f>
        <v>0.10222222222222223</v>
      </c>
      <c r="AJ146" s="41">
        <f>AH146</f>
        <v>0.10222222222222223</v>
      </c>
      <c r="AK146" s="41">
        <f t="shared" si="22"/>
        <v>0.10222222222222223</v>
      </c>
      <c r="AL146" s="41">
        <f t="shared" si="22"/>
        <v>0.10222222222222223</v>
      </c>
      <c r="AM146" s="41">
        <f t="shared" si="22"/>
        <v>0.10222222222222223</v>
      </c>
      <c r="AO146" s="42">
        <v>0</v>
      </c>
    </row>
    <row r="147" spans="2:41" hidden="1" outlineLevel="2" x14ac:dyDescent="0.3"/>
    <row r="148" spans="2:41" hidden="1" outlineLevel="1" collapsed="1" x14ac:dyDescent="0.3">
      <c r="B148" s="105" t="s">
        <v>131</v>
      </c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7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8"/>
    </row>
    <row r="149" spans="2:41" hidden="1" outlineLevel="2" x14ac:dyDescent="0.3">
      <c r="C149" s="20" t="s">
        <v>0</v>
      </c>
      <c r="D149" s="20"/>
      <c r="E149" s="20"/>
      <c r="F149" s="20"/>
      <c r="G149" s="20"/>
      <c r="H149" s="20"/>
      <c r="I149" s="20"/>
      <c r="AI149" s="14"/>
      <c r="AJ149" s="14"/>
      <c r="AK149" s="14"/>
    </row>
    <row r="150" spans="2:41" hidden="1" outlineLevel="2" x14ac:dyDescent="0.3">
      <c r="C150" s="4"/>
      <c r="D150" s="4"/>
      <c r="E150" s="4"/>
      <c r="F150" s="4"/>
      <c r="G150" s="4"/>
      <c r="H150" s="4"/>
      <c r="I150" s="4"/>
      <c r="J150" s="19" t="s">
        <v>11</v>
      </c>
      <c r="K150" s="3">
        <f t="shared" ref="K150:AM152" si="23">K104*K122</f>
        <v>0</v>
      </c>
      <c r="L150" s="3">
        <f t="shared" si="23"/>
        <v>0</v>
      </c>
      <c r="M150" s="3">
        <f t="shared" si="23"/>
        <v>0</v>
      </c>
      <c r="N150" s="3">
        <f t="shared" si="23"/>
        <v>0</v>
      </c>
      <c r="O150" s="3">
        <f t="shared" si="23"/>
        <v>0</v>
      </c>
      <c r="P150" s="3">
        <f t="shared" si="23"/>
        <v>0</v>
      </c>
      <c r="Q150" s="3">
        <f t="shared" si="23"/>
        <v>0</v>
      </c>
      <c r="R150" s="3">
        <f t="shared" si="23"/>
        <v>0</v>
      </c>
      <c r="S150" s="3">
        <f t="shared" si="23"/>
        <v>0</v>
      </c>
      <c r="T150" s="3">
        <f t="shared" si="23"/>
        <v>0</v>
      </c>
      <c r="U150" s="3">
        <f t="shared" si="23"/>
        <v>0</v>
      </c>
      <c r="V150" s="3">
        <f t="shared" si="23"/>
        <v>0</v>
      </c>
      <c r="W150" s="3">
        <f t="shared" si="23"/>
        <v>0</v>
      </c>
      <c r="X150" s="3">
        <f t="shared" si="23"/>
        <v>0</v>
      </c>
      <c r="Y150" s="3">
        <f t="shared" si="23"/>
        <v>0</v>
      </c>
      <c r="Z150" s="3">
        <f t="shared" si="23"/>
        <v>0</v>
      </c>
      <c r="AA150" s="3">
        <f t="shared" si="23"/>
        <v>0</v>
      </c>
      <c r="AB150" s="3">
        <f t="shared" si="23"/>
        <v>0</v>
      </c>
      <c r="AC150" s="3">
        <f t="shared" si="23"/>
        <v>0</v>
      </c>
      <c r="AD150" s="3">
        <f t="shared" si="23"/>
        <v>0</v>
      </c>
      <c r="AE150" s="3">
        <f t="shared" si="23"/>
        <v>0</v>
      </c>
      <c r="AF150" s="3">
        <f t="shared" si="23"/>
        <v>0</v>
      </c>
      <c r="AG150" s="3">
        <f t="shared" si="23"/>
        <v>0</v>
      </c>
      <c r="AH150" s="3">
        <f t="shared" si="23"/>
        <v>0</v>
      </c>
      <c r="AI150" s="3">
        <f t="shared" si="23"/>
        <v>0</v>
      </c>
      <c r="AJ150" s="3">
        <f t="shared" si="23"/>
        <v>0</v>
      </c>
      <c r="AK150" s="3">
        <f t="shared" si="23"/>
        <v>0</v>
      </c>
      <c r="AL150" s="3">
        <f t="shared" si="23"/>
        <v>0</v>
      </c>
      <c r="AM150" s="3">
        <f t="shared" si="23"/>
        <v>0</v>
      </c>
    </row>
    <row r="151" spans="2:41" hidden="1" outlineLevel="2" x14ac:dyDescent="0.3">
      <c r="C151" s="4"/>
      <c r="D151" s="4"/>
      <c r="E151" s="4"/>
      <c r="F151" s="4"/>
      <c r="G151" s="4"/>
      <c r="H151" s="4"/>
      <c r="I151" s="4"/>
      <c r="J151" s="19" t="s">
        <v>10</v>
      </c>
      <c r="K151" s="3">
        <f t="shared" si="23"/>
        <v>0</v>
      </c>
      <c r="L151" s="3">
        <f t="shared" si="23"/>
        <v>0</v>
      </c>
      <c r="M151" s="3">
        <f t="shared" si="23"/>
        <v>0</v>
      </c>
      <c r="N151" s="3">
        <f t="shared" si="23"/>
        <v>0</v>
      </c>
      <c r="O151" s="3">
        <f t="shared" si="23"/>
        <v>0</v>
      </c>
      <c r="P151" s="3">
        <f t="shared" si="23"/>
        <v>0</v>
      </c>
      <c r="Q151" s="3">
        <f t="shared" si="23"/>
        <v>0</v>
      </c>
      <c r="R151" s="3">
        <f t="shared" si="23"/>
        <v>0</v>
      </c>
      <c r="S151" s="3">
        <f t="shared" si="23"/>
        <v>0</v>
      </c>
      <c r="T151" s="3">
        <f t="shared" si="23"/>
        <v>0</v>
      </c>
      <c r="U151" s="3">
        <f t="shared" si="23"/>
        <v>0</v>
      </c>
      <c r="V151" s="3">
        <f t="shared" si="23"/>
        <v>0</v>
      </c>
      <c r="W151" s="3">
        <f t="shared" si="23"/>
        <v>0</v>
      </c>
      <c r="X151" s="3">
        <f t="shared" si="23"/>
        <v>0</v>
      </c>
      <c r="Y151" s="3">
        <f t="shared" si="23"/>
        <v>0</v>
      </c>
      <c r="Z151" s="3">
        <f t="shared" si="23"/>
        <v>0</v>
      </c>
      <c r="AA151" s="3">
        <f t="shared" si="23"/>
        <v>0</v>
      </c>
      <c r="AB151" s="3">
        <f t="shared" si="23"/>
        <v>0</v>
      </c>
      <c r="AC151" s="3">
        <f t="shared" si="23"/>
        <v>0</v>
      </c>
      <c r="AD151" s="3">
        <f t="shared" si="23"/>
        <v>0</v>
      </c>
      <c r="AE151" s="3">
        <f t="shared" si="23"/>
        <v>0</v>
      </c>
      <c r="AF151" s="3">
        <f t="shared" si="23"/>
        <v>0</v>
      </c>
      <c r="AG151" s="3">
        <f t="shared" si="23"/>
        <v>0</v>
      </c>
      <c r="AH151" s="3">
        <f t="shared" si="23"/>
        <v>0</v>
      </c>
      <c r="AI151" s="3">
        <f t="shared" si="23"/>
        <v>0</v>
      </c>
      <c r="AJ151" s="3">
        <f t="shared" si="23"/>
        <v>0</v>
      </c>
      <c r="AK151" s="3">
        <f t="shared" si="23"/>
        <v>0</v>
      </c>
      <c r="AL151" s="3">
        <f t="shared" si="23"/>
        <v>0</v>
      </c>
      <c r="AM151" s="3">
        <f t="shared" si="23"/>
        <v>0</v>
      </c>
    </row>
    <row r="152" spans="2:41" hidden="1" outlineLevel="2" x14ac:dyDescent="0.3">
      <c r="C152" s="4"/>
      <c r="D152" s="4"/>
      <c r="E152" s="4"/>
      <c r="F152" s="4"/>
      <c r="G152" s="4"/>
      <c r="H152" s="4"/>
      <c r="I152" s="4"/>
      <c r="J152" s="19" t="s">
        <v>15</v>
      </c>
      <c r="K152" s="3">
        <f t="shared" si="23"/>
        <v>0</v>
      </c>
      <c r="L152" s="3">
        <f t="shared" si="23"/>
        <v>0</v>
      </c>
      <c r="M152" s="3">
        <f t="shared" si="23"/>
        <v>0</v>
      </c>
      <c r="N152" s="3">
        <f t="shared" si="23"/>
        <v>0</v>
      </c>
      <c r="O152" s="3">
        <f t="shared" si="23"/>
        <v>0</v>
      </c>
      <c r="P152" s="3">
        <f t="shared" si="23"/>
        <v>0</v>
      </c>
      <c r="Q152" s="3">
        <f t="shared" si="23"/>
        <v>0</v>
      </c>
      <c r="R152" s="3">
        <f t="shared" si="23"/>
        <v>0</v>
      </c>
      <c r="S152" s="3">
        <f t="shared" si="23"/>
        <v>0</v>
      </c>
      <c r="T152" s="3">
        <f t="shared" si="23"/>
        <v>0</v>
      </c>
      <c r="U152" s="3">
        <f t="shared" si="23"/>
        <v>0</v>
      </c>
      <c r="V152" s="3">
        <f t="shared" si="23"/>
        <v>0</v>
      </c>
      <c r="W152" s="3">
        <f t="shared" si="23"/>
        <v>0</v>
      </c>
      <c r="X152" s="3">
        <f t="shared" si="23"/>
        <v>0</v>
      </c>
      <c r="Y152" s="3">
        <f t="shared" si="23"/>
        <v>0</v>
      </c>
      <c r="Z152" s="3">
        <f t="shared" si="23"/>
        <v>0</v>
      </c>
      <c r="AA152" s="3">
        <f t="shared" si="23"/>
        <v>0</v>
      </c>
      <c r="AB152" s="3">
        <f t="shared" si="23"/>
        <v>0</v>
      </c>
      <c r="AC152" s="3">
        <f t="shared" si="23"/>
        <v>0</v>
      </c>
      <c r="AD152" s="3">
        <f t="shared" si="23"/>
        <v>0</v>
      </c>
      <c r="AE152" s="3">
        <f t="shared" si="23"/>
        <v>0</v>
      </c>
      <c r="AF152" s="3">
        <f t="shared" si="23"/>
        <v>0</v>
      </c>
      <c r="AG152" s="3">
        <f t="shared" si="23"/>
        <v>0</v>
      </c>
      <c r="AH152" s="3">
        <f t="shared" si="23"/>
        <v>0</v>
      </c>
      <c r="AI152" s="3">
        <f t="shared" si="23"/>
        <v>0</v>
      </c>
      <c r="AJ152" s="3">
        <f t="shared" si="23"/>
        <v>0</v>
      </c>
      <c r="AK152" s="3">
        <f t="shared" si="23"/>
        <v>0</v>
      </c>
      <c r="AL152" s="3">
        <f t="shared" si="23"/>
        <v>0</v>
      </c>
      <c r="AM152" s="3">
        <f t="shared" si="23"/>
        <v>0</v>
      </c>
    </row>
    <row r="153" spans="2:41" hidden="1" outlineLevel="2" x14ac:dyDescent="0.3">
      <c r="C153" s="20" t="s">
        <v>1</v>
      </c>
      <c r="D153" s="20"/>
      <c r="E153" s="20"/>
      <c r="F153" s="20"/>
      <c r="G153" s="20"/>
      <c r="H153" s="20"/>
      <c r="I153" s="20"/>
      <c r="J153" s="19"/>
      <c r="K153" s="3"/>
      <c r="L153" s="3"/>
      <c r="M153" s="3"/>
      <c r="N153" s="3"/>
      <c r="O153" s="3"/>
      <c r="P153" s="3"/>
      <c r="Q153" s="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 spans="2:41" hidden="1" outlineLevel="2" x14ac:dyDescent="0.3">
      <c r="C154" s="4"/>
      <c r="D154" s="4"/>
      <c r="E154" s="4"/>
      <c r="F154" s="4"/>
      <c r="G154" s="4"/>
      <c r="H154" s="4"/>
      <c r="I154" s="4"/>
      <c r="J154" s="19" t="s">
        <v>11</v>
      </c>
      <c r="K154" s="3">
        <f t="shared" ref="K154:AM156" si="24">K108*K126</f>
        <v>0</v>
      </c>
      <c r="L154" s="3">
        <f t="shared" si="24"/>
        <v>0</v>
      </c>
      <c r="M154" s="3">
        <f t="shared" si="24"/>
        <v>0</v>
      </c>
      <c r="N154" s="3">
        <f t="shared" si="24"/>
        <v>0</v>
      </c>
      <c r="O154" s="3">
        <f t="shared" si="24"/>
        <v>0</v>
      </c>
      <c r="P154" s="3">
        <f t="shared" si="24"/>
        <v>0</v>
      </c>
      <c r="Q154" s="3">
        <f t="shared" si="24"/>
        <v>0</v>
      </c>
      <c r="R154" s="3">
        <f t="shared" si="24"/>
        <v>0</v>
      </c>
      <c r="S154" s="3">
        <f t="shared" si="24"/>
        <v>0</v>
      </c>
      <c r="T154" s="3">
        <f t="shared" si="24"/>
        <v>0</v>
      </c>
      <c r="U154" s="3">
        <f t="shared" si="24"/>
        <v>0</v>
      </c>
      <c r="V154" s="3">
        <f t="shared" si="24"/>
        <v>0</v>
      </c>
      <c r="W154" s="3">
        <f t="shared" si="24"/>
        <v>0</v>
      </c>
      <c r="X154" s="3">
        <f t="shared" si="24"/>
        <v>0</v>
      </c>
      <c r="Y154" s="3">
        <f t="shared" si="24"/>
        <v>0</v>
      </c>
      <c r="Z154" s="3">
        <f t="shared" si="24"/>
        <v>0</v>
      </c>
      <c r="AA154" s="3">
        <f t="shared" si="24"/>
        <v>0</v>
      </c>
      <c r="AB154" s="3">
        <f t="shared" si="24"/>
        <v>0</v>
      </c>
      <c r="AC154" s="3">
        <f t="shared" si="24"/>
        <v>0</v>
      </c>
      <c r="AD154" s="3">
        <f t="shared" si="24"/>
        <v>0</v>
      </c>
      <c r="AE154" s="3">
        <f t="shared" si="24"/>
        <v>0</v>
      </c>
      <c r="AF154" s="3">
        <f t="shared" si="24"/>
        <v>0</v>
      </c>
      <c r="AG154" s="3">
        <f t="shared" si="24"/>
        <v>0</v>
      </c>
      <c r="AH154" s="3">
        <f t="shared" si="24"/>
        <v>0</v>
      </c>
      <c r="AI154" s="3">
        <f t="shared" si="24"/>
        <v>0</v>
      </c>
      <c r="AJ154" s="3">
        <f t="shared" si="24"/>
        <v>0</v>
      </c>
      <c r="AK154" s="3">
        <f t="shared" si="24"/>
        <v>0</v>
      </c>
      <c r="AL154" s="3">
        <f t="shared" si="24"/>
        <v>0</v>
      </c>
      <c r="AM154" s="3">
        <f t="shared" si="24"/>
        <v>0</v>
      </c>
    </row>
    <row r="155" spans="2:41" hidden="1" outlineLevel="2" x14ac:dyDescent="0.3">
      <c r="C155" s="4"/>
      <c r="D155" s="4"/>
      <c r="E155" s="4"/>
      <c r="F155" s="4"/>
      <c r="G155" s="4"/>
      <c r="H155" s="4"/>
      <c r="I155" s="4"/>
      <c r="J155" s="19" t="s">
        <v>10</v>
      </c>
      <c r="K155" s="3">
        <f t="shared" si="24"/>
        <v>0</v>
      </c>
      <c r="L155" s="3">
        <f t="shared" si="24"/>
        <v>0</v>
      </c>
      <c r="M155" s="3">
        <f t="shared" si="24"/>
        <v>0</v>
      </c>
      <c r="N155" s="3">
        <f t="shared" si="24"/>
        <v>0</v>
      </c>
      <c r="O155" s="3">
        <f t="shared" si="24"/>
        <v>0</v>
      </c>
      <c r="P155" s="3">
        <f t="shared" si="24"/>
        <v>0</v>
      </c>
      <c r="Q155" s="3">
        <f t="shared" si="24"/>
        <v>0</v>
      </c>
      <c r="R155" s="3">
        <f t="shared" si="24"/>
        <v>0</v>
      </c>
      <c r="S155" s="3">
        <f t="shared" si="24"/>
        <v>0</v>
      </c>
      <c r="T155" s="3">
        <f t="shared" si="24"/>
        <v>0</v>
      </c>
      <c r="U155" s="3">
        <f t="shared" si="24"/>
        <v>0</v>
      </c>
      <c r="V155" s="3">
        <f t="shared" si="24"/>
        <v>0</v>
      </c>
      <c r="W155" s="3">
        <f t="shared" si="24"/>
        <v>0</v>
      </c>
      <c r="X155" s="3">
        <f t="shared" si="24"/>
        <v>0</v>
      </c>
      <c r="Y155" s="3">
        <f t="shared" si="24"/>
        <v>0</v>
      </c>
      <c r="Z155" s="3">
        <f t="shared" si="24"/>
        <v>0</v>
      </c>
      <c r="AA155" s="3">
        <f t="shared" si="24"/>
        <v>0</v>
      </c>
      <c r="AB155" s="3">
        <f t="shared" si="24"/>
        <v>0</v>
      </c>
      <c r="AC155" s="3">
        <f t="shared" si="24"/>
        <v>0</v>
      </c>
      <c r="AD155" s="3">
        <f t="shared" si="24"/>
        <v>0</v>
      </c>
      <c r="AE155" s="3">
        <f t="shared" si="24"/>
        <v>0</v>
      </c>
      <c r="AF155" s="3">
        <f t="shared" si="24"/>
        <v>0</v>
      </c>
      <c r="AG155" s="3">
        <f t="shared" si="24"/>
        <v>0</v>
      </c>
      <c r="AH155" s="3">
        <f t="shared" si="24"/>
        <v>0</v>
      </c>
      <c r="AI155" s="3">
        <f t="shared" si="24"/>
        <v>0</v>
      </c>
      <c r="AJ155" s="3">
        <f t="shared" si="24"/>
        <v>0</v>
      </c>
      <c r="AK155" s="3">
        <f t="shared" si="24"/>
        <v>0</v>
      </c>
      <c r="AL155" s="3">
        <f t="shared" si="24"/>
        <v>0</v>
      </c>
      <c r="AM155" s="3">
        <f t="shared" si="24"/>
        <v>0</v>
      </c>
    </row>
    <row r="156" spans="2:41" hidden="1" outlineLevel="2" x14ac:dyDescent="0.3">
      <c r="J156" s="19" t="s">
        <v>15</v>
      </c>
      <c r="K156" s="3">
        <f t="shared" si="24"/>
        <v>0</v>
      </c>
      <c r="L156" s="3">
        <f t="shared" si="24"/>
        <v>0</v>
      </c>
      <c r="M156" s="3">
        <f t="shared" si="24"/>
        <v>0</v>
      </c>
      <c r="N156" s="3">
        <f t="shared" si="24"/>
        <v>0</v>
      </c>
      <c r="O156" s="3">
        <f t="shared" si="24"/>
        <v>0</v>
      </c>
      <c r="P156" s="3">
        <f t="shared" si="24"/>
        <v>0</v>
      </c>
      <c r="Q156" s="3">
        <f t="shared" si="24"/>
        <v>0</v>
      </c>
      <c r="R156" s="3">
        <f t="shared" si="24"/>
        <v>0</v>
      </c>
      <c r="S156" s="3">
        <f t="shared" si="24"/>
        <v>0</v>
      </c>
      <c r="T156" s="3">
        <f t="shared" si="24"/>
        <v>0</v>
      </c>
      <c r="U156" s="3">
        <f t="shared" si="24"/>
        <v>0</v>
      </c>
      <c r="V156" s="3">
        <f t="shared" si="24"/>
        <v>0</v>
      </c>
      <c r="W156" s="3">
        <f t="shared" si="24"/>
        <v>0</v>
      </c>
      <c r="X156" s="3">
        <f t="shared" si="24"/>
        <v>0</v>
      </c>
      <c r="Y156" s="3">
        <f t="shared" si="24"/>
        <v>0</v>
      </c>
      <c r="Z156" s="3">
        <f t="shared" si="24"/>
        <v>0</v>
      </c>
      <c r="AA156" s="3">
        <f t="shared" si="24"/>
        <v>0</v>
      </c>
      <c r="AB156" s="3">
        <f t="shared" si="24"/>
        <v>0</v>
      </c>
      <c r="AC156" s="3">
        <f t="shared" si="24"/>
        <v>0</v>
      </c>
      <c r="AD156" s="3">
        <f t="shared" si="24"/>
        <v>0</v>
      </c>
      <c r="AE156" s="3">
        <f t="shared" si="24"/>
        <v>0</v>
      </c>
      <c r="AF156" s="3">
        <f t="shared" si="24"/>
        <v>0</v>
      </c>
      <c r="AG156" s="3">
        <f t="shared" si="24"/>
        <v>0</v>
      </c>
      <c r="AH156" s="3">
        <f t="shared" si="24"/>
        <v>0</v>
      </c>
      <c r="AI156" s="3">
        <f t="shared" si="24"/>
        <v>0</v>
      </c>
      <c r="AJ156" s="3">
        <f t="shared" si="24"/>
        <v>0</v>
      </c>
      <c r="AK156" s="3">
        <f t="shared" si="24"/>
        <v>0</v>
      </c>
      <c r="AL156" s="3">
        <f t="shared" si="24"/>
        <v>0</v>
      </c>
      <c r="AM156" s="3">
        <f t="shared" si="24"/>
        <v>0</v>
      </c>
    </row>
    <row r="157" spans="2:41" hidden="1" outlineLevel="2" x14ac:dyDescent="0.3">
      <c r="C157" s="20" t="s">
        <v>14</v>
      </c>
      <c r="D157" s="20"/>
      <c r="E157" s="20"/>
      <c r="F157" s="20"/>
      <c r="G157" s="20"/>
      <c r="H157" s="20"/>
      <c r="I157" s="20"/>
      <c r="J157" s="19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2:41" hidden="1" outlineLevel="2" x14ac:dyDescent="0.3">
      <c r="J158" s="19" t="s">
        <v>11</v>
      </c>
      <c r="K158" s="3">
        <f t="shared" ref="K158:AM160" si="25">K112*K130</f>
        <v>0</v>
      </c>
      <c r="L158" s="3">
        <f t="shared" si="25"/>
        <v>0</v>
      </c>
      <c r="M158" s="3">
        <f t="shared" si="25"/>
        <v>0</v>
      </c>
      <c r="N158" s="3">
        <f t="shared" si="25"/>
        <v>0</v>
      </c>
      <c r="O158" s="3">
        <f t="shared" si="25"/>
        <v>0</v>
      </c>
      <c r="P158" s="3">
        <f t="shared" si="25"/>
        <v>0</v>
      </c>
      <c r="Q158" s="3">
        <f t="shared" si="25"/>
        <v>0</v>
      </c>
      <c r="R158" s="3">
        <f t="shared" si="25"/>
        <v>0</v>
      </c>
      <c r="S158" s="3">
        <f t="shared" si="25"/>
        <v>0</v>
      </c>
      <c r="T158" s="3">
        <f t="shared" si="25"/>
        <v>0</v>
      </c>
      <c r="U158" s="3">
        <f t="shared" si="25"/>
        <v>0</v>
      </c>
      <c r="V158" s="3">
        <f t="shared" si="25"/>
        <v>0</v>
      </c>
      <c r="W158" s="3">
        <f t="shared" si="25"/>
        <v>0</v>
      </c>
      <c r="X158" s="3">
        <f t="shared" si="25"/>
        <v>0</v>
      </c>
      <c r="Y158" s="3">
        <f t="shared" si="25"/>
        <v>0</v>
      </c>
      <c r="Z158" s="3">
        <f t="shared" si="25"/>
        <v>0</v>
      </c>
      <c r="AA158" s="3">
        <f t="shared" si="25"/>
        <v>0</v>
      </c>
      <c r="AB158" s="3">
        <f t="shared" si="25"/>
        <v>0</v>
      </c>
      <c r="AC158" s="3">
        <f t="shared" si="25"/>
        <v>0</v>
      </c>
      <c r="AD158" s="3">
        <f t="shared" si="25"/>
        <v>0</v>
      </c>
      <c r="AE158" s="3">
        <f t="shared" si="25"/>
        <v>0</v>
      </c>
      <c r="AF158" s="3">
        <f t="shared" si="25"/>
        <v>0</v>
      </c>
      <c r="AG158" s="3">
        <f t="shared" si="25"/>
        <v>0</v>
      </c>
      <c r="AH158" s="3">
        <f t="shared" si="25"/>
        <v>0</v>
      </c>
      <c r="AI158" s="3">
        <f t="shared" si="25"/>
        <v>0</v>
      </c>
      <c r="AJ158" s="3">
        <f t="shared" si="25"/>
        <v>0</v>
      </c>
      <c r="AK158" s="3">
        <f t="shared" si="25"/>
        <v>0</v>
      </c>
      <c r="AL158" s="3">
        <f t="shared" si="25"/>
        <v>0</v>
      </c>
      <c r="AM158" s="3">
        <f t="shared" si="25"/>
        <v>0</v>
      </c>
    </row>
    <row r="159" spans="2:41" hidden="1" outlineLevel="2" x14ac:dyDescent="0.3">
      <c r="J159" s="19" t="s">
        <v>10</v>
      </c>
      <c r="K159" s="3">
        <f t="shared" si="25"/>
        <v>0</v>
      </c>
      <c r="L159" s="3">
        <f t="shared" si="25"/>
        <v>0</v>
      </c>
      <c r="M159" s="3">
        <f t="shared" si="25"/>
        <v>0</v>
      </c>
      <c r="N159" s="3">
        <f t="shared" si="25"/>
        <v>0</v>
      </c>
      <c r="O159" s="3">
        <f t="shared" si="25"/>
        <v>0</v>
      </c>
      <c r="P159" s="3">
        <f t="shared" si="25"/>
        <v>0</v>
      </c>
      <c r="Q159" s="3">
        <f t="shared" si="25"/>
        <v>0</v>
      </c>
      <c r="R159" s="3">
        <f t="shared" si="25"/>
        <v>0</v>
      </c>
      <c r="S159" s="3">
        <f t="shared" si="25"/>
        <v>0</v>
      </c>
      <c r="T159" s="3">
        <f t="shared" si="25"/>
        <v>0</v>
      </c>
      <c r="U159" s="3">
        <f t="shared" si="25"/>
        <v>0</v>
      </c>
      <c r="V159" s="3">
        <f t="shared" si="25"/>
        <v>0</v>
      </c>
      <c r="W159" s="3">
        <f t="shared" si="25"/>
        <v>0</v>
      </c>
      <c r="X159" s="3">
        <f t="shared" si="25"/>
        <v>0</v>
      </c>
      <c r="Y159" s="3">
        <f t="shared" si="25"/>
        <v>0</v>
      </c>
      <c r="Z159" s="3">
        <f t="shared" si="25"/>
        <v>0</v>
      </c>
      <c r="AA159" s="3">
        <f t="shared" si="25"/>
        <v>0</v>
      </c>
      <c r="AB159" s="3">
        <f t="shared" si="25"/>
        <v>0</v>
      </c>
      <c r="AC159" s="3">
        <f t="shared" si="25"/>
        <v>0</v>
      </c>
      <c r="AD159" s="3">
        <f t="shared" si="25"/>
        <v>0</v>
      </c>
      <c r="AE159" s="3">
        <f t="shared" si="25"/>
        <v>0</v>
      </c>
      <c r="AF159" s="3">
        <f t="shared" si="25"/>
        <v>0</v>
      </c>
      <c r="AG159" s="3">
        <f t="shared" si="25"/>
        <v>0</v>
      </c>
      <c r="AH159" s="3">
        <f t="shared" si="25"/>
        <v>0</v>
      </c>
      <c r="AI159" s="3">
        <f t="shared" si="25"/>
        <v>0</v>
      </c>
      <c r="AJ159" s="3">
        <f t="shared" si="25"/>
        <v>0</v>
      </c>
      <c r="AK159" s="3">
        <f t="shared" si="25"/>
        <v>0</v>
      </c>
      <c r="AL159" s="3">
        <f t="shared" si="25"/>
        <v>0</v>
      </c>
      <c r="AM159" s="3">
        <f t="shared" si="25"/>
        <v>0</v>
      </c>
    </row>
    <row r="160" spans="2:41" hidden="1" outlineLevel="2" x14ac:dyDescent="0.3">
      <c r="J160" s="19" t="s">
        <v>15</v>
      </c>
      <c r="K160" s="3">
        <f t="shared" si="25"/>
        <v>0</v>
      </c>
      <c r="L160" s="3">
        <f t="shared" si="25"/>
        <v>0</v>
      </c>
      <c r="M160" s="3">
        <f t="shared" si="25"/>
        <v>0</v>
      </c>
      <c r="N160" s="3">
        <f t="shared" si="25"/>
        <v>0</v>
      </c>
      <c r="O160" s="3">
        <f t="shared" si="25"/>
        <v>0</v>
      </c>
      <c r="P160" s="3">
        <f t="shared" si="25"/>
        <v>0</v>
      </c>
      <c r="Q160" s="3">
        <f t="shared" si="25"/>
        <v>0</v>
      </c>
      <c r="R160" s="3">
        <f t="shared" si="25"/>
        <v>0</v>
      </c>
      <c r="S160" s="3">
        <f t="shared" si="25"/>
        <v>0</v>
      </c>
      <c r="T160" s="3">
        <f t="shared" si="25"/>
        <v>0</v>
      </c>
      <c r="U160" s="3">
        <f t="shared" si="25"/>
        <v>0</v>
      </c>
      <c r="V160" s="3">
        <f t="shared" si="25"/>
        <v>0</v>
      </c>
      <c r="W160" s="3">
        <f t="shared" si="25"/>
        <v>0</v>
      </c>
      <c r="X160" s="3">
        <f t="shared" si="25"/>
        <v>0</v>
      </c>
      <c r="Y160" s="3">
        <f t="shared" si="25"/>
        <v>0</v>
      </c>
      <c r="Z160" s="3">
        <f t="shared" si="25"/>
        <v>0</v>
      </c>
      <c r="AA160" s="3">
        <f t="shared" si="25"/>
        <v>0</v>
      </c>
      <c r="AB160" s="3">
        <f t="shared" si="25"/>
        <v>0</v>
      </c>
      <c r="AC160" s="3">
        <f t="shared" si="25"/>
        <v>0</v>
      </c>
      <c r="AD160" s="3">
        <f t="shared" si="25"/>
        <v>0</v>
      </c>
      <c r="AE160" s="3">
        <f t="shared" si="25"/>
        <v>0</v>
      </c>
      <c r="AF160" s="3">
        <f t="shared" si="25"/>
        <v>0</v>
      </c>
      <c r="AG160" s="3">
        <f t="shared" si="25"/>
        <v>0</v>
      </c>
      <c r="AH160" s="3">
        <f t="shared" si="25"/>
        <v>0</v>
      </c>
      <c r="AI160" s="3">
        <f t="shared" si="25"/>
        <v>0</v>
      </c>
      <c r="AJ160" s="3">
        <f t="shared" si="25"/>
        <v>0</v>
      </c>
      <c r="AK160" s="3">
        <f t="shared" si="25"/>
        <v>0</v>
      </c>
      <c r="AL160" s="3">
        <f t="shared" si="25"/>
        <v>0</v>
      </c>
      <c r="AM160" s="3">
        <f t="shared" si="25"/>
        <v>0</v>
      </c>
    </row>
    <row r="161" spans="1:41" ht="13.5" hidden="1" outlineLevel="1" thickBot="1" x14ac:dyDescent="0.35"/>
    <row r="162" spans="1:41" ht="13.5" collapsed="1" thickBot="1" x14ac:dyDescent="0.35">
      <c r="A162" s="36" t="s">
        <v>151</v>
      </c>
      <c r="B162" s="96" t="s">
        <v>116</v>
      </c>
      <c r="C162" s="97"/>
      <c r="D162" s="97"/>
      <c r="E162" s="97"/>
      <c r="F162" s="97"/>
      <c r="G162" s="97"/>
      <c r="H162" s="97"/>
      <c r="I162" s="97"/>
      <c r="J162" s="97"/>
      <c r="K162" s="98"/>
      <c r="L162" s="98"/>
      <c r="M162" s="98"/>
      <c r="N162" s="98"/>
      <c r="O162" s="98"/>
      <c r="P162" s="98"/>
      <c r="Q162" s="98"/>
      <c r="R162" s="99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</row>
    <row r="163" spans="1:41" ht="13.5" hidden="1" outlineLevel="1" thickBot="1" x14ac:dyDescent="0.35">
      <c r="B163" s="104" t="s">
        <v>210</v>
      </c>
      <c r="C163" s="101"/>
      <c r="D163" s="101"/>
      <c r="E163" s="101"/>
      <c r="F163" s="101"/>
      <c r="G163" s="101"/>
      <c r="H163" s="101"/>
      <c r="I163" s="101"/>
      <c r="J163" s="101"/>
      <c r="K163" s="102"/>
      <c r="L163" s="102"/>
      <c r="M163" s="102"/>
      <c r="N163" s="102"/>
      <c r="O163" s="102"/>
      <c r="P163" s="102"/>
      <c r="Q163" s="102"/>
      <c r="R163" s="103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</row>
    <row r="164" spans="1:41" hidden="1" outlineLevel="1" x14ac:dyDescent="0.3"/>
    <row r="165" spans="1:41" hidden="1" outlineLevel="1" collapsed="1" x14ac:dyDescent="0.3">
      <c r="B165" t="s">
        <v>28</v>
      </c>
    </row>
    <row r="166" spans="1:41" hidden="1" outlineLevel="2" x14ac:dyDescent="0.3">
      <c r="B166" s="24" t="s">
        <v>25</v>
      </c>
      <c r="J166" s="19" t="s">
        <v>11</v>
      </c>
      <c r="K166" s="23">
        <v>7.0000000000000007E-2</v>
      </c>
      <c r="L166" s="23">
        <v>7.0000000000000007E-2</v>
      </c>
      <c r="M166" s="23">
        <v>7.0000000000000007E-2</v>
      </c>
      <c r="N166" s="23">
        <v>7.0000000000000007E-2</v>
      </c>
      <c r="O166" s="23">
        <v>7.0000000000000007E-2</v>
      </c>
      <c r="P166" s="23">
        <v>7.0000000000000007E-2</v>
      </c>
      <c r="Q166" s="23">
        <v>7.0000000000000007E-2</v>
      </c>
      <c r="R166" s="23">
        <v>7.0000000000000007E-2</v>
      </c>
      <c r="S166" s="23">
        <v>7.0000000000000007E-2</v>
      </c>
      <c r="T166" s="23">
        <v>7.0000000000000007E-2</v>
      </c>
      <c r="U166" s="23">
        <v>7.0000000000000007E-2</v>
      </c>
      <c r="V166" s="23">
        <v>7.0000000000000007E-2</v>
      </c>
      <c r="W166" s="23">
        <v>7.0000000000000007E-2</v>
      </c>
      <c r="X166" s="23">
        <v>7.0000000000000007E-2</v>
      </c>
      <c r="Y166" s="23">
        <v>7.0000000000000007E-2</v>
      </c>
      <c r="Z166" s="23">
        <v>7.0000000000000007E-2</v>
      </c>
      <c r="AA166" s="23">
        <v>7.0000000000000007E-2</v>
      </c>
      <c r="AB166" s="23">
        <v>7.0000000000000007E-2</v>
      </c>
      <c r="AC166" s="23">
        <v>7.0000000000000007E-2</v>
      </c>
      <c r="AD166" s="23">
        <v>7.0000000000000007E-2</v>
      </c>
      <c r="AE166" s="23">
        <v>7.0000000000000007E-2</v>
      </c>
      <c r="AF166" s="23">
        <v>7.0000000000000007E-2</v>
      </c>
      <c r="AG166" s="23">
        <v>7.0000000000000007E-2</v>
      </c>
      <c r="AH166" s="23">
        <v>7.0000000000000007E-2</v>
      </c>
      <c r="AI166" s="34">
        <f>V166</f>
        <v>7.0000000000000007E-2</v>
      </c>
      <c r="AJ166" s="34">
        <f>AH166</f>
        <v>7.0000000000000007E-2</v>
      </c>
      <c r="AK166" s="34">
        <f t="shared" ref="AK166:AM168" si="26">AJ166</f>
        <v>7.0000000000000007E-2</v>
      </c>
      <c r="AL166" s="34">
        <f t="shared" si="26"/>
        <v>7.0000000000000007E-2</v>
      </c>
      <c r="AM166" s="34">
        <f t="shared" si="26"/>
        <v>7.0000000000000007E-2</v>
      </c>
    </row>
    <row r="167" spans="1:41" hidden="1" outlineLevel="2" x14ac:dyDescent="0.3">
      <c r="J167" s="19" t="s">
        <v>10</v>
      </c>
      <c r="K167" s="23">
        <v>0.09</v>
      </c>
      <c r="L167" s="23">
        <v>0.09</v>
      </c>
      <c r="M167" s="23">
        <v>0.09</v>
      </c>
      <c r="N167" s="23">
        <v>0.09</v>
      </c>
      <c r="O167" s="23">
        <v>0.09</v>
      </c>
      <c r="P167" s="23">
        <v>0.09</v>
      </c>
      <c r="Q167" s="23">
        <v>0.09</v>
      </c>
      <c r="R167" s="23">
        <v>0.09</v>
      </c>
      <c r="S167" s="23">
        <v>0.09</v>
      </c>
      <c r="T167" s="23">
        <v>0.09</v>
      </c>
      <c r="U167" s="23">
        <v>0.09</v>
      </c>
      <c r="V167" s="23">
        <v>0.09</v>
      </c>
      <c r="W167" s="23">
        <v>0.09</v>
      </c>
      <c r="X167" s="23">
        <v>0.09</v>
      </c>
      <c r="Y167" s="23">
        <v>0.09</v>
      </c>
      <c r="Z167" s="23">
        <v>0.09</v>
      </c>
      <c r="AA167" s="23">
        <v>0.09</v>
      </c>
      <c r="AB167" s="23">
        <v>0.09</v>
      </c>
      <c r="AC167" s="23">
        <v>0.09</v>
      </c>
      <c r="AD167" s="23">
        <v>0.09</v>
      </c>
      <c r="AE167" s="23">
        <v>0.09</v>
      </c>
      <c r="AF167" s="23">
        <v>0.09</v>
      </c>
      <c r="AG167" s="23">
        <v>0.09</v>
      </c>
      <c r="AH167" s="23">
        <v>0.09</v>
      </c>
      <c r="AI167" s="34">
        <f>V167</f>
        <v>0.09</v>
      </c>
      <c r="AJ167" s="34">
        <f>AH167</f>
        <v>0.09</v>
      </c>
      <c r="AK167" s="34">
        <f t="shared" si="26"/>
        <v>0.09</v>
      </c>
      <c r="AL167" s="34">
        <f t="shared" si="26"/>
        <v>0.09</v>
      </c>
      <c r="AM167" s="34">
        <f t="shared" si="26"/>
        <v>0.09</v>
      </c>
    </row>
    <row r="168" spans="1:41" hidden="1" outlineLevel="2" x14ac:dyDescent="0.3">
      <c r="J168" s="19" t="s">
        <v>15</v>
      </c>
      <c r="K168" s="23">
        <v>0.1</v>
      </c>
      <c r="L168" s="23">
        <v>0.1</v>
      </c>
      <c r="M168" s="23">
        <v>0.1</v>
      </c>
      <c r="N168" s="23">
        <v>0.1</v>
      </c>
      <c r="O168" s="23">
        <v>0.1</v>
      </c>
      <c r="P168" s="23">
        <v>0.1</v>
      </c>
      <c r="Q168" s="23">
        <v>0.1</v>
      </c>
      <c r="R168" s="23">
        <v>0.1</v>
      </c>
      <c r="S168" s="23">
        <v>0.1</v>
      </c>
      <c r="T168" s="23">
        <v>0.1</v>
      </c>
      <c r="U168" s="23">
        <v>0.1</v>
      </c>
      <c r="V168" s="23">
        <v>0.1</v>
      </c>
      <c r="W168" s="23">
        <v>0.1</v>
      </c>
      <c r="X168" s="23">
        <v>0.1</v>
      </c>
      <c r="Y168" s="23">
        <v>0.1</v>
      </c>
      <c r="Z168" s="23">
        <v>0.1</v>
      </c>
      <c r="AA168" s="23">
        <v>0.1</v>
      </c>
      <c r="AB168" s="23">
        <v>0.1</v>
      </c>
      <c r="AC168" s="23">
        <v>0.1</v>
      </c>
      <c r="AD168" s="23">
        <v>0.1</v>
      </c>
      <c r="AE168" s="23">
        <v>0.1</v>
      </c>
      <c r="AF168" s="23">
        <v>0.1</v>
      </c>
      <c r="AG168" s="23">
        <v>0.1</v>
      </c>
      <c r="AH168" s="23">
        <v>0.1</v>
      </c>
      <c r="AI168" s="34">
        <f>V168</f>
        <v>0.1</v>
      </c>
      <c r="AJ168" s="34">
        <f>AH168</f>
        <v>0.1</v>
      </c>
      <c r="AK168" s="34">
        <f t="shared" si="26"/>
        <v>0.1</v>
      </c>
      <c r="AL168" s="34">
        <f t="shared" si="26"/>
        <v>0.1</v>
      </c>
      <c r="AM168" s="34">
        <f t="shared" si="26"/>
        <v>0.1</v>
      </c>
    </row>
    <row r="169" spans="1:41" hidden="1" outlineLevel="1" collapsed="1" x14ac:dyDescent="0.3">
      <c r="B169" t="s">
        <v>158</v>
      </c>
    </row>
    <row r="170" spans="1:41" hidden="1" outlineLevel="2" x14ac:dyDescent="0.3">
      <c r="J170" s="19" t="s">
        <v>11</v>
      </c>
      <c r="K170" s="3">
        <v>4000</v>
      </c>
      <c r="L170" s="3">
        <v>4000</v>
      </c>
      <c r="M170" s="3">
        <v>4000</v>
      </c>
      <c r="N170" s="3">
        <v>4000</v>
      </c>
      <c r="O170" s="3">
        <v>4000</v>
      </c>
      <c r="P170" s="3">
        <v>4000</v>
      </c>
      <c r="Q170" s="3">
        <v>4000</v>
      </c>
      <c r="R170" s="3">
        <v>4000</v>
      </c>
      <c r="S170" s="3">
        <v>4000</v>
      </c>
      <c r="T170" s="3">
        <v>4000</v>
      </c>
      <c r="U170" s="3">
        <v>4000</v>
      </c>
      <c r="V170" s="3">
        <v>4000</v>
      </c>
      <c r="W170" s="3">
        <v>4000</v>
      </c>
      <c r="X170" s="3">
        <v>4000</v>
      </c>
      <c r="Y170" s="3">
        <v>4000</v>
      </c>
      <c r="Z170" s="3">
        <v>4000</v>
      </c>
      <c r="AA170" s="3">
        <v>4000</v>
      </c>
      <c r="AB170" s="3">
        <v>4000</v>
      </c>
      <c r="AC170" s="3">
        <v>4000</v>
      </c>
      <c r="AD170" s="3">
        <v>4000</v>
      </c>
      <c r="AE170" s="3">
        <v>4000</v>
      </c>
      <c r="AF170" s="3">
        <v>4000</v>
      </c>
      <c r="AG170" s="3">
        <v>4000</v>
      </c>
      <c r="AH170" s="3">
        <v>4000</v>
      </c>
      <c r="AI170" s="14">
        <f>SUM(K170:V170)</f>
        <v>48000</v>
      </c>
      <c r="AJ170" s="14">
        <f>SUM(W170:AH170)</f>
        <v>48000</v>
      </c>
      <c r="AK170" s="14">
        <f t="shared" ref="AK170:AM172" si="27">AJ170*(1+$AO170)</f>
        <v>52800.000000000007</v>
      </c>
      <c r="AL170" s="14">
        <f t="shared" si="27"/>
        <v>58080.000000000015</v>
      </c>
      <c r="AM170" s="14">
        <f t="shared" si="27"/>
        <v>63888.000000000022</v>
      </c>
      <c r="AO170" s="42">
        <v>0.1</v>
      </c>
    </row>
    <row r="171" spans="1:41" hidden="1" outlineLevel="2" x14ac:dyDescent="0.3">
      <c r="J171" s="19" t="s">
        <v>10</v>
      </c>
      <c r="K171" s="3">
        <f t="shared" ref="K171" si="28">50%*K252</f>
        <v>6000</v>
      </c>
      <c r="L171" s="3">
        <f t="shared" ref="L171:AH171" si="29">50%*L252</f>
        <v>6000</v>
      </c>
      <c r="M171" s="3">
        <f t="shared" si="29"/>
        <v>6000</v>
      </c>
      <c r="N171" s="3">
        <f t="shared" si="29"/>
        <v>6000</v>
      </c>
      <c r="O171" s="3">
        <f t="shared" si="29"/>
        <v>6000</v>
      </c>
      <c r="P171" s="3">
        <f t="shared" si="29"/>
        <v>6000</v>
      </c>
      <c r="Q171" s="3">
        <f t="shared" si="29"/>
        <v>6000</v>
      </c>
      <c r="R171" s="3">
        <f t="shared" si="29"/>
        <v>6000</v>
      </c>
      <c r="S171" s="3">
        <f t="shared" si="29"/>
        <v>6000</v>
      </c>
      <c r="T171" s="3">
        <f t="shared" si="29"/>
        <v>6000</v>
      </c>
      <c r="U171" s="3">
        <f t="shared" si="29"/>
        <v>6000</v>
      </c>
      <c r="V171" s="3">
        <f t="shared" si="29"/>
        <v>6000</v>
      </c>
      <c r="W171" s="3">
        <f t="shared" si="29"/>
        <v>6000</v>
      </c>
      <c r="X171" s="3">
        <f t="shared" si="29"/>
        <v>6000</v>
      </c>
      <c r="Y171" s="3">
        <f t="shared" si="29"/>
        <v>6000</v>
      </c>
      <c r="Z171" s="3">
        <f t="shared" si="29"/>
        <v>6000</v>
      </c>
      <c r="AA171" s="3">
        <f t="shared" si="29"/>
        <v>6000</v>
      </c>
      <c r="AB171" s="3">
        <f t="shared" si="29"/>
        <v>6000</v>
      </c>
      <c r="AC171" s="3">
        <f t="shared" si="29"/>
        <v>6000</v>
      </c>
      <c r="AD171" s="3">
        <f t="shared" si="29"/>
        <v>6000</v>
      </c>
      <c r="AE171" s="3">
        <f t="shared" si="29"/>
        <v>6000</v>
      </c>
      <c r="AF171" s="3">
        <f t="shared" si="29"/>
        <v>6000</v>
      </c>
      <c r="AG171" s="3">
        <f t="shared" si="29"/>
        <v>6000</v>
      </c>
      <c r="AH171" s="3">
        <f t="shared" si="29"/>
        <v>6000</v>
      </c>
      <c r="AI171" s="14">
        <f>SUM(K171:V171)</f>
        <v>72000</v>
      </c>
      <c r="AJ171" s="14">
        <f>SUM(W171:AH171)</f>
        <v>72000</v>
      </c>
      <c r="AK171" s="14">
        <f t="shared" si="27"/>
        <v>82800</v>
      </c>
      <c r="AL171" s="14">
        <f t="shared" si="27"/>
        <v>95219.999999999985</v>
      </c>
      <c r="AM171" s="14">
        <f t="shared" si="27"/>
        <v>109502.99999999997</v>
      </c>
      <c r="AO171" s="42">
        <v>0.15</v>
      </c>
    </row>
    <row r="172" spans="1:41" hidden="1" outlineLevel="2" x14ac:dyDescent="0.3">
      <c r="J172" s="19" t="s">
        <v>15</v>
      </c>
      <c r="K172" s="3">
        <v>8000</v>
      </c>
      <c r="L172" s="3">
        <v>8000</v>
      </c>
      <c r="M172" s="3">
        <v>8000</v>
      </c>
      <c r="N172" s="3">
        <v>8000</v>
      </c>
      <c r="O172" s="3">
        <v>8000</v>
      </c>
      <c r="P172" s="3">
        <v>8000</v>
      </c>
      <c r="Q172" s="3">
        <v>8000</v>
      </c>
      <c r="R172" s="3">
        <v>8000</v>
      </c>
      <c r="S172" s="3">
        <v>8000</v>
      </c>
      <c r="T172" s="3">
        <v>8000</v>
      </c>
      <c r="U172" s="3">
        <v>8000</v>
      </c>
      <c r="V172" s="3">
        <v>8000</v>
      </c>
      <c r="W172" s="3">
        <v>8000</v>
      </c>
      <c r="X172" s="3">
        <v>8000</v>
      </c>
      <c r="Y172" s="3">
        <v>8000</v>
      </c>
      <c r="Z172" s="3">
        <v>8000</v>
      </c>
      <c r="AA172" s="3">
        <v>8000</v>
      </c>
      <c r="AB172" s="3">
        <v>8000</v>
      </c>
      <c r="AC172" s="3">
        <v>8000</v>
      </c>
      <c r="AD172" s="3">
        <v>8000</v>
      </c>
      <c r="AE172" s="3">
        <v>8000</v>
      </c>
      <c r="AF172" s="3">
        <v>8000</v>
      </c>
      <c r="AG172" s="3">
        <v>8000</v>
      </c>
      <c r="AH172" s="3">
        <v>8000</v>
      </c>
      <c r="AI172" s="14">
        <f>SUM(K172:V172)</f>
        <v>96000</v>
      </c>
      <c r="AJ172" s="14">
        <f>SUM(W172:AH172)</f>
        <v>96000</v>
      </c>
      <c r="AK172" s="14">
        <f t="shared" si="27"/>
        <v>115200</v>
      </c>
      <c r="AL172" s="14">
        <f t="shared" si="27"/>
        <v>138240</v>
      </c>
      <c r="AM172" s="14">
        <f t="shared" si="27"/>
        <v>165888</v>
      </c>
      <c r="AO172" s="42">
        <v>0.2</v>
      </c>
    </row>
    <row r="173" spans="1:41" hidden="1" outlineLevel="1" collapsed="1" x14ac:dyDescent="0.3">
      <c r="B173" t="s">
        <v>75</v>
      </c>
      <c r="J173" s="19"/>
    </row>
    <row r="174" spans="1:41" ht="13.75" hidden="1" customHeight="1" outlineLevel="2" x14ac:dyDescent="0.3">
      <c r="J174" s="19" t="s">
        <v>11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f>SUM(K174:V174)</f>
        <v>0</v>
      </c>
      <c r="AJ174" s="3">
        <f>SUM(W174:AH174)</f>
        <v>0</v>
      </c>
      <c r="AK174" s="14">
        <f t="shared" ref="AK174:AM176" si="30">AJ174*(1+$AO174)</f>
        <v>0</v>
      </c>
      <c r="AL174" s="14">
        <f t="shared" si="30"/>
        <v>0</v>
      </c>
      <c r="AM174" s="14">
        <f t="shared" si="30"/>
        <v>0</v>
      </c>
      <c r="AO174" s="42">
        <v>0</v>
      </c>
    </row>
    <row r="175" spans="1:41" ht="13.75" hidden="1" customHeight="1" outlineLevel="2" x14ac:dyDescent="0.3">
      <c r="J175" s="19" t="s">
        <v>10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f>SUM(K175:V175)</f>
        <v>0</v>
      </c>
      <c r="AJ175" s="3">
        <f>SUM(W175:AH175)</f>
        <v>0</v>
      </c>
      <c r="AK175" s="14">
        <f t="shared" si="30"/>
        <v>0</v>
      </c>
      <c r="AL175" s="14">
        <f t="shared" si="30"/>
        <v>0</v>
      </c>
      <c r="AM175" s="14">
        <f t="shared" si="30"/>
        <v>0</v>
      </c>
      <c r="AO175" s="42">
        <v>0</v>
      </c>
    </row>
    <row r="176" spans="1:41" ht="13.75" hidden="1" customHeight="1" outlineLevel="2" x14ac:dyDescent="0.3">
      <c r="J176" s="19" t="s">
        <v>15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f>SUM(K176:V176)</f>
        <v>0</v>
      </c>
      <c r="AJ176" s="3">
        <f>SUM(W176:AH176)</f>
        <v>0</v>
      </c>
      <c r="AK176" s="14">
        <f t="shared" si="30"/>
        <v>0</v>
      </c>
      <c r="AL176" s="14">
        <f t="shared" si="30"/>
        <v>0</v>
      </c>
      <c r="AM176" s="14">
        <f t="shared" si="30"/>
        <v>0</v>
      </c>
      <c r="AO176" s="42">
        <v>0</v>
      </c>
    </row>
    <row r="177" spans="1:41" hidden="1" outlineLevel="1" collapsed="1" x14ac:dyDescent="0.3">
      <c r="B177" t="s">
        <v>157</v>
      </c>
      <c r="J177" s="19"/>
    </row>
    <row r="178" spans="1:41" ht="13.75" hidden="1" customHeight="1" outlineLevel="2" x14ac:dyDescent="0.3">
      <c r="J178" s="19" t="s">
        <v>11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f>SUM(K178:V178)</f>
        <v>0</v>
      </c>
      <c r="AJ178" s="3">
        <f>SUM(W178:AH178)</f>
        <v>0</v>
      </c>
      <c r="AK178" s="14">
        <f t="shared" ref="AK178:AM180" si="31">AJ178*(1+$AO178)</f>
        <v>0</v>
      </c>
      <c r="AL178" s="14">
        <f t="shared" si="31"/>
        <v>0</v>
      </c>
      <c r="AM178" s="14">
        <f t="shared" si="31"/>
        <v>0</v>
      </c>
      <c r="AO178" s="42">
        <v>0</v>
      </c>
    </row>
    <row r="179" spans="1:41" ht="13.75" hidden="1" customHeight="1" outlineLevel="2" x14ac:dyDescent="0.3">
      <c r="J179" s="19" t="s">
        <v>10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f>SUM(K179:V179)</f>
        <v>0</v>
      </c>
      <c r="AJ179" s="3">
        <f>SUM(W179:AH179)</f>
        <v>0</v>
      </c>
      <c r="AK179" s="14">
        <f t="shared" si="31"/>
        <v>0</v>
      </c>
      <c r="AL179" s="14">
        <f t="shared" si="31"/>
        <v>0</v>
      </c>
      <c r="AM179" s="14">
        <f t="shared" si="31"/>
        <v>0</v>
      </c>
      <c r="AO179" s="42">
        <v>0</v>
      </c>
    </row>
    <row r="180" spans="1:41" ht="13.75" hidden="1" customHeight="1" outlineLevel="2" x14ac:dyDescent="0.3">
      <c r="J180" s="19" t="s">
        <v>15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f>SUM(K180:V180)</f>
        <v>0</v>
      </c>
      <c r="AJ180" s="3">
        <f>SUM(W180:AH180)</f>
        <v>0</v>
      </c>
      <c r="AK180" s="14">
        <f t="shared" si="31"/>
        <v>0</v>
      </c>
      <c r="AL180" s="14">
        <f t="shared" si="31"/>
        <v>0</v>
      </c>
      <c r="AM180" s="14">
        <f t="shared" si="31"/>
        <v>0</v>
      </c>
      <c r="AO180" s="42">
        <v>0</v>
      </c>
    </row>
    <row r="181" spans="1:41" hidden="1" outlineLevel="1" collapsed="1" x14ac:dyDescent="0.3">
      <c r="B181" t="s">
        <v>21</v>
      </c>
    </row>
    <row r="182" spans="1:41" hidden="1" outlineLevel="2" x14ac:dyDescent="0.3">
      <c r="J182" s="19" t="s">
        <v>11</v>
      </c>
      <c r="K182" s="23">
        <v>0.01</v>
      </c>
      <c r="L182" s="23">
        <v>0.01</v>
      </c>
      <c r="M182" s="23">
        <v>0.01</v>
      </c>
      <c r="N182" s="23">
        <v>0.01</v>
      </c>
      <c r="O182" s="23">
        <v>0.01</v>
      </c>
      <c r="P182" s="23">
        <v>0.01</v>
      </c>
      <c r="Q182" s="23">
        <v>0.01</v>
      </c>
      <c r="R182" s="23">
        <v>0.01</v>
      </c>
      <c r="S182" s="23">
        <v>0.01</v>
      </c>
      <c r="T182" s="23">
        <v>0.01</v>
      </c>
      <c r="U182" s="23">
        <v>0.01</v>
      </c>
      <c r="V182" s="23">
        <v>0.01</v>
      </c>
      <c r="W182" s="23">
        <v>0.01</v>
      </c>
      <c r="X182" s="23">
        <v>0.01</v>
      </c>
      <c r="Y182" s="23">
        <v>0.01</v>
      </c>
      <c r="Z182" s="23">
        <v>0.01</v>
      </c>
      <c r="AA182" s="23">
        <v>0.01</v>
      </c>
      <c r="AB182" s="23">
        <v>0.01</v>
      </c>
      <c r="AC182" s="23">
        <v>0.01</v>
      </c>
      <c r="AD182" s="23">
        <v>0.01</v>
      </c>
      <c r="AE182" s="23">
        <v>0.01</v>
      </c>
      <c r="AF182" s="23">
        <v>0.01</v>
      </c>
      <c r="AG182" s="23">
        <v>0.01</v>
      </c>
      <c r="AH182" s="23">
        <v>0.01</v>
      </c>
      <c r="AI182" s="34">
        <f>V182</f>
        <v>0.01</v>
      </c>
      <c r="AJ182" s="34">
        <f>AH182</f>
        <v>0.01</v>
      </c>
      <c r="AK182" s="34">
        <f t="shared" ref="AK182:AM184" si="32">AJ182</f>
        <v>0.01</v>
      </c>
      <c r="AL182" s="34">
        <f t="shared" si="32"/>
        <v>0.01</v>
      </c>
      <c r="AM182" s="34">
        <f t="shared" si="32"/>
        <v>0.01</v>
      </c>
    </row>
    <row r="183" spans="1:41" hidden="1" outlineLevel="2" x14ac:dyDescent="0.3">
      <c r="J183" s="19" t="s">
        <v>10</v>
      </c>
      <c r="K183" s="23">
        <v>1.4999999999999999E-2</v>
      </c>
      <c r="L183" s="23">
        <v>1.4999999999999999E-2</v>
      </c>
      <c r="M183" s="23">
        <v>1.4999999999999999E-2</v>
      </c>
      <c r="N183" s="23">
        <v>1.4999999999999999E-2</v>
      </c>
      <c r="O183" s="23">
        <v>1.4999999999999999E-2</v>
      </c>
      <c r="P183" s="23">
        <v>1.4999999999999999E-2</v>
      </c>
      <c r="Q183" s="23">
        <v>1.4999999999999999E-2</v>
      </c>
      <c r="R183" s="23">
        <v>1.4999999999999999E-2</v>
      </c>
      <c r="S183" s="23">
        <v>1.4999999999999999E-2</v>
      </c>
      <c r="T183" s="23">
        <v>1.4999999999999999E-2</v>
      </c>
      <c r="U183" s="23">
        <v>1.4999999999999999E-2</v>
      </c>
      <c r="V183" s="23">
        <v>1.4999999999999999E-2</v>
      </c>
      <c r="W183" s="23">
        <v>1.4999999999999999E-2</v>
      </c>
      <c r="X183" s="23">
        <v>1.4999999999999999E-2</v>
      </c>
      <c r="Y183" s="23">
        <v>1.4999999999999999E-2</v>
      </c>
      <c r="Z183" s="23">
        <v>1.4999999999999999E-2</v>
      </c>
      <c r="AA183" s="23">
        <v>1.4999999999999999E-2</v>
      </c>
      <c r="AB183" s="23">
        <v>1.4999999999999999E-2</v>
      </c>
      <c r="AC183" s="23">
        <v>1.4999999999999999E-2</v>
      </c>
      <c r="AD183" s="23">
        <v>1.4999999999999999E-2</v>
      </c>
      <c r="AE183" s="23">
        <v>1.4999999999999999E-2</v>
      </c>
      <c r="AF183" s="23">
        <v>1.4999999999999999E-2</v>
      </c>
      <c r="AG183" s="23">
        <v>1.4999999999999999E-2</v>
      </c>
      <c r="AH183" s="23">
        <v>1.4999999999999999E-2</v>
      </c>
      <c r="AI183" s="34">
        <f>V183</f>
        <v>1.4999999999999999E-2</v>
      </c>
      <c r="AJ183" s="34">
        <f>AH183</f>
        <v>1.4999999999999999E-2</v>
      </c>
      <c r="AK183" s="34">
        <f t="shared" si="32"/>
        <v>1.4999999999999999E-2</v>
      </c>
      <c r="AL183" s="34">
        <f t="shared" si="32"/>
        <v>1.4999999999999999E-2</v>
      </c>
      <c r="AM183" s="34">
        <f t="shared" si="32"/>
        <v>1.4999999999999999E-2</v>
      </c>
    </row>
    <row r="184" spans="1:41" hidden="1" outlineLevel="2" x14ac:dyDescent="0.3">
      <c r="J184" s="19" t="s">
        <v>15</v>
      </c>
      <c r="K184" s="23">
        <v>0.03</v>
      </c>
      <c r="L184" s="23">
        <v>0.03</v>
      </c>
      <c r="M184" s="23">
        <v>0.03</v>
      </c>
      <c r="N184" s="23">
        <v>0.03</v>
      </c>
      <c r="O184" s="23">
        <v>0.03</v>
      </c>
      <c r="P184" s="23">
        <v>0.03</v>
      </c>
      <c r="Q184" s="23">
        <v>0.03</v>
      </c>
      <c r="R184" s="23">
        <v>0.03</v>
      </c>
      <c r="S184" s="23">
        <v>0.03</v>
      </c>
      <c r="T184" s="23">
        <v>0.03</v>
      </c>
      <c r="U184" s="23">
        <v>0.03</v>
      </c>
      <c r="V184" s="23">
        <v>0.03</v>
      </c>
      <c r="W184" s="23">
        <v>0.03</v>
      </c>
      <c r="X184" s="23">
        <v>0.03</v>
      </c>
      <c r="Y184" s="23">
        <v>0.03</v>
      </c>
      <c r="Z184" s="23">
        <v>0.03</v>
      </c>
      <c r="AA184" s="23">
        <v>0.03</v>
      </c>
      <c r="AB184" s="23">
        <v>0.03</v>
      </c>
      <c r="AC184" s="23">
        <v>0.03</v>
      </c>
      <c r="AD184" s="23">
        <v>0.03</v>
      </c>
      <c r="AE184" s="23">
        <v>0.03</v>
      </c>
      <c r="AF184" s="23">
        <v>0.03</v>
      </c>
      <c r="AG184" s="23">
        <v>0.03</v>
      </c>
      <c r="AH184" s="23">
        <v>0.03</v>
      </c>
      <c r="AI184" s="34">
        <f>V184</f>
        <v>0.03</v>
      </c>
      <c r="AJ184" s="34">
        <f>AH184</f>
        <v>0.03</v>
      </c>
      <c r="AK184" s="34">
        <f t="shared" si="32"/>
        <v>0.03</v>
      </c>
      <c r="AL184" s="34">
        <f t="shared" si="32"/>
        <v>0.03</v>
      </c>
      <c r="AM184" s="34">
        <f t="shared" si="32"/>
        <v>0.03</v>
      </c>
    </row>
    <row r="185" spans="1:41" ht="13.5" hidden="1" outlineLevel="1" thickBot="1" x14ac:dyDescent="0.35"/>
    <row r="186" spans="1:41" ht="13.5" collapsed="1" thickBot="1" x14ac:dyDescent="0.35">
      <c r="A186" s="36" t="s">
        <v>151</v>
      </c>
      <c r="B186" s="96" t="s">
        <v>122</v>
      </c>
      <c r="C186" s="97"/>
      <c r="D186" s="97"/>
      <c r="E186" s="97"/>
      <c r="F186" s="97"/>
      <c r="G186" s="97"/>
      <c r="H186" s="97"/>
      <c r="I186" s="97"/>
      <c r="J186" s="97"/>
      <c r="K186" s="98"/>
      <c r="L186" s="98"/>
      <c r="M186" s="98"/>
      <c r="N186" s="98"/>
      <c r="O186" s="98"/>
      <c r="P186" s="98"/>
      <c r="Q186" s="98"/>
      <c r="R186" s="99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</row>
    <row r="187" spans="1:41" ht="13.5" hidden="1" outlineLevel="1" thickBot="1" x14ac:dyDescent="0.35">
      <c r="B187" s="104" t="s">
        <v>210</v>
      </c>
      <c r="C187" s="101"/>
      <c r="D187" s="101"/>
      <c r="E187" s="101"/>
      <c r="F187" s="101"/>
      <c r="G187" s="101"/>
      <c r="H187" s="101"/>
      <c r="I187" s="101"/>
      <c r="J187" s="101"/>
      <c r="K187" s="102"/>
      <c r="L187" s="102"/>
      <c r="M187" s="102"/>
      <c r="N187" s="102"/>
      <c r="O187" s="102"/>
      <c r="P187" s="102"/>
      <c r="Q187" s="102"/>
      <c r="R187" s="103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</row>
    <row r="188" spans="1:41" hidden="1" outlineLevel="1" x14ac:dyDescent="0.3"/>
    <row r="189" spans="1:41" s="15" customFormat="1" hidden="1" outlineLevel="1" x14ac:dyDescent="0.3">
      <c r="A189" s="36"/>
      <c r="B189" s="15" t="s">
        <v>22</v>
      </c>
      <c r="K189" s="30"/>
      <c r="L189" s="30"/>
      <c r="M189" s="30"/>
      <c r="N189" s="30"/>
      <c r="O189" s="30"/>
      <c r="P189" s="30"/>
      <c r="Q189" s="30"/>
      <c r="R189" s="31"/>
    </row>
    <row r="190" spans="1:41" s="15" customFormat="1" hidden="1" outlineLevel="1" x14ac:dyDescent="0.3">
      <c r="A190" s="36"/>
      <c r="J190" s="32" t="str">
        <f t="shared" ref="J190:AM192" si="33">J116</f>
        <v>Best case</v>
      </c>
      <c r="K190" s="29">
        <f t="shared" si="33"/>
        <v>0</v>
      </c>
      <c r="L190" s="29">
        <f t="shared" si="33"/>
        <v>0</v>
      </c>
      <c r="M190" s="29">
        <f t="shared" si="33"/>
        <v>0</v>
      </c>
      <c r="N190" s="29">
        <f t="shared" si="33"/>
        <v>0</v>
      </c>
      <c r="O190" s="29">
        <f t="shared" si="33"/>
        <v>0</v>
      </c>
      <c r="P190" s="29">
        <f t="shared" si="33"/>
        <v>0</v>
      </c>
      <c r="Q190" s="29">
        <f t="shared" si="33"/>
        <v>0</v>
      </c>
      <c r="R190" s="29">
        <f t="shared" si="33"/>
        <v>0</v>
      </c>
      <c r="S190" s="29">
        <f t="shared" si="33"/>
        <v>0</v>
      </c>
      <c r="T190" s="29">
        <f t="shared" si="33"/>
        <v>0</v>
      </c>
      <c r="U190" s="29">
        <f t="shared" si="33"/>
        <v>0</v>
      </c>
      <c r="V190" s="29">
        <f t="shared" si="33"/>
        <v>0</v>
      </c>
      <c r="W190" s="29">
        <f t="shared" si="33"/>
        <v>0</v>
      </c>
      <c r="X190" s="29">
        <f t="shared" si="33"/>
        <v>0</v>
      </c>
      <c r="Y190" s="29">
        <f t="shared" si="33"/>
        <v>0</v>
      </c>
      <c r="Z190" s="29">
        <f t="shared" si="33"/>
        <v>0</v>
      </c>
      <c r="AA190" s="29">
        <f t="shared" si="33"/>
        <v>0</v>
      </c>
      <c r="AB190" s="29">
        <f t="shared" si="33"/>
        <v>0</v>
      </c>
      <c r="AC190" s="29">
        <f t="shared" si="33"/>
        <v>0</v>
      </c>
      <c r="AD190" s="29">
        <f t="shared" si="33"/>
        <v>0</v>
      </c>
      <c r="AE190" s="29">
        <f t="shared" si="33"/>
        <v>0</v>
      </c>
      <c r="AF190" s="29">
        <f t="shared" si="33"/>
        <v>0</v>
      </c>
      <c r="AG190" s="29">
        <f t="shared" si="33"/>
        <v>0</v>
      </c>
      <c r="AH190" s="29">
        <f t="shared" si="33"/>
        <v>0</v>
      </c>
      <c r="AI190" s="33">
        <f t="shared" si="33"/>
        <v>0</v>
      </c>
      <c r="AJ190" s="33">
        <f t="shared" si="33"/>
        <v>0</v>
      </c>
      <c r="AK190" s="33">
        <f t="shared" si="33"/>
        <v>0</v>
      </c>
      <c r="AL190" s="33">
        <f t="shared" si="33"/>
        <v>0</v>
      </c>
      <c r="AM190" s="33">
        <f t="shared" si="33"/>
        <v>0</v>
      </c>
    </row>
    <row r="191" spans="1:41" s="15" customFormat="1" hidden="1" outlineLevel="1" x14ac:dyDescent="0.3">
      <c r="A191" s="36"/>
      <c r="J191" s="32" t="str">
        <f t="shared" si="33"/>
        <v>Base case</v>
      </c>
      <c r="K191" s="29">
        <f t="shared" si="33"/>
        <v>0</v>
      </c>
      <c r="L191" s="29">
        <f t="shared" si="33"/>
        <v>0</v>
      </c>
      <c r="M191" s="29">
        <f t="shared" si="33"/>
        <v>0</v>
      </c>
      <c r="N191" s="29">
        <f t="shared" si="33"/>
        <v>0</v>
      </c>
      <c r="O191" s="29">
        <f t="shared" si="33"/>
        <v>0</v>
      </c>
      <c r="P191" s="29">
        <f t="shared" si="33"/>
        <v>0</v>
      </c>
      <c r="Q191" s="29">
        <f t="shared" si="33"/>
        <v>0</v>
      </c>
      <c r="R191" s="29">
        <f t="shared" si="33"/>
        <v>0</v>
      </c>
      <c r="S191" s="29">
        <f t="shared" si="33"/>
        <v>0</v>
      </c>
      <c r="T191" s="29">
        <f t="shared" si="33"/>
        <v>0</v>
      </c>
      <c r="U191" s="29">
        <f t="shared" si="33"/>
        <v>0</v>
      </c>
      <c r="V191" s="29">
        <f t="shared" si="33"/>
        <v>0</v>
      </c>
      <c r="W191" s="29">
        <f t="shared" si="33"/>
        <v>0</v>
      </c>
      <c r="X191" s="29">
        <f t="shared" si="33"/>
        <v>0</v>
      </c>
      <c r="Y191" s="29">
        <f t="shared" si="33"/>
        <v>0</v>
      </c>
      <c r="Z191" s="29">
        <f t="shared" si="33"/>
        <v>0</v>
      </c>
      <c r="AA191" s="29">
        <f t="shared" si="33"/>
        <v>0</v>
      </c>
      <c r="AB191" s="29">
        <f t="shared" si="33"/>
        <v>0</v>
      </c>
      <c r="AC191" s="29">
        <f t="shared" si="33"/>
        <v>0</v>
      </c>
      <c r="AD191" s="29">
        <f t="shared" si="33"/>
        <v>0</v>
      </c>
      <c r="AE191" s="29">
        <f t="shared" si="33"/>
        <v>0</v>
      </c>
      <c r="AF191" s="29">
        <f t="shared" si="33"/>
        <v>0</v>
      </c>
      <c r="AG191" s="29">
        <f t="shared" si="33"/>
        <v>0</v>
      </c>
      <c r="AH191" s="29">
        <f t="shared" si="33"/>
        <v>0</v>
      </c>
      <c r="AI191" s="33">
        <f t="shared" si="33"/>
        <v>0</v>
      </c>
      <c r="AJ191" s="33">
        <f t="shared" si="33"/>
        <v>0</v>
      </c>
      <c r="AK191" s="33">
        <f t="shared" si="33"/>
        <v>0</v>
      </c>
      <c r="AL191" s="33">
        <f t="shared" si="33"/>
        <v>0</v>
      </c>
      <c r="AM191" s="33">
        <f t="shared" si="33"/>
        <v>0</v>
      </c>
    </row>
    <row r="192" spans="1:41" s="15" customFormat="1" hidden="1" outlineLevel="1" x14ac:dyDescent="0.3">
      <c r="A192" s="36"/>
      <c r="J192" s="32" t="str">
        <f t="shared" si="33"/>
        <v>Worst case</v>
      </c>
      <c r="K192" s="29">
        <f t="shared" si="33"/>
        <v>0</v>
      </c>
      <c r="L192" s="29">
        <f t="shared" si="33"/>
        <v>0</v>
      </c>
      <c r="M192" s="29">
        <f t="shared" si="33"/>
        <v>0</v>
      </c>
      <c r="N192" s="29">
        <f t="shared" si="33"/>
        <v>0</v>
      </c>
      <c r="O192" s="29">
        <f t="shared" si="33"/>
        <v>0</v>
      </c>
      <c r="P192" s="29">
        <f t="shared" si="33"/>
        <v>0</v>
      </c>
      <c r="Q192" s="29">
        <f t="shared" si="33"/>
        <v>0</v>
      </c>
      <c r="R192" s="29">
        <f t="shared" si="33"/>
        <v>0</v>
      </c>
      <c r="S192" s="29">
        <f t="shared" si="33"/>
        <v>0</v>
      </c>
      <c r="T192" s="29">
        <f t="shared" si="33"/>
        <v>0</v>
      </c>
      <c r="U192" s="29">
        <f t="shared" si="33"/>
        <v>0</v>
      </c>
      <c r="V192" s="29">
        <f t="shared" si="33"/>
        <v>0</v>
      </c>
      <c r="W192" s="29">
        <f t="shared" si="33"/>
        <v>0</v>
      </c>
      <c r="X192" s="29">
        <f t="shared" si="33"/>
        <v>0</v>
      </c>
      <c r="Y192" s="29">
        <f t="shared" si="33"/>
        <v>0</v>
      </c>
      <c r="Z192" s="29">
        <f t="shared" si="33"/>
        <v>0</v>
      </c>
      <c r="AA192" s="29">
        <f t="shared" si="33"/>
        <v>0</v>
      </c>
      <c r="AB192" s="29">
        <f t="shared" si="33"/>
        <v>0</v>
      </c>
      <c r="AC192" s="29">
        <f t="shared" si="33"/>
        <v>0</v>
      </c>
      <c r="AD192" s="29">
        <f t="shared" si="33"/>
        <v>0</v>
      </c>
      <c r="AE192" s="29">
        <f t="shared" si="33"/>
        <v>0</v>
      </c>
      <c r="AF192" s="29">
        <f t="shared" si="33"/>
        <v>0</v>
      </c>
      <c r="AG192" s="29">
        <f t="shared" si="33"/>
        <v>0</v>
      </c>
      <c r="AH192" s="29">
        <f t="shared" si="33"/>
        <v>0</v>
      </c>
      <c r="AI192" s="33">
        <f t="shared" si="33"/>
        <v>0</v>
      </c>
      <c r="AJ192" s="33">
        <f t="shared" si="33"/>
        <v>0</v>
      </c>
      <c r="AK192" s="33">
        <f t="shared" si="33"/>
        <v>0</v>
      </c>
      <c r="AL192" s="33">
        <f t="shared" si="33"/>
        <v>0</v>
      </c>
      <c r="AM192" s="33">
        <f t="shared" si="33"/>
        <v>0</v>
      </c>
    </row>
    <row r="193" spans="1:41" s="15" customFormat="1" hidden="1" outlineLevel="1" x14ac:dyDescent="0.3">
      <c r="A193" s="36"/>
      <c r="B193" s="15" t="s">
        <v>63</v>
      </c>
      <c r="K193" s="30"/>
      <c r="L193" s="30"/>
      <c r="M193" s="30"/>
      <c r="N193" s="30"/>
      <c r="O193" s="30"/>
      <c r="P193" s="30"/>
      <c r="Q193" s="30"/>
      <c r="R193" s="31"/>
    </row>
    <row r="194" spans="1:41" s="15" customFormat="1" hidden="1" outlineLevel="1" x14ac:dyDescent="0.3">
      <c r="A194" s="36"/>
      <c r="J194" s="32" t="s">
        <v>11</v>
      </c>
      <c r="K194" s="29">
        <f t="shared" ref="K194:N196" si="34">K200+K204+K208+K212+K217+K221+K225+K229+K233</f>
        <v>9</v>
      </c>
      <c r="L194" s="29">
        <f t="shared" si="34"/>
        <v>9</v>
      </c>
      <c r="M194" s="29">
        <f t="shared" si="34"/>
        <v>9</v>
      </c>
      <c r="N194" s="29">
        <f t="shared" si="34"/>
        <v>9</v>
      </c>
      <c r="O194" s="29">
        <f>O200+O204+O208+O212+O217+O221+O225+O229+O233</f>
        <v>9</v>
      </c>
      <c r="P194" s="29">
        <f t="shared" ref="P194:AH194" si="35">P200+P204+P208+P212+P217+P221+P225+P229+P233</f>
        <v>9</v>
      </c>
      <c r="Q194" s="29">
        <f t="shared" si="35"/>
        <v>9</v>
      </c>
      <c r="R194" s="29">
        <f t="shared" si="35"/>
        <v>20</v>
      </c>
      <c r="S194" s="29">
        <f t="shared" si="35"/>
        <v>20</v>
      </c>
      <c r="T194" s="29">
        <f t="shared" si="35"/>
        <v>20</v>
      </c>
      <c r="U194" s="29">
        <f t="shared" si="35"/>
        <v>20</v>
      </c>
      <c r="V194" s="29">
        <f t="shared" si="35"/>
        <v>20</v>
      </c>
      <c r="W194" s="29">
        <f t="shared" si="35"/>
        <v>21</v>
      </c>
      <c r="X194" s="29">
        <f t="shared" si="35"/>
        <v>21</v>
      </c>
      <c r="Y194" s="29">
        <f t="shared" si="35"/>
        <v>21</v>
      </c>
      <c r="Z194" s="29">
        <f t="shared" si="35"/>
        <v>21</v>
      </c>
      <c r="AA194" s="29">
        <f t="shared" si="35"/>
        <v>21</v>
      </c>
      <c r="AB194" s="29">
        <f t="shared" si="35"/>
        <v>21</v>
      </c>
      <c r="AC194" s="29">
        <f t="shared" si="35"/>
        <v>21</v>
      </c>
      <c r="AD194" s="29">
        <f t="shared" si="35"/>
        <v>21</v>
      </c>
      <c r="AE194" s="29">
        <f t="shared" si="35"/>
        <v>21</v>
      </c>
      <c r="AF194" s="29">
        <f t="shared" si="35"/>
        <v>21</v>
      </c>
      <c r="AG194" s="29">
        <f t="shared" si="35"/>
        <v>21</v>
      </c>
      <c r="AH194" s="29">
        <f t="shared" si="35"/>
        <v>21</v>
      </c>
      <c r="AI194" s="29">
        <f>AI200+AI204+AI208+AI212+AI217+AI221+AI225+AI229+AI233</f>
        <v>20</v>
      </c>
      <c r="AJ194" s="29">
        <f t="shared" ref="AJ194:AM194" si="36">AJ200+AJ204+AJ208+AJ212+AJ217+AJ221+AJ225+AJ229+AJ233</f>
        <v>21</v>
      </c>
      <c r="AK194" s="29">
        <f t="shared" si="36"/>
        <v>21</v>
      </c>
      <c r="AL194" s="29">
        <f t="shared" si="36"/>
        <v>21</v>
      </c>
      <c r="AM194" s="29">
        <f t="shared" si="36"/>
        <v>21</v>
      </c>
    </row>
    <row r="195" spans="1:41" s="15" customFormat="1" hidden="1" outlineLevel="1" x14ac:dyDescent="0.3">
      <c r="A195" s="36"/>
      <c r="J195" s="32" t="s">
        <v>10</v>
      </c>
      <c r="K195" s="29">
        <f t="shared" si="34"/>
        <v>8</v>
      </c>
      <c r="L195" s="29">
        <f t="shared" si="34"/>
        <v>8</v>
      </c>
      <c r="M195" s="29">
        <f t="shared" si="34"/>
        <v>8</v>
      </c>
      <c r="N195" s="29">
        <f t="shared" si="34"/>
        <v>8</v>
      </c>
      <c r="O195" s="29">
        <f t="shared" ref="O195:S196" si="37">O201+O205+O209+O213+O218+O222+O226+O230+O234</f>
        <v>8</v>
      </c>
      <c r="P195" s="29">
        <f t="shared" si="37"/>
        <v>8</v>
      </c>
      <c r="Q195" s="29">
        <f t="shared" si="37"/>
        <v>8</v>
      </c>
      <c r="R195" s="29">
        <f t="shared" si="37"/>
        <v>16</v>
      </c>
      <c r="S195" s="29">
        <f t="shared" si="37"/>
        <v>16</v>
      </c>
      <c r="T195" s="29">
        <f t="shared" ref="T195:AH195" si="38">T201+T205+T209+T213+T218+T222+T226+T230+T234</f>
        <v>16</v>
      </c>
      <c r="U195" s="29">
        <f t="shared" si="38"/>
        <v>16</v>
      </c>
      <c r="V195" s="29">
        <f t="shared" si="38"/>
        <v>16</v>
      </c>
      <c r="W195" s="29">
        <f t="shared" si="38"/>
        <v>17</v>
      </c>
      <c r="X195" s="29">
        <f t="shared" si="38"/>
        <v>17</v>
      </c>
      <c r="Y195" s="29">
        <f t="shared" si="38"/>
        <v>17</v>
      </c>
      <c r="Z195" s="29">
        <f t="shared" si="38"/>
        <v>17</v>
      </c>
      <c r="AA195" s="29">
        <f t="shared" si="38"/>
        <v>17</v>
      </c>
      <c r="AB195" s="29">
        <f t="shared" si="38"/>
        <v>17</v>
      </c>
      <c r="AC195" s="29">
        <f t="shared" si="38"/>
        <v>17</v>
      </c>
      <c r="AD195" s="29">
        <f t="shared" si="38"/>
        <v>17</v>
      </c>
      <c r="AE195" s="29">
        <f t="shared" si="38"/>
        <v>17</v>
      </c>
      <c r="AF195" s="29">
        <f t="shared" si="38"/>
        <v>17</v>
      </c>
      <c r="AG195" s="29">
        <f t="shared" si="38"/>
        <v>17</v>
      </c>
      <c r="AH195" s="29">
        <f t="shared" si="38"/>
        <v>17</v>
      </c>
      <c r="AI195" s="29">
        <f>AI201+AI205+AI209+AI213+AI218+AI222+AI226+AI230+AI234</f>
        <v>16</v>
      </c>
      <c r="AJ195" s="29">
        <f t="shared" ref="AJ195:AM195" si="39">AJ201+AJ205+AJ209+AJ213+AJ218+AJ222+AJ226+AJ230+AJ234</f>
        <v>17</v>
      </c>
      <c r="AK195" s="29">
        <f t="shared" si="39"/>
        <v>17</v>
      </c>
      <c r="AL195" s="29">
        <f t="shared" si="39"/>
        <v>17</v>
      </c>
      <c r="AM195" s="29">
        <f t="shared" si="39"/>
        <v>17</v>
      </c>
    </row>
    <row r="196" spans="1:41" s="15" customFormat="1" hidden="1" outlineLevel="1" x14ac:dyDescent="0.3">
      <c r="A196" s="36"/>
      <c r="J196" s="32" t="s">
        <v>15</v>
      </c>
      <c r="K196" s="29">
        <f t="shared" si="34"/>
        <v>7</v>
      </c>
      <c r="L196" s="29">
        <f t="shared" si="34"/>
        <v>7</v>
      </c>
      <c r="M196" s="29">
        <f t="shared" si="34"/>
        <v>7</v>
      </c>
      <c r="N196" s="29">
        <f t="shared" si="34"/>
        <v>7</v>
      </c>
      <c r="O196" s="29">
        <f t="shared" si="37"/>
        <v>7</v>
      </c>
      <c r="P196" s="29">
        <f t="shared" si="37"/>
        <v>7</v>
      </c>
      <c r="Q196" s="29">
        <f t="shared" si="37"/>
        <v>7</v>
      </c>
      <c r="R196" s="29">
        <f t="shared" si="37"/>
        <v>14</v>
      </c>
      <c r="S196" s="29">
        <f t="shared" si="37"/>
        <v>14</v>
      </c>
      <c r="T196" s="29">
        <f t="shared" ref="T196:AH196" si="40">T202+T206+T210+T214+T219+T223+T227+T231+T235</f>
        <v>14</v>
      </c>
      <c r="U196" s="29">
        <f t="shared" si="40"/>
        <v>14</v>
      </c>
      <c r="V196" s="29">
        <f t="shared" si="40"/>
        <v>14</v>
      </c>
      <c r="W196" s="29">
        <f t="shared" si="40"/>
        <v>15</v>
      </c>
      <c r="X196" s="29">
        <f t="shared" si="40"/>
        <v>15</v>
      </c>
      <c r="Y196" s="29">
        <f t="shared" si="40"/>
        <v>15</v>
      </c>
      <c r="Z196" s="29">
        <f t="shared" si="40"/>
        <v>15</v>
      </c>
      <c r="AA196" s="29">
        <f t="shared" si="40"/>
        <v>15</v>
      </c>
      <c r="AB196" s="29">
        <f t="shared" si="40"/>
        <v>15</v>
      </c>
      <c r="AC196" s="29">
        <f t="shared" si="40"/>
        <v>15</v>
      </c>
      <c r="AD196" s="29">
        <f t="shared" si="40"/>
        <v>15</v>
      </c>
      <c r="AE196" s="29">
        <f t="shared" si="40"/>
        <v>15</v>
      </c>
      <c r="AF196" s="29">
        <f t="shared" si="40"/>
        <v>15</v>
      </c>
      <c r="AG196" s="29">
        <f t="shared" si="40"/>
        <v>15</v>
      </c>
      <c r="AH196" s="29">
        <f t="shared" si="40"/>
        <v>15</v>
      </c>
      <c r="AI196" s="29">
        <f>AI202+AI206+AI210+AI214+AI219+AI223+AI227+AI231+AI235</f>
        <v>14</v>
      </c>
      <c r="AJ196" s="29">
        <f t="shared" ref="AJ196:AM196" si="41">AJ202+AJ206+AJ210+AJ214+AJ219+AJ223+AJ227+AJ231+AJ235</f>
        <v>15</v>
      </c>
      <c r="AK196" s="29">
        <f t="shared" si="41"/>
        <v>15</v>
      </c>
      <c r="AL196" s="29">
        <f t="shared" si="41"/>
        <v>15</v>
      </c>
      <c r="AM196" s="29">
        <f t="shared" si="41"/>
        <v>15</v>
      </c>
    </row>
    <row r="197" spans="1:41" s="46" customFormat="1" hidden="1" outlineLevel="1" collapsed="1" x14ac:dyDescent="0.25">
      <c r="A197" s="45"/>
      <c r="B197" s="105" t="s">
        <v>154</v>
      </c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7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8"/>
    </row>
    <row r="198" spans="1:41" hidden="1" outlineLevel="2" collapsed="1" x14ac:dyDescent="0.3">
      <c r="B198" t="s">
        <v>410</v>
      </c>
    </row>
    <row r="199" spans="1:41" hidden="1" outlineLevel="3" x14ac:dyDescent="0.3">
      <c r="C199" t="s">
        <v>47</v>
      </c>
      <c r="AO199" s="17" t="s">
        <v>150</v>
      </c>
    </row>
    <row r="200" spans="1:41" hidden="1" outlineLevel="3" x14ac:dyDescent="0.3">
      <c r="J200" s="19" t="s">
        <v>11</v>
      </c>
      <c r="K200" s="3">
        <v>2</v>
      </c>
      <c r="L200" s="3">
        <v>2</v>
      </c>
      <c r="M200" s="3">
        <v>2</v>
      </c>
      <c r="N200" s="3">
        <v>2</v>
      </c>
      <c r="O200" s="3">
        <v>2</v>
      </c>
      <c r="P200" s="3">
        <v>2</v>
      </c>
      <c r="Q200" s="3">
        <v>2</v>
      </c>
      <c r="R200" s="3">
        <v>2</v>
      </c>
      <c r="S200" s="3">
        <v>2</v>
      </c>
      <c r="T200" s="3">
        <v>2</v>
      </c>
      <c r="U200" s="3">
        <v>2</v>
      </c>
      <c r="V200" s="3">
        <v>2</v>
      </c>
      <c r="W200" s="3">
        <v>2</v>
      </c>
      <c r="X200" s="3">
        <v>2</v>
      </c>
      <c r="Y200" s="3">
        <v>2</v>
      </c>
      <c r="Z200" s="3">
        <v>2</v>
      </c>
      <c r="AA200" s="3">
        <v>2</v>
      </c>
      <c r="AB200" s="3">
        <v>2</v>
      </c>
      <c r="AC200" s="3">
        <v>2</v>
      </c>
      <c r="AD200" s="3">
        <v>2</v>
      </c>
      <c r="AE200" s="3">
        <v>2</v>
      </c>
      <c r="AF200" s="3">
        <v>2</v>
      </c>
      <c r="AG200" s="3">
        <v>2</v>
      </c>
      <c r="AH200" s="3">
        <v>2</v>
      </c>
      <c r="AI200" s="3">
        <f t="shared" ref="AI200:AI202" si="42">V200</f>
        <v>2</v>
      </c>
      <c r="AJ200" s="3">
        <f t="shared" ref="AJ200:AJ202" si="43">AH200</f>
        <v>2</v>
      </c>
      <c r="AK200" s="3">
        <f t="shared" ref="AK200:AM202" si="44">AJ200+$AO200</f>
        <v>2</v>
      </c>
      <c r="AL200" s="3">
        <f t="shared" si="44"/>
        <v>2</v>
      </c>
      <c r="AM200" s="3">
        <f t="shared" si="44"/>
        <v>2</v>
      </c>
      <c r="AO200" s="43">
        <v>0</v>
      </c>
    </row>
    <row r="201" spans="1:41" hidden="1" outlineLevel="3" x14ac:dyDescent="0.3">
      <c r="J201" s="19" t="s">
        <v>10</v>
      </c>
      <c r="K201" s="3">
        <v>2</v>
      </c>
      <c r="L201" s="3">
        <v>2</v>
      </c>
      <c r="M201" s="3">
        <v>2</v>
      </c>
      <c r="N201" s="3">
        <v>2</v>
      </c>
      <c r="O201" s="3">
        <v>2</v>
      </c>
      <c r="P201" s="3">
        <v>2</v>
      </c>
      <c r="Q201" s="3">
        <v>2</v>
      </c>
      <c r="R201" s="3">
        <v>2</v>
      </c>
      <c r="S201" s="3">
        <v>2</v>
      </c>
      <c r="T201" s="3">
        <v>2</v>
      </c>
      <c r="U201" s="3">
        <v>2</v>
      </c>
      <c r="V201" s="3">
        <v>2</v>
      </c>
      <c r="W201" s="3">
        <v>2</v>
      </c>
      <c r="X201" s="3">
        <v>2</v>
      </c>
      <c r="Y201" s="3">
        <v>2</v>
      </c>
      <c r="Z201" s="3">
        <v>2</v>
      </c>
      <c r="AA201" s="3">
        <v>2</v>
      </c>
      <c r="AB201" s="3">
        <v>2</v>
      </c>
      <c r="AC201" s="3">
        <v>2</v>
      </c>
      <c r="AD201" s="3">
        <v>2</v>
      </c>
      <c r="AE201" s="3">
        <v>2</v>
      </c>
      <c r="AF201" s="3">
        <v>2</v>
      </c>
      <c r="AG201" s="3">
        <v>2</v>
      </c>
      <c r="AH201" s="3">
        <v>2</v>
      </c>
      <c r="AI201" s="3">
        <f t="shared" si="42"/>
        <v>2</v>
      </c>
      <c r="AJ201" s="3">
        <f t="shared" si="43"/>
        <v>2</v>
      </c>
      <c r="AK201" s="3">
        <f t="shared" si="44"/>
        <v>2</v>
      </c>
      <c r="AL201" s="3">
        <f t="shared" si="44"/>
        <v>2</v>
      </c>
      <c r="AM201" s="3">
        <f t="shared" si="44"/>
        <v>2</v>
      </c>
      <c r="AO201" s="43">
        <v>0</v>
      </c>
    </row>
    <row r="202" spans="1:41" hidden="1" outlineLevel="3" x14ac:dyDescent="0.3">
      <c r="J202" s="19" t="s">
        <v>15</v>
      </c>
      <c r="K202" s="3">
        <v>1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3">
        <v>1</v>
      </c>
      <c r="AE202" s="3">
        <v>1</v>
      </c>
      <c r="AF202" s="3">
        <v>1</v>
      </c>
      <c r="AG202" s="3">
        <v>1</v>
      </c>
      <c r="AH202" s="3">
        <v>1</v>
      </c>
      <c r="AI202" s="3">
        <f t="shared" si="42"/>
        <v>1</v>
      </c>
      <c r="AJ202" s="3">
        <f t="shared" si="43"/>
        <v>1</v>
      </c>
      <c r="AK202" s="3">
        <f t="shared" si="44"/>
        <v>1</v>
      </c>
      <c r="AL202" s="3">
        <f t="shared" si="44"/>
        <v>1</v>
      </c>
      <c r="AM202" s="3">
        <f t="shared" si="44"/>
        <v>1</v>
      </c>
      <c r="AO202" s="43">
        <v>0</v>
      </c>
    </row>
    <row r="203" spans="1:41" hidden="1" outlineLevel="3" x14ac:dyDescent="0.3">
      <c r="C203" t="s">
        <v>48</v>
      </c>
      <c r="R203" s="1"/>
      <c r="S203" s="1"/>
      <c r="T203" s="1"/>
      <c r="U203" s="1"/>
      <c r="V203" s="1"/>
    </row>
    <row r="204" spans="1:41" hidden="1" outlineLevel="3" x14ac:dyDescent="0.3">
      <c r="J204" s="19" t="s">
        <v>11</v>
      </c>
      <c r="K204" s="3">
        <v>2</v>
      </c>
      <c r="L204" s="3">
        <v>2</v>
      </c>
      <c r="M204" s="3">
        <v>2</v>
      </c>
      <c r="N204" s="3">
        <v>2</v>
      </c>
      <c r="O204" s="3">
        <v>2</v>
      </c>
      <c r="P204" s="3">
        <v>2</v>
      </c>
      <c r="Q204" s="3">
        <v>2</v>
      </c>
      <c r="R204" s="3">
        <v>2</v>
      </c>
      <c r="S204" s="3">
        <v>2</v>
      </c>
      <c r="T204" s="3">
        <v>2</v>
      </c>
      <c r="U204" s="3">
        <v>2</v>
      </c>
      <c r="V204" s="3">
        <v>2</v>
      </c>
      <c r="W204" s="3">
        <v>2</v>
      </c>
      <c r="X204" s="3">
        <v>2</v>
      </c>
      <c r="Y204" s="3">
        <v>2</v>
      </c>
      <c r="Z204" s="3">
        <v>2</v>
      </c>
      <c r="AA204" s="3">
        <v>2</v>
      </c>
      <c r="AB204" s="3">
        <v>2</v>
      </c>
      <c r="AC204" s="3">
        <v>2</v>
      </c>
      <c r="AD204" s="3">
        <v>2</v>
      </c>
      <c r="AE204" s="3">
        <v>2</v>
      </c>
      <c r="AF204" s="3">
        <v>2</v>
      </c>
      <c r="AG204" s="3">
        <v>2</v>
      </c>
      <c r="AH204" s="3">
        <v>2</v>
      </c>
      <c r="AI204" s="3">
        <f t="shared" ref="AI204:AI206" si="45">V204</f>
        <v>2</v>
      </c>
      <c r="AJ204" s="3">
        <f t="shared" ref="AJ204:AJ206" si="46">AH204</f>
        <v>2</v>
      </c>
      <c r="AK204" s="3">
        <f t="shared" ref="AK204:AM204" si="47">AJ204+$AO204</f>
        <v>2</v>
      </c>
      <c r="AL204" s="3">
        <f t="shared" si="47"/>
        <v>2</v>
      </c>
      <c r="AM204" s="3">
        <f t="shared" si="47"/>
        <v>2</v>
      </c>
      <c r="AO204" s="43">
        <v>0</v>
      </c>
    </row>
    <row r="205" spans="1:41" hidden="1" outlineLevel="3" x14ac:dyDescent="0.3">
      <c r="J205" s="19" t="s">
        <v>10</v>
      </c>
      <c r="K205" s="3">
        <v>1</v>
      </c>
      <c r="L205" s="3">
        <v>1</v>
      </c>
      <c r="M205" s="3">
        <v>1</v>
      </c>
      <c r="N205" s="3">
        <v>1</v>
      </c>
      <c r="O205" s="3">
        <v>1</v>
      </c>
      <c r="P205" s="3">
        <v>1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1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3">
        <v>1</v>
      </c>
      <c r="AE205" s="3">
        <v>1</v>
      </c>
      <c r="AF205" s="3">
        <v>1</v>
      </c>
      <c r="AG205" s="3">
        <v>1</v>
      </c>
      <c r="AH205" s="3">
        <v>1</v>
      </c>
      <c r="AI205" s="3">
        <f t="shared" si="45"/>
        <v>1</v>
      </c>
      <c r="AJ205" s="3">
        <f t="shared" si="46"/>
        <v>1</v>
      </c>
      <c r="AK205" s="3">
        <f t="shared" ref="AK205:AM205" si="48">AJ205+$AO205</f>
        <v>1</v>
      </c>
      <c r="AL205" s="3">
        <f t="shared" si="48"/>
        <v>1</v>
      </c>
      <c r="AM205" s="3">
        <f t="shared" si="48"/>
        <v>1</v>
      </c>
      <c r="AO205" s="43">
        <v>0</v>
      </c>
    </row>
    <row r="206" spans="1:41" hidden="1" outlineLevel="3" x14ac:dyDescent="0.3">
      <c r="J206" s="19" t="s">
        <v>15</v>
      </c>
      <c r="K206" s="3">
        <v>1</v>
      </c>
      <c r="L206" s="3">
        <v>1</v>
      </c>
      <c r="M206" s="3">
        <v>1</v>
      </c>
      <c r="N206" s="3">
        <v>1</v>
      </c>
      <c r="O206" s="3">
        <v>1</v>
      </c>
      <c r="P206" s="3">
        <v>1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3">
        <v>1</v>
      </c>
      <c r="AE206" s="3">
        <v>1</v>
      </c>
      <c r="AF206" s="3">
        <v>1</v>
      </c>
      <c r="AG206" s="3">
        <v>1</v>
      </c>
      <c r="AH206" s="3">
        <v>1</v>
      </c>
      <c r="AI206" s="3">
        <f t="shared" si="45"/>
        <v>1</v>
      </c>
      <c r="AJ206" s="3">
        <f t="shared" si="46"/>
        <v>1</v>
      </c>
      <c r="AK206" s="3">
        <f t="shared" ref="AK206:AM206" si="49">AJ206+$AO206</f>
        <v>1</v>
      </c>
      <c r="AL206" s="3">
        <f t="shared" si="49"/>
        <v>1</v>
      </c>
      <c r="AM206" s="3">
        <f t="shared" si="49"/>
        <v>1</v>
      </c>
      <c r="AO206" s="43">
        <v>0</v>
      </c>
    </row>
    <row r="207" spans="1:41" hidden="1" outlineLevel="2" collapsed="1" x14ac:dyDescent="0.3">
      <c r="B207" t="s">
        <v>414</v>
      </c>
    </row>
    <row r="208" spans="1:41" hidden="1" outlineLevel="3" x14ac:dyDescent="0.3">
      <c r="J208" s="19" t="s">
        <v>11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2</v>
      </c>
      <c r="S208" s="3">
        <v>2</v>
      </c>
      <c r="T208" s="3">
        <v>2</v>
      </c>
      <c r="U208" s="3">
        <v>2</v>
      </c>
      <c r="V208" s="3">
        <v>2</v>
      </c>
      <c r="W208" s="3">
        <v>2</v>
      </c>
      <c r="X208" s="3">
        <v>2</v>
      </c>
      <c r="Y208" s="3">
        <v>2</v>
      </c>
      <c r="Z208" s="3">
        <v>2</v>
      </c>
      <c r="AA208" s="3">
        <v>2</v>
      </c>
      <c r="AB208" s="3">
        <v>2</v>
      </c>
      <c r="AC208" s="3">
        <v>2</v>
      </c>
      <c r="AD208" s="3">
        <v>2</v>
      </c>
      <c r="AE208" s="3">
        <v>2</v>
      </c>
      <c r="AF208" s="3">
        <v>2</v>
      </c>
      <c r="AG208" s="3">
        <v>2</v>
      </c>
      <c r="AH208" s="3">
        <v>2</v>
      </c>
      <c r="AI208" s="3">
        <f t="shared" ref="AI208:AI210" si="50">V208</f>
        <v>2</v>
      </c>
      <c r="AJ208" s="3">
        <f t="shared" ref="AJ208:AJ210" si="51">AH208</f>
        <v>2</v>
      </c>
      <c r="AK208" s="3">
        <f t="shared" ref="AK208:AM208" si="52">AJ208+$AO208</f>
        <v>2</v>
      </c>
      <c r="AL208" s="3">
        <f t="shared" si="52"/>
        <v>2</v>
      </c>
      <c r="AM208" s="3">
        <f t="shared" si="52"/>
        <v>2</v>
      </c>
      <c r="AO208" s="43">
        <v>0</v>
      </c>
    </row>
    <row r="209" spans="2:41" hidden="1" outlineLevel="3" x14ac:dyDescent="0.3">
      <c r="J209" s="19" t="s">
        <v>10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2</v>
      </c>
      <c r="S209" s="3">
        <v>2</v>
      </c>
      <c r="T209" s="3">
        <v>2</v>
      </c>
      <c r="U209" s="3">
        <v>2</v>
      </c>
      <c r="V209" s="3">
        <v>2</v>
      </c>
      <c r="W209" s="3">
        <v>2</v>
      </c>
      <c r="X209" s="3">
        <v>2</v>
      </c>
      <c r="Y209" s="3">
        <v>2</v>
      </c>
      <c r="Z209" s="3">
        <v>2</v>
      </c>
      <c r="AA209" s="3">
        <v>2</v>
      </c>
      <c r="AB209" s="3">
        <v>2</v>
      </c>
      <c r="AC209" s="3">
        <v>2</v>
      </c>
      <c r="AD209" s="3">
        <v>2</v>
      </c>
      <c r="AE209" s="3">
        <v>2</v>
      </c>
      <c r="AF209" s="3">
        <v>2</v>
      </c>
      <c r="AG209" s="3">
        <v>2</v>
      </c>
      <c r="AH209" s="3">
        <v>2</v>
      </c>
      <c r="AI209" s="3">
        <f t="shared" si="50"/>
        <v>2</v>
      </c>
      <c r="AJ209" s="3">
        <f t="shared" si="51"/>
        <v>2</v>
      </c>
      <c r="AK209" s="3">
        <f t="shared" ref="AK209:AM209" si="53">AJ209+$AO209</f>
        <v>2</v>
      </c>
      <c r="AL209" s="3">
        <f t="shared" si="53"/>
        <v>2</v>
      </c>
      <c r="AM209" s="3">
        <f t="shared" si="53"/>
        <v>2</v>
      </c>
      <c r="AO209" s="43">
        <v>0</v>
      </c>
    </row>
    <row r="210" spans="2:41" hidden="1" outlineLevel="3" x14ac:dyDescent="0.3">
      <c r="J210" s="19" t="s">
        <v>15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2</v>
      </c>
      <c r="S210" s="3">
        <v>2</v>
      </c>
      <c r="T210" s="3">
        <v>2</v>
      </c>
      <c r="U210" s="3">
        <v>2</v>
      </c>
      <c r="V210" s="3">
        <v>2</v>
      </c>
      <c r="W210" s="3">
        <v>2</v>
      </c>
      <c r="X210" s="3">
        <v>2</v>
      </c>
      <c r="Y210" s="3">
        <v>2</v>
      </c>
      <c r="Z210" s="3">
        <v>2</v>
      </c>
      <c r="AA210" s="3">
        <v>2</v>
      </c>
      <c r="AB210" s="3">
        <v>2</v>
      </c>
      <c r="AC210" s="3">
        <v>2</v>
      </c>
      <c r="AD210" s="3">
        <v>2</v>
      </c>
      <c r="AE210" s="3">
        <v>2</v>
      </c>
      <c r="AF210" s="3">
        <v>2</v>
      </c>
      <c r="AG210" s="3">
        <v>2</v>
      </c>
      <c r="AH210" s="3">
        <v>2</v>
      </c>
      <c r="AI210" s="3">
        <f t="shared" si="50"/>
        <v>2</v>
      </c>
      <c r="AJ210" s="3">
        <f t="shared" si="51"/>
        <v>2</v>
      </c>
      <c r="AK210" s="3">
        <f t="shared" ref="AK210:AM210" si="54">AJ210+$AO210</f>
        <v>2</v>
      </c>
      <c r="AL210" s="3">
        <f t="shared" si="54"/>
        <v>2</v>
      </c>
      <c r="AM210" s="3">
        <f t="shared" si="54"/>
        <v>2</v>
      </c>
      <c r="AO210" s="43">
        <v>0</v>
      </c>
    </row>
    <row r="211" spans="2:41" hidden="1" outlineLevel="2" collapsed="1" x14ac:dyDescent="0.3">
      <c r="B211" t="s">
        <v>412</v>
      </c>
    </row>
    <row r="212" spans="2:41" hidden="1" outlineLevel="3" x14ac:dyDescent="0.3">
      <c r="J212" s="19" t="s">
        <v>11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4</v>
      </c>
      <c r="S212" s="3">
        <v>4</v>
      </c>
      <c r="T212" s="3">
        <v>4</v>
      </c>
      <c r="U212" s="3">
        <v>4</v>
      </c>
      <c r="V212" s="3">
        <v>4</v>
      </c>
      <c r="W212" s="3">
        <v>4</v>
      </c>
      <c r="X212" s="3">
        <v>4</v>
      </c>
      <c r="Y212" s="3">
        <v>4</v>
      </c>
      <c r="Z212" s="3">
        <v>4</v>
      </c>
      <c r="AA212" s="3">
        <v>4</v>
      </c>
      <c r="AB212" s="3">
        <v>4</v>
      </c>
      <c r="AC212" s="3">
        <v>4</v>
      </c>
      <c r="AD212" s="3">
        <v>4</v>
      </c>
      <c r="AE212" s="3">
        <v>4</v>
      </c>
      <c r="AF212" s="3">
        <v>4</v>
      </c>
      <c r="AG212" s="3">
        <v>4</v>
      </c>
      <c r="AH212" s="3">
        <v>4</v>
      </c>
      <c r="AI212" s="3">
        <f t="shared" ref="AI212:AI214" si="55">V212</f>
        <v>4</v>
      </c>
      <c r="AJ212" s="3">
        <f t="shared" ref="AJ212:AJ214" si="56">AH212</f>
        <v>4</v>
      </c>
      <c r="AK212" s="3">
        <f t="shared" ref="AK212:AM212" si="57">AJ212+$AO212</f>
        <v>4</v>
      </c>
      <c r="AL212" s="3">
        <f t="shared" si="57"/>
        <v>4</v>
      </c>
      <c r="AM212" s="3">
        <f t="shared" si="57"/>
        <v>4</v>
      </c>
      <c r="AO212" s="43">
        <v>0</v>
      </c>
    </row>
    <row r="213" spans="2:41" hidden="1" outlineLevel="3" x14ac:dyDescent="0.3">
      <c r="J213" s="19" t="s">
        <v>10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3</v>
      </c>
      <c r="S213" s="3">
        <v>3</v>
      </c>
      <c r="T213" s="3">
        <v>3</v>
      </c>
      <c r="U213" s="3">
        <v>3</v>
      </c>
      <c r="V213" s="3">
        <v>3</v>
      </c>
      <c r="W213" s="3">
        <v>3</v>
      </c>
      <c r="X213" s="3">
        <v>3</v>
      </c>
      <c r="Y213" s="3">
        <v>3</v>
      </c>
      <c r="Z213" s="3">
        <v>3</v>
      </c>
      <c r="AA213" s="3">
        <v>3</v>
      </c>
      <c r="AB213" s="3">
        <v>3</v>
      </c>
      <c r="AC213" s="3">
        <v>3</v>
      </c>
      <c r="AD213" s="3">
        <v>3</v>
      </c>
      <c r="AE213" s="3">
        <v>3</v>
      </c>
      <c r="AF213" s="3">
        <v>3</v>
      </c>
      <c r="AG213" s="3">
        <v>3</v>
      </c>
      <c r="AH213" s="3">
        <v>3</v>
      </c>
      <c r="AI213" s="3">
        <f t="shared" si="55"/>
        <v>3</v>
      </c>
      <c r="AJ213" s="3">
        <f t="shared" si="56"/>
        <v>3</v>
      </c>
      <c r="AK213" s="3">
        <f t="shared" ref="AK213:AM213" si="58">AJ213+$AO213</f>
        <v>3</v>
      </c>
      <c r="AL213" s="3">
        <f t="shared" si="58"/>
        <v>3</v>
      </c>
      <c r="AM213" s="3">
        <f t="shared" si="58"/>
        <v>3</v>
      </c>
      <c r="AO213" s="43">
        <v>0</v>
      </c>
    </row>
    <row r="214" spans="2:41" hidden="1" outlineLevel="3" x14ac:dyDescent="0.3">
      <c r="J214" s="19" t="s">
        <v>15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2</v>
      </c>
      <c r="S214" s="3">
        <v>2</v>
      </c>
      <c r="T214" s="3">
        <v>2</v>
      </c>
      <c r="U214" s="3">
        <v>2</v>
      </c>
      <c r="V214" s="3">
        <v>2</v>
      </c>
      <c r="W214" s="3">
        <v>2</v>
      </c>
      <c r="X214" s="3">
        <v>2</v>
      </c>
      <c r="Y214" s="3">
        <v>2</v>
      </c>
      <c r="Z214" s="3">
        <v>2</v>
      </c>
      <c r="AA214" s="3">
        <v>2</v>
      </c>
      <c r="AB214" s="3">
        <v>2</v>
      </c>
      <c r="AC214" s="3">
        <v>2</v>
      </c>
      <c r="AD214" s="3">
        <v>2</v>
      </c>
      <c r="AE214" s="3">
        <v>2</v>
      </c>
      <c r="AF214" s="3">
        <v>2</v>
      </c>
      <c r="AG214" s="3">
        <v>2</v>
      </c>
      <c r="AH214" s="3">
        <v>2</v>
      </c>
      <c r="AI214" s="3">
        <f t="shared" si="55"/>
        <v>2</v>
      </c>
      <c r="AJ214" s="3">
        <f t="shared" si="56"/>
        <v>2</v>
      </c>
      <c r="AK214" s="3">
        <f t="shared" ref="AK214:AM214" si="59">AJ214+$AO214</f>
        <v>2</v>
      </c>
      <c r="AL214" s="3">
        <f t="shared" si="59"/>
        <v>2</v>
      </c>
      <c r="AM214" s="3">
        <f t="shared" si="59"/>
        <v>2</v>
      </c>
      <c r="AO214" s="43">
        <v>0</v>
      </c>
    </row>
    <row r="215" spans="2:41" hidden="1" outlineLevel="2" collapsed="1" x14ac:dyDescent="0.3">
      <c r="B215" t="s">
        <v>38</v>
      </c>
    </row>
    <row r="216" spans="2:41" hidden="1" outlineLevel="3" x14ac:dyDescent="0.3">
      <c r="C216" t="s">
        <v>39</v>
      </c>
    </row>
    <row r="217" spans="2:41" hidden="1" outlineLevel="3" x14ac:dyDescent="0.3">
      <c r="J217" s="19" t="s">
        <v>11</v>
      </c>
      <c r="K217" s="3">
        <v>2</v>
      </c>
      <c r="L217" s="3">
        <v>2</v>
      </c>
      <c r="M217" s="3">
        <v>2</v>
      </c>
      <c r="N217" s="3">
        <v>2</v>
      </c>
      <c r="O217" s="3">
        <v>2</v>
      </c>
      <c r="P217" s="3">
        <v>2</v>
      </c>
      <c r="Q217" s="3">
        <v>2</v>
      </c>
      <c r="R217" s="3">
        <v>2</v>
      </c>
      <c r="S217" s="3">
        <v>2</v>
      </c>
      <c r="T217" s="3">
        <v>2</v>
      </c>
      <c r="U217" s="3">
        <v>2</v>
      </c>
      <c r="V217" s="3">
        <v>2</v>
      </c>
      <c r="W217" s="3">
        <v>2</v>
      </c>
      <c r="X217" s="3">
        <v>2</v>
      </c>
      <c r="Y217" s="3">
        <v>2</v>
      </c>
      <c r="Z217" s="3">
        <v>2</v>
      </c>
      <c r="AA217" s="3">
        <v>2</v>
      </c>
      <c r="AB217" s="3">
        <v>2</v>
      </c>
      <c r="AC217" s="3">
        <v>2</v>
      </c>
      <c r="AD217" s="3">
        <v>2</v>
      </c>
      <c r="AE217" s="3">
        <v>2</v>
      </c>
      <c r="AF217" s="3">
        <v>2</v>
      </c>
      <c r="AG217" s="3">
        <v>2</v>
      </c>
      <c r="AH217" s="3">
        <v>2</v>
      </c>
      <c r="AI217" s="3">
        <f t="shared" ref="AI217:AI219" si="60">V217</f>
        <v>2</v>
      </c>
      <c r="AJ217" s="3">
        <f t="shared" ref="AJ217:AJ219" si="61">AH217</f>
        <v>2</v>
      </c>
      <c r="AK217" s="3">
        <f t="shared" ref="AK217:AM217" si="62">AJ217+$AO217</f>
        <v>2</v>
      </c>
      <c r="AL217" s="3">
        <f t="shared" si="62"/>
        <v>2</v>
      </c>
      <c r="AM217" s="3">
        <f t="shared" si="62"/>
        <v>2</v>
      </c>
      <c r="AO217" s="43">
        <v>0</v>
      </c>
    </row>
    <row r="218" spans="2:41" hidden="1" outlineLevel="3" x14ac:dyDescent="0.3">
      <c r="J218" s="19" t="s">
        <v>10</v>
      </c>
      <c r="K218" s="3">
        <v>2</v>
      </c>
      <c r="L218" s="3">
        <v>2</v>
      </c>
      <c r="M218" s="3">
        <v>2</v>
      </c>
      <c r="N218" s="3">
        <v>2</v>
      </c>
      <c r="O218" s="3">
        <v>2</v>
      </c>
      <c r="P218" s="3">
        <v>2</v>
      </c>
      <c r="Q218" s="3">
        <v>2</v>
      </c>
      <c r="R218" s="3">
        <v>2</v>
      </c>
      <c r="S218" s="3">
        <v>2</v>
      </c>
      <c r="T218" s="3">
        <v>2</v>
      </c>
      <c r="U218" s="3">
        <v>2</v>
      </c>
      <c r="V218" s="3">
        <v>2</v>
      </c>
      <c r="W218" s="3">
        <v>2</v>
      </c>
      <c r="X218" s="3">
        <v>2</v>
      </c>
      <c r="Y218" s="3">
        <v>2</v>
      </c>
      <c r="Z218" s="3">
        <v>2</v>
      </c>
      <c r="AA218" s="3">
        <v>2</v>
      </c>
      <c r="AB218" s="3">
        <v>2</v>
      </c>
      <c r="AC218" s="3">
        <v>2</v>
      </c>
      <c r="AD218" s="3">
        <v>2</v>
      </c>
      <c r="AE218" s="3">
        <v>2</v>
      </c>
      <c r="AF218" s="3">
        <v>2</v>
      </c>
      <c r="AG218" s="3">
        <v>2</v>
      </c>
      <c r="AH218" s="3">
        <v>2</v>
      </c>
      <c r="AI218" s="3">
        <f t="shared" si="60"/>
        <v>2</v>
      </c>
      <c r="AJ218" s="3">
        <f t="shared" si="61"/>
        <v>2</v>
      </c>
      <c r="AK218" s="3">
        <f t="shared" ref="AK218:AM218" si="63">AJ218+$AO218</f>
        <v>2</v>
      </c>
      <c r="AL218" s="3">
        <f t="shared" si="63"/>
        <v>2</v>
      </c>
      <c r="AM218" s="3">
        <f t="shared" si="63"/>
        <v>2</v>
      </c>
      <c r="AO218" s="43">
        <v>0</v>
      </c>
    </row>
    <row r="219" spans="2:41" hidden="1" outlineLevel="3" x14ac:dyDescent="0.3">
      <c r="J219" s="19" t="s">
        <v>15</v>
      </c>
      <c r="K219" s="3">
        <v>2</v>
      </c>
      <c r="L219" s="3">
        <v>2</v>
      </c>
      <c r="M219" s="3">
        <v>2</v>
      </c>
      <c r="N219" s="3">
        <v>2</v>
      </c>
      <c r="O219" s="3">
        <v>2</v>
      </c>
      <c r="P219" s="3">
        <v>2</v>
      </c>
      <c r="Q219" s="3">
        <v>2</v>
      </c>
      <c r="R219" s="3">
        <v>2</v>
      </c>
      <c r="S219" s="3">
        <v>2</v>
      </c>
      <c r="T219" s="3">
        <v>2</v>
      </c>
      <c r="U219" s="3">
        <v>2</v>
      </c>
      <c r="V219" s="3">
        <v>2</v>
      </c>
      <c r="W219" s="3">
        <v>2</v>
      </c>
      <c r="X219" s="3">
        <v>2</v>
      </c>
      <c r="Y219" s="3">
        <v>2</v>
      </c>
      <c r="Z219" s="3">
        <v>2</v>
      </c>
      <c r="AA219" s="3">
        <v>2</v>
      </c>
      <c r="AB219" s="3">
        <v>2</v>
      </c>
      <c r="AC219" s="3">
        <v>2</v>
      </c>
      <c r="AD219" s="3">
        <v>2</v>
      </c>
      <c r="AE219" s="3">
        <v>2</v>
      </c>
      <c r="AF219" s="3">
        <v>2</v>
      </c>
      <c r="AG219" s="3">
        <v>2</v>
      </c>
      <c r="AH219" s="3">
        <v>2</v>
      </c>
      <c r="AI219" s="3">
        <f t="shared" si="60"/>
        <v>2</v>
      </c>
      <c r="AJ219" s="3">
        <f t="shared" si="61"/>
        <v>2</v>
      </c>
      <c r="AK219" s="3">
        <f t="shared" ref="AK219:AM219" si="64">AJ219+$AO219</f>
        <v>2</v>
      </c>
      <c r="AL219" s="3">
        <f t="shared" si="64"/>
        <v>2</v>
      </c>
      <c r="AM219" s="3">
        <f t="shared" si="64"/>
        <v>2</v>
      </c>
      <c r="AO219" s="43">
        <v>0</v>
      </c>
    </row>
    <row r="220" spans="2:41" hidden="1" outlineLevel="2" collapsed="1" x14ac:dyDescent="0.3">
      <c r="B220" t="s">
        <v>53</v>
      </c>
    </row>
    <row r="221" spans="2:41" hidden="1" outlineLevel="3" x14ac:dyDescent="0.3">
      <c r="J221" s="19" t="s">
        <v>11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4</v>
      </c>
      <c r="S221" s="3">
        <v>4</v>
      </c>
      <c r="T221" s="3">
        <v>4</v>
      </c>
      <c r="U221" s="3">
        <v>4</v>
      </c>
      <c r="V221" s="3">
        <v>4</v>
      </c>
      <c r="W221" s="3">
        <v>4</v>
      </c>
      <c r="X221" s="3">
        <v>4</v>
      </c>
      <c r="Y221" s="3">
        <v>4</v>
      </c>
      <c r="Z221" s="3">
        <v>4</v>
      </c>
      <c r="AA221" s="3">
        <v>4</v>
      </c>
      <c r="AB221" s="3">
        <v>4</v>
      </c>
      <c r="AC221" s="3">
        <v>4</v>
      </c>
      <c r="AD221" s="3">
        <v>4</v>
      </c>
      <c r="AE221" s="3">
        <v>4</v>
      </c>
      <c r="AF221" s="3">
        <v>4</v>
      </c>
      <c r="AG221" s="3">
        <v>4</v>
      </c>
      <c r="AH221" s="3">
        <v>4</v>
      </c>
      <c r="AI221" s="3">
        <f t="shared" ref="AI221:AI223" si="65">V221</f>
        <v>4</v>
      </c>
      <c r="AJ221" s="3">
        <f t="shared" ref="AJ221:AJ223" si="66">AH221</f>
        <v>4</v>
      </c>
      <c r="AK221" s="3">
        <f t="shared" ref="AK221:AM221" si="67">AJ221+$AO221</f>
        <v>4</v>
      </c>
      <c r="AL221" s="3">
        <f t="shared" si="67"/>
        <v>4</v>
      </c>
      <c r="AM221" s="3">
        <f t="shared" si="67"/>
        <v>4</v>
      </c>
      <c r="AO221" s="43">
        <v>0</v>
      </c>
    </row>
    <row r="222" spans="2:41" hidden="1" outlineLevel="3" x14ac:dyDescent="0.3">
      <c r="J222" s="19" t="s">
        <v>10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2</v>
      </c>
      <c r="S222" s="3">
        <v>2</v>
      </c>
      <c r="T222" s="3">
        <v>2</v>
      </c>
      <c r="U222" s="3">
        <v>2</v>
      </c>
      <c r="V222" s="3">
        <v>2</v>
      </c>
      <c r="W222" s="3">
        <v>2</v>
      </c>
      <c r="X222" s="3">
        <v>2</v>
      </c>
      <c r="Y222" s="3">
        <v>2</v>
      </c>
      <c r="Z222" s="3">
        <v>2</v>
      </c>
      <c r="AA222" s="3">
        <v>2</v>
      </c>
      <c r="AB222" s="3">
        <v>2</v>
      </c>
      <c r="AC222" s="3">
        <v>2</v>
      </c>
      <c r="AD222" s="3">
        <v>2</v>
      </c>
      <c r="AE222" s="3">
        <v>2</v>
      </c>
      <c r="AF222" s="3">
        <v>2</v>
      </c>
      <c r="AG222" s="3">
        <v>2</v>
      </c>
      <c r="AH222" s="3">
        <v>2</v>
      </c>
      <c r="AI222" s="3">
        <f t="shared" si="65"/>
        <v>2</v>
      </c>
      <c r="AJ222" s="3">
        <f t="shared" si="66"/>
        <v>2</v>
      </c>
      <c r="AK222" s="3">
        <f t="shared" ref="AK222:AM222" si="68">AJ222+$AO222</f>
        <v>2</v>
      </c>
      <c r="AL222" s="3">
        <f t="shared" si="68"/>
        <v>2</v>
      </c>
      <c r="AM222" s="3">
        <f t="shared" si="68"/>
        <v>2</v>
      </c>
      <c r="AO222" s="43">
        <v>0</v>
      </c>
    </row>
    <row r="223" spans="2:41" hidden="1" outlineLevel="3" x14ac:dyDescent="0.3">
      <c r="J223" s="19" t="s">
        <v>15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2</v>
      </c>
      <c r="S223" s="3">
        <v>2</v>
      </c>
      <c r="T223" s="3">
        <v>2</v>
      </c>
      <c r="U223" s="3">
        <v>2</v>
      </c>
      <c r="V223" s="3">
        <v>2</v>
      </c>
      <c r="W223" s="3">
        <v>2</v>
      </c>
      <c r="X223" s="3">
        <v>2</v>
      </c>
      <c r="Y223" s="3">
        <v>2</v>
      </c>
      <c r="Z223" s="3">
        <v>2</v>
      </c>
      <c r="AA223" s="3">
        <v>2</v>
      </c>
      <c r="AB223" s="3">
        <v>2</v>
      </c>
      <c r="AC223" s="3">
        <v>2</v>
      </c>
      <c r="AD223" s="3">
        <v>2</v>
      </c>
      <c r="AE223" s="3">
        <v>2</v>
      </c>
      <c r="AF223" s="3">
        <v>2</v>
      </c>
      <c r="AG223" s="3">
        <v>2</v>
      </c>
      <c r="AH223" s="3">
        <v>2</v>
      </c>
      <c r="AI223" s="3">
        <f t="shared" si="65"/>
        <v>2</v>
      </c>
      <c r="AJ223" s="3">
        <f t="shared" si="66"/>
        <v>2</v>
      </c>
      <c r="AK223" s="3">
        <f t="shared" ref="AK223:AM223" si="69">AJ223+$AO223</f>
        <v>2</v>
      </c>
      <c r="AL223" s="3">
        <f t="shared" si="69"/>
        <v>2</v>
      </c>
      <c r="AM223" s="3">
        <f t="shared" si="69"/>
        <v>2</v>
      </c>
      <c r="AO223" s="43">
        <v>0</v>
      </c>
    </row>
    <row r="224" spans="2:41" hidden="1" outlineLevel="2" collapsed="1" x14ac:dyDescent="0.3">
      <c r="B224" t="s">
        <v>70</v>
      </c>
    </row>
    <row r="225" spans="2:41" hidden="1" outlineLevel="3" x14ac:dyDescent="0.3">
      <c r="J225" s="19" t="s">
        <v>11</v>
      </c>
      <c r="K225" s="3">
        <v>1</v>
      </c>
      <c r="L225" s="3">
        <v>1</v>
      </c>
      <c r="M225" s="3">
        <v>1</v>
      </c>
      <c r="N225" s="3">
        <v>1</v>
      </c>
      <c r="O225" s="3">
        <v>1</v>
      </c>
      <c r="P225" s="3">
        <v>1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3">
        <v>1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1</v>
      </c>
      <c r="AD225" s="3">
        <v>1</v>
      </c>
      <c r="AE225" s="3">
        <v>1</v>
      </c>
      <c r="AF225" s="3">
        <v>1</v>
      </c>
      <c r="AG225" s="3">
        <v>1</v>
      </c>
      <c r="AH225" s="3">
        <v>1</v>
      </c>
      <c r="AI225" s="3">
        <f t="shared" ref="AI225:AI227" si="70">V225</f>
        <v>1</v>
      </c>
      <c r="AJ225" s="3">
        <f t="shared" ref="AJ225:AJ227" si="71">AH225</f>
        <v>1</v>
      </c>
      <c r="AK225" s="3">
        <f t="shared" ref="AK225:AM225" si="72">AJ225+$AO225</f>
        <v>1</v>
      </c>
      <c r="AL225" s="3">
        <f t="shared" si="72"/>
        <v>1</v>
      </c>
      <c r="AM225" s="3">
        <f t="shared" si="72"/>
        <v>1</v>
      </c>
      <c r="AO225" s="43">
        <v>0</v>
      </c>
    </row>
    <row r="226" spans="2:41" hidden="1" outlineLevel="3" x14ac:dyDescent="0.3">
      <c r="J226" s="19" t="s">
        <v>10</v>
      </c>
      <c r="K226" s="3">
        <v>1</v>
      </c>
      <c r="L226" s="3">
        <v>1</v>
      </c>
      <c r="M226" s="3">
        <v>1</v>
      </c>
      <c r="N226" s="3">
        <v>1</v>
      </c>
      <c r="O226" s="3">
        <v>1</v>
      </c>
      <c r="P226" s="3">
        <v>1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3">
        <v>1</v>
      </c>
      <c r="AE226" s="3">
        <v>1</v>
      </c>
      <c r="AF226" s="3">
        <v>1</v>
      </c>
      <c r="AG226" s="3">
        <v>1</v>
      </c>
      <c r="AH226" s="3">
        <v>1</v>
      </c>
      <c r="AI226" s="3">
        <f t="shared" si="70"/>
        <v>1</v>
      </c>
      <c r="AJ226" s="3">
        <f t="shared" si="71"/>
        <v>1</v>
      </c>
      <c r="AK226" s="3">
        <f t="shared" ref="AK226:AM226" si="73">AJ226+$AO226</f>
        <v>1</v>
      </c>
      <c r="AL226" s="3">
        <f t="shared" si="73"/>
        <v>1</v>
      </c>
      <c r="AM226" s="3">
        <f t="shared" si="73"/>
        <v>1</v>
      </c>
      <c r="AO226" s="43">
        <v>0</v>
      </c>
    </row>
    <row r="227" spans="2:41" hidden="1" outlineLevel="3" x14ac:dyDescent="0.3">
      <c r="J227" s="19" t="s">
        <v>15</v>
      </c>
      <c r="K227" s="3">
        <v>1</v>
      </c>
      <c r="L227" s="3">
        <v>1</v>
      </c>
      <c r="M227" s="3">
        <v>1</v>
      </c>
      <c r="N227" s="3">
        <v>1</v>
      </c>
      <c r="O227" s="3">
        <v>1</v>
      </c>
      <c r="P227" s="3">
        <v>1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3">
        <v>1</v>
      </c>
      <c r="AE227" s="3">
        <v>1</v>
      </c>
      <c r="AF227" s="3">
        <v>1</v>
      </c>
      <c r="AG227" s="3">
        <v>1</v>
      </c>
      <c r="AH227" s="3">
        <v>1</v>
      </c>
      <c r="AI227" s="3">
        <f t="shared" si="70"/>
        <v>1</v>
      </c>
      <c r="AJ227" s="3">
        <f t="shared" si="71"/>
        <v>1</v>
      </c>
      <c r="AK227" s="3">
        <f t="shared" ref="AK227:AM227" si="74">AJ227+$AO227</f>
        <v>1</v>
      </c>
      <c r="AL227" s="3">
        <f t="shared" si="74"/>
        <v>1</v>
      </c>
      <c r="AM227" s="3">
        <f t="shared" si="74"/>
        <v>1</v>
      </c>
      <c r="AO227" s="43">
        <v>0</v>
      </c>
    </row>
    <row r="228" spans="2:41" hidden="1" outlineLevel="2" collapsed="1" x14ac:dyDescent="0.3">
      <c r="B228" t="s">
        <v>58</v>
      </c>
    </row>
    <row r="229" spans="2:41" hidden="1" outlineLevel="3" x14ac:dyDescent="0.3">
      <c r="J229" s="19" t="s">
        <v>11</v>
      </c>
      <c r="K229" s="3">
        <v>1</v>
      </c>
      <c r="L229" s="3">
        <v>1</v>
      </c>
      <c r="M229" s="3">
        <v>1</v>
      </c>
      <c r="N229" s="3">
        <v>1</v>
      </c>
      <c r="O229" s="3">
        <v>1</v>
      </c>
      <c r="P229" s="3">
        <v>1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 s="3">
        <v>2</v>
      </c>
      <c r="X229" s="3">
        <v>2</v>
      </c>
      <c r="Y229" s="3">
        <v>2</v>
      </c>
      <c r="Z229" s="3">
        <v>2</v>
      </c>
      <c r="AA229" s="3">
        <v>2</v>
      </c>
      <c r="AB229" s="3">
        <v>2</v>
      </c>
      <c r="AC229" s="3">
        <v>2</v>
      </c>
      <c r="AD229" s="3">
        <v>2</v>
      </c>
      <c r="AE229" s="3">
        <v>2</v>
      </c>
      <c r="AF229" s="3">
        <v>2</v>
      </c>
      <c r="AG229" s="3">
        <v>2</v>
      </c>
      <c r="AH229" s="3">
        <v>2</v>
      </c>
      <c r="AI229" s="3">
        <f t="shared" ref="AI229:AI231" si="75">V229</f>
        <v>1</v>
      </c>
      <c r="AJ229" s="3">
        <f t="shared" ref="AJ229:AJ231" si="76">AH229</f>
        <v>2</v>
      </c>
      <c r="AK229" s="3">
        <f t="shared" ref="AK229:AM229" si="77">AJ229+$AO229</f>
        <v>2</v>
      </c>
      <c r="AL229" s="3">
        <f t="shared" si="77"/>
        <v>2</v>
      </c>
      <c r="AM229" s="3">
        <f t="shared" si="77"/>
        <v>2</v>
      </c>
      <c r="AO229" s="43">
        <v>0</v>
      </c>
    </row>
    <row r="230" spans="2:41" hidden="1" outlineLevel="3" x14ac:dyDescent="0.3">
      <c r="J230" s="19" t="s">
        <v>10</v>
      </c>
      <c r="K230" s="3">
        <v>1</v>
      </c>
      <c r="L230" s="3">
        <v>1</v>
      </c>
      <c r="M230" s="3">
        <v>1</v>
      </c>
      <c r="N230" s="3">
        <v>1</v>
      </c>
      <c r="O230" s="3">
        <v>1</v>
      </c>
      <c r="P230" s="3">
        <v>1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2</v>
      </c>
      <c r="X230" s="3">
        <v>2</v>
      </c>
      <c r="Y230" s="3">
        <v>2</v>
      </c>
      <c r="Z230" s="3">
        <v>2</v>
      </c>
      <c r="AA230" s="3">
        <v>2</v>
      </c>
      <c r="AB230" s="3">
        <v>2</v>
      </c>
      <c r="AC230" s="3">
        <v>2</v>
      </c>
      <c r="AD230" s="3">
        <v>2</v>
      </c>
      <c r="AE230" s="3">
        <v>2</v>
      </c>
      <c r="AF230" s="3">
        <v>2</v>
      </c>
      <c r="AG230" s="3">
        <v>2</v>
      </c>
      <c r="AH230" s="3">
        <v>2</v>
      </c>
      <c r="AI230" s="3">
        <f t="shared" si="75"/>
        <v>1</v>
      </c>
      <c r="AJ230" s="3">
        <f t="shared" si="76"/>
        <v>2</v>
      </c>
      <c r="AK230" s="3">
        <f t="shared" ref="AK230:AM230" si="78">AJ230+$AO230</f>
        <v>2</v>
      </c>
      <c r="AL230" s="3">
        <f t="shared" si="78"/>
        <v>2</v>
      </c>
      <c r="AM230" s="3">
        <f t="shared" si="78"/>
        <v>2</v>
      </c>
      <c r="AO230" s="43">
        <v>0</v>
      </c>
    </row>
    <row r="231" spans="2:41" hidden="1" outlineLevel="3" x14ac:dyDescent="0.3">
      <c r="J231" s="19" t="s">
        <v>15</v>
      </c>
      <c r="K231" s="3">
        <v>1</v>
      </c>
      <c r="L231" s="3">
        <v>1</v>
      </c>
      <c r="M231" s="3">
        <v>1</v>
      </c>
      <c r="N231" s="3">
        <v>1</v>
      </c>
      <c r="O231" s="3">
        <v>1</v>
      </c>
      <c r="P231" s="3">
        <v>1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3">
        <v>1</v>
      </c>
      <c r="W231" s="3">
        <v>2</v>
      </c>
      <c r="X231" s="3">
        <v>2</v>
      </c>
      <c r="Y231" s="3">
        <v>2</v>
      </c>
      <c r="Z231" s="3">
        <v>2</v>
      </c>
      <c r="AA231" s="3">
        <v>2</v>
      </c>
      <c r="AB231" s="3">
        <v>2</v>
      </c>
      <c r="AC231" s="3">
        <v>2</v>
      </c>
      <c r="AD231" s="3">
        <v>2</v>
      </c>
      <c r="AE231" s="3">
        <v>2</v>
      </c>
      <c r="AF231" s="3">
        <v>2</v>
      </c>
      <c r="AG231" s="3">
        <v>2</v>
      </c>
      <c r="AH231" s="3">
        <v>2</v>
      </c>
      <c r="AI231" s="3">
        <f t="shared" si="75"/>
        <v>1</v>
      </c>
      <c r="AJ231" s="3">
        <f t="shared" si="76"/>
        <v>2</v>
      </c>
      <c r="AK231" s="3">
        <f t="shared" ref="AK231:AM231" si="79">AJ231+$AO231</f>
        <v>2</v>
      </c>
      <c r="AL231" s="3">
        <f t="shared" si="79"/>
        <v>2</v>
      </c>
      <c r="AM231" s="3">
        <f t="shared" si="79"/>
        <v>2</v>
      </c>
      <c r="AO231" s="43">
        <v>0</v>
      </c>
    </row>
    <row r="232" spans="2:41" hidden="1" outlineLevel="2" collapsed="1" x14ac:dyDescent="0.3">
      <c r="B232" t="s">
        <v>60</v>
      </c>
    </row>
    <row r="233" spans="2:41" hidden="1" outlineLevel="3" x14ac:dyDescent="0.3">
      <c r="J233" s="19" t="s">
        <v>11</v>
      </c>
      <c r="K233" s="3">
        <v>1</v>
      </c>
      <c r="L233" s="3">
        <v>1</v>
      </c>
      <c r="M233" s="3">
        <v>1</v>
      </c>
      <c r="N233" s="3">
        <v>1</v>
      </c>
      <c r="O233" s="3">
        <v>1</v>
      </c>
      <c r="P233" s="3">
        <v>1</v>
      </c>
      <c r="Q233" s="3">
        <v>1</v>
      </c>
      <c r="R233" s="3">
        <v>2</v>
      </c>
      <c r="S233" s="3">
        <v>2</v>
      </c>
      <c r="T233" s="3">
        <v>2</v>
      </c>
      <c r="U233" s="3">
        <v>2</v>
      </c>
      <c r="V233" s="3">
        <v>2</v>
      </c>
      <c r="W233" s="3">
        <v>2</v>
      </c>
      <c r="X233" s="3">
        <v>2</v>
      </c>
      <c r="Y233" s="3">
        <v>2</v>
      </c>
      <c r="Z233" s="3">
        <v>2</v>
      </c>
      <c r="AA233" s="3">
        <v>2</v>
      </c>
      <c r="AB233" s="3">
        <v>2</v>
      </c>
      <c r="AC233" s="3">
        <v>2</v>
      </c>
      <c r="AD233" s="3">
        <v>2</v>
      </c>
      <c r="AE233" s="3">
        <v>2</v>
      </c>
      <c r="AF233" s="3">
        <v>2</v>
      </c>
      <c r="AG233" s="3">
        <v>2</v>
      </c>
      <c r="AH233" s="3">
        <v>2</v>
      </c>
      <c r="AI233" s="3">
        <f t="shared" ref="AI233:AI235" si="80">V233</f>
        <v>2</v>
      </c>
      <c r="AJ233" s="3">
        <f t="shared" ref="AJ233:AJ235" si="81">AH233</f>
        <v>2</v>
      </c>
      <c r="AK233" s="3">
        <f t="shared" ref="AK233:AM233" si="82">AJ233+$AO233</f>
        <v>2</v>
      </c>
      <c r="AL233" s="3">
        <f t="shared" si="82"/>
        <v>2</v>
      </c>
      <c r="AM233" s="3">
        <f t="shared" si="82"/>
        <v>2</v>
      </c>
      <c r="AO233" s="43">
        <v>0</v>
      </c>
    </row>
    <row r="234" spans="2:41" hidden="1" outlineLevel="3" x14ac:dyDescent="0.3">
      <c r="J234" s="19" t="s">
        <v>10</v>
      </c>
      <c r="K234" s="3">
        <v>1</v>
      </c>
      <c r="L234" s="3">
        <v>1</v>
      </c>
      <c r="M234" s="3">
        <v>1</v>
      </c>
      <c r="N234" s="3">
        <v>1</v>
      </c>
      <c r="O234" s="3">
        <v>1</v>
      </c>
      <c r="P234" s="3">
        <v>1</v>
      </c>
      <c r="Q234" s="3">
        <v>1</v>
      </c>
      <c r="R234" s="3">
        <v>2</v>
      </c>
      <c r="S234" s="3">
        <v>2</v>
      </c>
      <c r="T234" s="3">
        <v>2</v>
      </c>
      <c r="U234" s="3">
        <v>2</v>
      </c>
      <c r="V234" s="3">
        <v>2</v>
      </c>
      <c r="W234" s="3">
        <v>2</v>
      </c>
      <c r="X234" s="3">
        <v>2</v>
      </c>
      <c r="Y234" s="3">
        <v>2</v>
      </c>
      <c r="Z234" s="3">
        <v>2</v>
      </c>
      <c r="AA234" s="3">
        <v>2</v>
      </c>
      <c r="AB234" s="3">
        <v>2</v>
      </c>
      <c r="AC234" s="3">
        <v>2</v>
      </c>
      <c r="AD234" s="3">
        <v>2</v>
      </c>
      <c r="AE234" s="3">
        <v>2</v>
      </c>
      <c r="AF234" s="3">
        <v>2</v>
      </c>
      <c r="AG234" s="3">
        <v>2</v>
      </c>
      <c r="AH234" s="3">
        <v>2</v>
      </c>
      <c r="AI234" s="3">
        <f t="shared" si="80"/>
        <v>2</v>
      </c>
      <c r="AJ234" s="3">
        <f t="shared" si="81"/>
        <v>2</v>
      </c>
      <c r="AK234" s="3">
        <f t="shared" ref="AK234:AM234" si="83">AJ234+$AO234</f>
        <v>2</v>
      </c>
      <c r="AL234" s="3">
        <f t="shared" si="83"/>
        <v>2</v>
      </c>
      <c r="AM234" s="3">
        <f t="shared" si="83"/>
        <v>2</v>
      </c>
      <c r="AO234" s="43">
        <v>0</v>
      </c>
    </row>
    <row r="235" spans="2:41" hidden="1" outlineLevel="3" x14ac:dyDescent="0.3">
      <c r="J235" s="19" t="s">
        <v>15</v>
      </c>
      <c r="K235" s="3">
        <v>1</v>
      </c>
      <c r="L235" s="3">
        <v>1</v>
      </c>
      <c r="M235" s="3">
        <v>1</v>
      </c>
      <c r="N235" s="3">
        <v>1</v>
      </c>
      <c r="O235" s="3">
        <v>1</v>
      </c>
      <c r="P235" s="3">
        <v>1</v>
      </c>
      <c r="Q235" s="3">
        <v>1</v>
      </c>
      <c r="R235" s="3">
        <v>2</v>
      </c>
      <c r="S235" s="3">
        <v>2</v>
      </c>
      <c r="T235" s="3">
        <v>2</v>
      </c>
      <c r="U235" s="3">
        <v>2</v>
      </c>
      <c r="V235" s="3">
        <v>2</v>
      </c>
      <c r="W235" s="3">
        <v>2</v>
      </c>
      <c r="X235" s="3">
        <v>2</v>
      </c>
      <c r="Y235" s="3">
        <v>2</v>
      </c>
      <c r="Z235" s="3">
        <v>2</v>
      </c>
      <c r="AA235" s="3">
        <v>2</v>
      </c>
      <c r="AB235" s="3">
        <v>2</v>
      </c>
      <c r="AC235" s="3">
        <v>2</v>
      </c>
      <c r="AD235" s="3">
        <v>2</v>
      </c>
      <c r="AE235" s="3">
        <v>2</v>
      </c>
      <c r="AF235" s="3">
        <v>2</v>
      </c>
      <c r="AG235" s="3">
        <v>2</v>
      </c>
      <c r="AH235" s="3">
        <v>2</v>
      </c>
      <c r="AI235" s="3">
        <f t="shared" si="80"/>
        <v>2</v>
      </c>
      <c r="AJ235" s="3">
        <f t="shared" si="81"/>
        <v>2</v>
      </c>
      <c r="AK235" s="3">
        <f t="shared" ref="AK235:AM235" si="84">AJ235+$AO235</f>
        <v>2</v>
      </c>
      <c r="AL235" s="3">
        <f t="shared" si="84"/>
        <v>2</v>
      </c>
      <c r="AM235" s="3">
        <f t="shared" si="84"/>
        <v>2</v>
      </c>
      <c r="AO235" s="43">
        <v>0</v>
      </c>
    </row>
    <row r="236" spans="2:41" hidden="1" outlineLevel="2" x14ac:dyDescent="0.3">
      <c r="B236" t="s">
        <v>74</v>
      </c>
      <c r="J236" s="19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41" hidden="1" outlineLevel="2" collapsed="1" x14ac:dyDescent="0.3">
      <c r="B237" t="s">
        <v>411</v>
      </c>
    </row>
    <row r="238" spans="2:41" hidden="1" outlineLevel="3" x14ac:dyDescent="0.3">
      <c r="C238" t="s">
        <v>137</v>
      </c>
      <c r="AO238" s="17" t="s">
        <v>150</v>
      </c>
    </row>
    <row r="239" spans="2:41" hidden="1" outlineLevel="3" x14ac:dyDescent="0.3">
      <c r="J239" s="19" t="s">
        <v>11</v>
      </c>
      <c r="K239" s="3">
        <v>4300</v>
      </c>
      <c r="L239" s="3">
        <v>4300</v>
      </c>
      <c r="M239" s="3">
        <v>4300</v>
      </c>
      <c r="N239" s="3">
        <v>4300</v>
      </c>
      <c r="O239" s="3">
        <v>4300</v>
      </c>
      <c r="P239" s="3">
        <v>4300</v>
      </c>
      <c r="Q239" s="3">
        <v>4300</v>
      </c>
      <c r="R239" s="3">
        <v>4300</v>
      </c>
      <c r="S239" s="3">
        <v>4300</v>
      </c>
      <c r="T239" s="3">
        <v>4300</v>
      </c>
      <c r="U239" s="3">
        <v>4300</v>
      </c>
      <c r="V239" s="3">
        <v>4300</v>
      </c>
      <c r="W239" s="3">
        <v>4300</v>
      </c>
      <c r="X239" s="3">
        <v>4300</v>
      </c>
      <c r="Y239" s="3">
        <v>4300</v>
      </c>
      <c r="Z239" s="3">
        <v>4300</v>
      </c>
      <c r="AA239" s="3">
        <v>4300</v>
      </c>
      <c r="AB239" s="3">
        <v>4300</v>
      </c>
      <c r="AC239" s="3">
        <v>4300</v>
      </c>
      <c r="AD239" s="3">
        <v>4300</v>
      </c>
      <c r="AE239" s="3">
        <v>4300</v>
      </c>
      <c r="AF239" s="3">
        <v>4300</v>
      </c>
      <c r="AG239" s="3">
        <v>4300</v>
      </c>
      <c r="AH239" s="3">
        <v>4300</v>
      </c>
      <c r="AI239" s="14">
        <f>SUM(K239:V239)</f>
        <v>51600</v>
      </c>
      <c r="AJ239" s="14">
        <f>SUM(W239:AH239)</f>
        <v>51600</v>
      </c>
      <c r="AK239" s="14">
        <f t="shared" ref="AK239:AM241" si="85">AJ239*(1+$AO239)</f>
        <v>51857.999999999993</v>
      </c>
      <c r="AL239" s="14">
        <f t="shared" si="85"/>
        <v>52117.289999999986</v>
      </c>
      <c r="AM239" s="14">
        <f t="shared" si="85"/>
        <v>52377.876449999982</v>
      </c>
      <c r="AO239" s="42">
        <v>5.0000000000000001E-3</v>
      </c>
    </row>
    <row r="240" spans="2:41" hidden="1" outlineLevel="3" x14ac:dyDescent="0.3">
      <c r="J240" s="19" t="s">
        <v>10</v>
      </c>
      <c r="K240" s="3">
        <v>4500</v>
      </c>
      <c r="L240" s="3">
        <v>4500</v>
      </c>
      <c r="M240" s="3">
        <v>4500</v>
      </c>
      <c r="N240" s="3">
        <v>4500</v>
      </c>
      <c r="O240" s="3">
        <v>4500</v>
      </c>
      <c r="P240" s="3">
        <v>4500</v>
      </c>
      <c r="Q240" s="3">
        <v>4500</v>
      </c>
      <c r="R240" s="3">
        <v>4500</v>
      </c>
      <c r="S240" s="3">
        <v>4500</v>
      </c>
      <c r="T240" s="3">
        <v>4500</v>
      </c>
      <c r="U240" s="3">
        <v>4500</v>
      </c>
      <c r="V240" s="3">
        <v>4500</v>
      </c>
      <c r="W240" s="3">
        <v>4500</v>
      </c>
      <c r="X240" s="3">
        <v>4500</v>
      </c>
      <c r="Y240" s="3">
        <v>4500</v>
      </c>
      <c r="Z240" s="3">
        <v>4500</v>
      </c>
      <c r="AA240" s="3">
        <v>4500</v>
      </c>
      <c r="AB240" s="3">
        <v>4500</v>
      </c>
      <c r="AC240" s="3">
        <v>4500</v>
      </c>
      <c r="AD240" s="3">
        <v>4500</v>
      </c>
      <c r="AE240" s="3">
        <v>4500</v>
      </c>
      <c r="AF240" s="3">
        <v>4500</v>
      </c>
      <c r="AG240" s="3">
        <v>4500</v>
      </c>
      <c r="AH240" s="3">
        <v>4500</v>
      </c>
      <c r="AI240" s="14">
        <f>SUM(K240:V240)</f>
        <v>54000</v>
      </c>
      <c r="AJ240" s="14">
        <f>SUM(W240:AH240)</f>
        <v>54000</v>
      </c>
      <c r="AK240" s="14">
        <f t="shared" si="85"/>
        <v>54540</v>
      </c>
      <c r="AL240" s="14">
        <f t="shared" si="85"/>
        <v>55085.4</v>
      </c>
      <c r="AM240" s="14">
        <f t="shared" si="85"/>
        <v>55636.254000000001</v>
      </c>
      <c r="AO240" s="42">
        <v>0.01</v>
      </c>
    </row>
    <row r="241" spans="2:41" hidden="1" outlineLevel="3" x14ac:dyDescent="0.3">
      <c r="J241" s="19" t="s">
        <v>15</v>
      </c>
      <c r="K241" s="3">
        <v>5000</v>
      </c>
      <c r="L241" s="3">
        <v>5000</v>
      </c>
      <c r="M241" s="3">
        <v>5000</v>
      </c>
      <c r="N241" s="3">
        <v>5000</v>
      </c>
      <c r="O241" s="3">
        <v>5000</v>
      </c>
      <c r="P241" s="3">
        <v>5000</v>
      </c>
      <c r="Q241" s="3">
        <v>5000</v>
      </c>
      <c r="R241" s="3">
        <v>5000</v>
      </c>
      <c r="S241" s="3">
        <v>5000</v>
      </c>
      <c r="T241" s="3">
        <v>5000</v>
      </c>
      <c r="U241" s="3">
        <v>5000</v>
      </c>
      <c r="V241" s="3">
        <v>5000</v>
      </c>
      <c r="W241" s="3">
        <v>5000</v>
      </c>
      <c r="X241" s="3">
        <v>5000</v>
      </c>
      <c r="Y241" s="3">
        <v>5000</v>
      </c>
      <c r="Z241" s="3">
        <v>5000</v>
      </c>
      <c r="AA241" s="3">
        <v>5000</v>
      </c>
      <c r="AB241" s="3">
        <v>5000</v>
      </c>
      <c r="AC241" s="3">
        <v>5000</v>
      </c>
      <c r="AD241" s="3">
        <v>5000</v>
      </c>
      <c r="AE241" s="3">
        <v>5000</v>
      </c>
      <c r="AF241" s="3">
        <v>5000</v>
      </c>
      <c r="AG241" s="3">
        <v>5000</v>
      </c>
      <c r="AH241" s="3">
        <v>5000</v>
      </c>
      <c r="AI241" s="14">
        <f>SUM(K241:V241)</f>
        <v>60000</v>
      </c>
      <c r="AJ241" s="14">
        <f>SUM(W241:AH241)</f>
        <v>60000</v>
      </c>
      <c r="AK241" s="14">
        <f t="shared" si="85"/>
        <v>61200</v>
      </c>
      <c r="AL241" s="14">
        <f t="shared" si="85"/>
        <v>62424</v>
      </c>
      <c r="AM241" s="14">
        <f t="shared" si="85"/>
        <v>63672.480000000003</v>
      </c>
      <c r="AO241" s="42">
        <v>0.02</v>
      </c>
    </row>
    <row r="242" spans="2:41" hidden="1" outlineLevel="3" x14ac:dyDescent="0.3">
      <c r="C242" t="s">
        <v>138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41" hidden="1" outlineLevel="3" x14ac:dyDescent="0.3">
      <c r="J243" s="19" t="s">
        <v>11</v>
      </c>
      <c r="K243" s="3">
        <v>15000</v>
      </c>
      <c r="L243" s="3">
        <v>15000</v>
      </c>
      <c r="M243" s="3">
        <v>15000</v>
      </c>
      <c r="N243" s="3">
        <v>15000</v>
      </c>
      <c r="O243" s="3">
        <v>15000</v>
      </c>
      <c r="P243" s="3">
        <v>15000</v>
      </c>
      <c r="Q243" s="3">
        <v>15000</v>
      </c>
      <c r="R243" s="3">
        <v>15000</v>
      </c>
      <c r="S243" s="3">
        <v>15000</v>
      </c>
      <c r="T243" s="3">
        <v>15000</v>
      </c>
      <c r="U243" s="3">
        <v>15000</v>
      </c>
      <c r="V243" s="3">
        <v>15000</v>
      </c>
      <c r="W243" s="3">
        <v>15000</v>
      </c>
      <c r="X243" s="3">
        <v>15000</v>
      </c>
      <c r="Y243" s="3">
        <v>15000</v>
      </c>
      <c r="Z243" s="3">
        <v>15000</v>
      </c>
      <c r="AA243" s="3">
        <v>15000</v>
      </c>
      <c r="AB243" s="3">
        <v>15000</v>
      </c>
      <c r="AC243" s="3">
        <v>15000</v>
      </c>
      <c r="AD243" s="3">
        <v>15000</v>
      </c>
      <c r="AE243" s="3">
        <v>15000</v>
      </c>
      <c r="AF243" s="3">
        <v>15000</v>
      </c>
      <c r="AG243" s="3">
        <v>15000</v>
      </c>
      <c r="AH243" s="3">
        <v>15000</v>
      </c>
      <c r="AI243" s="14">
        <f>SUM(K243:V243)</f>
        <v>180000</v>
      </c>
      <c r="AJ243" s="14">
        <f>SUM(W243:AH243)</f>
        <v>180000</v>
      </c>
      <c r="AK243" s="14">
        <f t="shared" ref="AK243:AM245" si="86">AJ243*(1+$AO243)</f>
        <v>180899.99999999997</v>
      </c>
      <c r="AL243" s="14">
        <f t="shared" si="86"/>
        <v>181804.49999999994</v>
      </c>
      <c r="AM243" s="14">
        <f t="shared" si="86"/>
        <v>182713.52249999993</v>
      </c>
      <c r="AO243" s="42">
        <v>5.0000000000000001E-3</v>
      </c>
    </row>
    <row r="244" spans="2:41" hidden="1" outlineLevel="3" x14ac:dyDescent="0.3">
      <c r="J244" s="19" t="s">
        <v>10</v>
      </c>
      <c r="K244" s="3">
        <v>18000</v>
      </c>
      <c r="L244" s="3">
        <v>18000</v>
      </c>
      <c r="M244" s="3">
        <v>18000</v>
      </c>
      <c r="N244" s="3">
        <v>18000</v>
      </c>
      <c r="O244" s="3">
        <v>18000</v>
      </c>
      <c r="P244" s="3">
        <v>18000</v>
      </c>
      <c r="Q244" s="3">
        <v>18000</v>
      </c>
      <c r="R244" s="3">
        <v>18000</v>
      </c>
      <c r="S244" s="3">
        <v>18000</v>
      </c>
      <c r="T244" s="3">
        <v>18000</v>
      </c>
      <c r="U244" s="3">
        <v>18000</v>
      </c>
      <c r="V244" s="3">
        <v>18000</v>
      </c>
      <c r="W244" s="3">
        <v>18000</v>
      </c>
      <c r="X244" s="3">
        <v>18000</v>
      </c>
      <c r="Y244" s="3">
        <v>18000</v>
      </c>
      <c r="Z244" s="3">
        <v>18000</v>
      </c>
      <c r="AA244" s="3">
        <v>18000</v>
      </c>
      <c r="AB244" s="3">
        <v>18000</v>
      </c>
      <c r="AC244" s="3">
        <v>18000</v>
      </c>
      <c r="AD244" s="3">
        <v>18000</v>
      </c>
      <c r="AE244" s="3">
        <v>18000</v>
      </c>
      <c r="AF244" s="3">
        <v>18000</v>
      </c>
      <c r="AG244" s="3">
        <v>18000</v>
      </c>
      <c r="AH244" s="3">
        <v>18000</v>
      </c>
      <c r="AI244" s="14">
        <f>SUM(K244:V244)</f>
        <v>216000</v>
      </c>
      <c r="AJ244" s="14">
        <f>SUM(W244:AH244)</f>
        <v>216000</v>
      </c>
      <c r="AK244" s="14">
        <f t="shared" si="86"/>
        <v>218160</v>
      </c>
      <c r="AL244" s="14">
        <f t="shared" si="86"/>
        <v>220341.6</v>
      </c>
      <c r="AM244" s="14">
        <f t="shared" si="86"/>
        <v>222545.016</v>
      </c>
      <c r="AO244" s="42">
        <v>0.01</v>
      </c>
    </row>
    <row r="245" spans="2:41" hidden="1" outlineLevel="3" x14ac:dyDescent="0.3">
      <c r="J245" s="19" t="s">
        <v>15</v>
      </c>
      <c r="K245" s="3">
        <v>20000</v>
      </c>
      <c r="L245" s="3">
        <v>20000</v>
      </c>
      <c r="M245" s="3">
        <v>20000</v>
      </c>
      <c r="N245" s="3">
        <v>20000</v>
      </c>
      <c r="O245" s="3">
        <v>20000</v>
      </c>
      <c r="P245" s="3">
        <v>20000</v>
      </c>
      <c r="Q245" s="3">
        <v>20000</v>
      </c>
      <c r="R245" s="3">
        <v>20000</v>
      </c>
      <c r="S245" s="3">
        <v>20000</v>
      </c>
      <c r="T245" s="3">
        <v>20000</v>
      </c>
      <c r="U245" s="3">
        <v>20000</v>
      </c>
      <c r="V245" s="3">
        <v>20000</v>
      </c>
      <c r="W245" s="3">
        <v>20000</v>
      </c>
      <c r="X245" s="3">
        <v>20000</v>
      </c>
      <c r="Y245" s="3">
        <v>20000</v>
      </c>
      <c r="Z245" s="3">
        <v>20000</v>
      </c>
      <c r="AA245" s="3">
        <v>20000</v>
      </c>
      <c r="AB245" s="3">
        <v>20000</v>
      </c>
      <c r="AC245" s="3">
        <v>20000</v>
      </c>
      <c r="AD245" s="3">
        <v>20000</v>
      </c>
      <c r="AE245" s="3">
        <v>20000</v>
      </c>
      <c r="AF245" s="3">
        <v>20000</v>
      </c>
      <c r="AG245" s="3">
        <v>20000</v>
      </c>
      <c r="AH245" s="3">
        <v>20000</v>
      </c>
      <c r="AI245" s="14">
        <f>SUM(K245:V245)</f>
        <v>240000</v>
      </c>
      <c r="AJ245" s="14">
        <f>SUM(W245:AH245)</f>
        <v>240000</v>
      </c>
      <c r="AK245" s="14">
        <f t="shared" si="86"/>
        <v>244800</v>
      </c>
      <c r="AL245" s="14">
        <f t="shared" si="86"/>
        <v>249696</v>
      </c>
      <c r="AM245" s="14">
        <f t="shared" si="86"/>
        <v>254689.92000000001</v>
      </c>
      <c r="AO245" s="42">
        <v>0.02</v>
      </c>
    </row>
    <row r="246" spans="2:41" hidden="1" outlineLevel="2" collapsed="1" x14ac:dyDescent="0.3">
      <c r="B246" t="s">
        <v>415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41" hidden="1" outlineLevel="3" x14ac:dyDescent="0.3">
      <c r="J247" s="19" t="s">
        <v>11</v>
      </c>
      <c r="K247" s="3">
        <v>5000</v>
      </c>
      <c r="L247" s="3">
        <v>5000</v>
      </c>
      <c r="M247" s="3">
        <v>5000</v>
      </c>
      <c r="N247" s="3">
        <v>5000</v>
      </c>
      <c r="O247" s="3">
        <v>5000</v>
      </c>
      <c r="P247" s="3">
        <v>5000</v>
      </c>
      <c r="Q247" s="3">
        <v>5000</v>
      </c>
      <c r="R247" s="3">
        <v>5000</v>
      </c>
      <c r="S247" s="3">
        <v>5000</v>
      </c>
      <c r="T247" s="3">
        <v>5000</v>
      </c>
      <c r="U247" s="3">
        <v>5000</v>
      </c>
      <c r="V247" s="3">
        <v>5000</v>
      </c>
      <c r="W247" s="3">
        <v>5000</v>
      </c>
      <c r="X247" s="3">
        <v>5000</v>
      </c>
      <c r="Y247" s="3">
        <v>5000</v>
      </c>
      <c r="Z247" s="3">
        <v>5000</v>
      </c>
      <c r="AA247" s="3">
        <v>5000</v>
      </c>
      <c r="AB247" s="3">
        <v>5000</v>
      </c>
      <c r="AC247" s="3">
        <v>5000</v>
      </c>
      <c r="AD247" s="3">
        <v>5000</v>
      </c>
      <c r="AE247" s="3">
        <v>5000</v>
      </c>
      <c r="AF247" s="3">
        <v>5000</v>
      </c>
      <c r="AG247" s="3">
        <v>5000</v>
      </c>
      <c r="AH247" s="3">
        <v>5000</v>
      </c>
      <c r="AI247" s="14">
        <f>SUM(K247:V247)</f>
        <v>60000</v>
      </c>
      <c r="AJ247" s="14">
        <f>SUM(W247:AH247)</f>
        <v>60000</v>
      </c>
      <c r="AK247" s="14">
        <f t="shared" ref="AK247:AK249" si="87">AJ247*(1+$AO247)</f>
        <v>60299.999999999993</v>
      </c>
      <c r="AL247" s="14">
        <f t="shared" ref="AL247:AL249" si="88">AK247*(1+$AO247)</f>
        <v>60601.499999999985</v>
      </c>
      <c r="AM247" s="14">
        <f t="shared" ref="AM247:AM249" si="89">AL247*(1+$AO247)</f>
        <v>60904.507499999978</v>
      </c>
      <c r="AO247" s="42">
        <v>5.0000000000000001E-3</v>
      </c>
    </row>
    <row r="248" spans="2:41" hidden="1" outlineLevel="3" x14ac:dyDescent="0.3">
      <c r="J248" s="19" t="s">
        <v>10</v>
      </c>
      <c r="K248" s="3">
        <v>6000</v>
      </c>
      <c r="L248" s="3">
        <v>6000</v>
      </c>
      <c r="M248" s="3">
        <v>6000</v>
      </c>
      <c r="N248" s="3">
        <v>6000</v>
      </c>
      <c r="O248" s="3">
        <v>6000</v>
      </c>
      <c r="P248" s="3">
        <v>6000</v>
      </c>
      <c r="Q248" s="3">
        <v>6000</v>
      </c>
      <c r="R248" s="3">
        <v>6000</v>
      </c>
      <c r="S248" s="3">
        <v>6000</v>
      </c>
      <c r="T248" s="3">
        <v>6000</v>
      </c>
      <c r="U248" s="3">
        <v>6000</v>
      </c>
      <c r="V248" s="3">
        <v>6000</v>
      </c>
      <c r="W248" s="3">
        <v>6000</v>
      </c>
      <c r="X248" s="3">
        <v>6000</v>
      </c>
      <c r="Y248" s="3">
        <v>6000</v>
      </c>
      <c r="Z248" s="3">
        <v>6000</v>
      </c>
      <c r="AA248" s="3">
        <v>6000</v>
      </c>
      <c r="AB248" s="3">
        <v>6000</v>
      </c>
      <c r="AC248" s="3">
        <v>6000</v>
      </c>
      <c r="AD248" s="3">
        <v>6000</v>
      </c>
      <c r="AE248" s="3">
        <v>6000</v>
      </c>
      <c r="AF248" s="3">
        <v>6000</v>
      </c>
      <c r="AG248" s="3">
        <v>6000</v>
      </c>
      <c r="AH248" s="3">
        <v>6000</v>
      </c>
      <c r="AI248" s="14">
        <f>SUM(K248:V248)</f>
        <v>72000</v>
      </c>
      <c r="AJ248" s="14">
        <f>SUM(W248:AH248)</f>
        <v>72000</v>
      </c>
      <c r="AK248" s="14">
        <f t="shared" si="87"/>
        <v>72720</v>
      </c>
      <c r="AL248" s="14">
        <f t="shared" si="88"/>
        <v>73447.199999999997</v>
      </c>
      <c r="AM248" s="14">
        <f t="shared" si="89"/>
        <v>74181.671999999991</v>
      </c>
      <c r="AO248" s="42">
        <v>0.01</v>
      </c>
    </row>
    <row r="249" spans="2:41" hidden="1" outlineLevel="3" x14ac:dyDescent="0.3">
      <c r="J249" s="19" t="s">
        <v>15</v>
      </c>
      <c r="K249" s="3">
        <v>7000</v>
      </c>
      <c r="L249" s="3">
        <v>7000</v>
      </c>
      <c r="M249" s="3">
        <v>7000</v>
      </c>
      <c r="N249" s="3">
        <v>7000</v>
      </c>
      <c r="O249" s="3">
        <v>7000</v>
      </c>
      <c r="P249" s="3">
        <v>7000</v>
      </c>
      <c r="Q249" s="3">
        <v>7000</v>
      </c>
      <c r="R249" s="3">
        <v>7000</v>
      </c>
      <c r="S249" s="3">
        <v>7000</v>
      </c>
      <c r="T249" s="3">
        <v>7000</v>
      </c>
      <c r="U249" s="3">
        <v>7000</v>
      </c>
      <c r="V249" s="3">
        <v>7000</v>
      </c>
      <c r="W249" s="3">
        <v>7000</v>
      </c>
      <c r="X249" s="3">
        <v>7000</v>
      </c>
      <c r="Y249" s="3">
        <v>7000</v>
      </c>
      <c r="Z249" s="3">
        <v>7000</v>
      </c>
      <c r="AA249" s="3">
        <v>7000</v>
      </c>
      <c r="AB249" s="3">
        <v>7000</v>
      </c>
      <c r="AC249" s="3">
        <v>7000</v>
      </c>
      <c r="AD249" s="3">
        <v>7000</v>
      </c>
      <c r="AE249" s="3">
        <v>7000</v>
      </c>
      <c r="AF249" s="3">
        <v>7000</v>
      </c>
      <c r="AG249" s="3">
        <v>7000</v>
      </c>
      <c r="AH249" s="3">
        <v>7000</v>
      </c>
      <c r="AI249" s="14">
        <f>SUM(K249:V249)</f>
        <v>84000</v>
      </c>
      <c r="AJ249" s="14">
        <f>SUM(W249:AH249)</f>
        <v>84000</v>
      </c>
      <c r="AK249" s="14">
        <f t="shared" si="87"/>
        <v>85680</v>
      </c>
      <c r="AL249" s="14">
        <f t="shared" si="88"/>
        <v>87393.600000000006</v>
      </c>
      <c r="AM249" s="14">
        <f t="shared" si="89"/>
        <v>89141.472000000009</v>
      </c>
      <c r="AO249" s="42">
        <v>0.02</v>
      </c>
    </row>
    <row r="250" spans="2:41" hidden="1" outlineLevel="2" collapsed="1" x14ac:dyDescent="0.3">
      <c r="B250" t="s">
        <v>413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41" hidden="1" outlineLevel="3" x14ac:dyDescent="0.3">
      <c r="J251" s="19" t="s">
        <v>11</v>
      </c>
      <c r="K251" s="3">
        <v>10000</v>
      </c>
      <c r="L251" s="3">
        <v>10000</v>
      </c>
      <c r="M251" s="3">
        <v>10000</v>
      </c>
      <c r="N251" s="3">
        <v>10000</v>
      </c>
      <c r="O251" s="3">
        <v>10000</v>
      </c>
      <c r="P251" s="3">
        <v>10000</v>
      </c>
      <c r="Q251" s="3">
        <v>10000</v>
      </c>
      <c r="R251" s="3">
        <v>10000</v>
      </c>
      <c r="S251" s="3">
        <v>10000</v>
      </c>
      <c r="T251" s="3">
        <v>10000</v>
      </c>
      <c r="U251" s="3">
        <v>10000</v>
      </c>
      <c r="V251" s="3">
        <v>10000</v>
      </c>
      <c r="W251" s="3">
        <v>10000</v>
      </c>
      <c r="X251" s="3">
        <v>10000</v>
      </c>
      <c r="Y251" s="3">
        <v>10000</v>
      </c>
      <c r="Z251" s="3">
        <v>10000</v>
      </c>
      <c r="AA251" s="3">
        <v>10000</v>
      </c>
      <c r="AB251" s="3">
        <v>10000</v>
      </c>
      <c r="AC251" s="3">
        <v>10000</v>
      </c>
      <c r="AD251" s="3">
        <v>10000</v>
      </c>
      <c r="AE251" s="3">
        <v>10000</v>
      </c>
      <c r="AF251" s="3">
        <v>10000</v>
      </c>
      <c r="AG251" s="3">
        <v>10000</v>
      </c>
      <c r="AH251" s="3">
        <v>10000</v>
      </c>
      <c r="AI251" s="14">
        <f>SUM(K251:V251)</f>
        <v>120000</v>
      </c>
      <c r="AJ251" s="14">
        <f>SUM(W251:AH251)</f>
        <v>120000</v>
      </c>
      <c r="AK251" s="14">
        <f t="shared" ref="AK251:AM253" si="90">AJ251*(1+$AO251)</f>
        <v>120599.99999999999</v>
      </c>
      <c r="AL251" s="14">
        <f t="shared" si="90"/>
        <v>121202.99999999997</v>
      </c>
      <c r="AM251" s="14">
        <f t="shared" si="90"/>
        <v>121809.01499999996</v>
      </c>
      <c r="AO251" s="42">
        <v>5.0000000000000001E-3</v>
      </c>
    </row>
    <row r="252" spans="2:41" hidden="1" outlineLevel="3" x14ac:dyDescent="0.3">
      <c r="J252" s="19" t="s">
        <v>10</v>
      </c>
      <c r="K252" s="3">
        <v>12000</v>
      </c>
      <c r="L252" s="3">
        <v>12000</v>
      </c>
      <c r="M252" s="3">
        <v>12000</v>
      </c>
      <c r="N252" s="3">
        <v>12000</v>
      </c>
      <c r="O252" s="3">
        <v>12000</v>
      </c>
      <c r="P252" s="3">
        <v>12000</v>
      </c>
      <c r="Q252" s="3">
        <v>12000</v>
      </c>
      <c r="R252" s="3">
        <v>12000</v>
      </c>
      <c r="S252" s="3">
        <v>12000</v>
      </c>
      <c r="T252" s="3">
        <v>12000</v>
      </c>
      <c r="U252" s="3">
        <v>12000</v>
      </c>
      <c r="V252" s="3">
        <v>12000</v>
      </c>
      <c r="W252" s="3">
        <v>12000</v>
      </c>
      <c r="X252" s="3">
        <v>12000</v>
      </c>
      <c r="Y252" s="3">
        <v>12000</v>
      </c>
      <c r="Z252" s="3">
        <v>12000</v>
      </c>
      <c r="AA252" s="3">
        <v>12000</v>
      </c>
      <c r="AB252" s="3">
        <v>12000</v>
      </c>
      <c r="AC252" s="3">
        <v>12000</v>
      </c>
      <c r="AD252" s="3">
        <v>12000</v>
      </c>
      <c r="AE252" s="3">
        <v>12000</v>
      </c>
      <c r="AF252" s="3">
        <v>12000</v>
      </c>
      <c r="AG252" s="3">
        <v>12000</v>
      </c>
      <c r="AH252" s="3">
        <v>12000</v>
      </c>
      <c r="AI252" s="14">
        <f>SUM(K252:V252)</f>
        <v>144000</v>
      </c>
      <c r="AJ252" s="14">
        <f>SUM(W252:AH252)</f>
        <v>144000</v>
      </c>
      <c r="AK252" s="14">
        <f t="shared" si="90"/>
        <v>145440</v>
      </c>
      <c r="AL252" s="14">
        <f t="shared" si="90"/>
        <v>146894.39999999999</v>
      </c>
      <c r="AM252" s="14">
        <f t="shared" si="90"/>
        <v>148363.34399999998</v>
      </c>
      <c r="AO252" s="42">
        <v>0.01</v>
      </c>
    </row>
    <row r="253" spans="2:41" hidden="1" outlineLevel="3" x14ac:dyDescent="0.3">
      <c r="J253" s="19" t="s">
        <v>15</v>
      </c>
      <c r="K253" s="3">
        <v>14000</v>
      </c>
      <c r="L253" s="3">
        <v>14000</v>
      </c>
      <c r="M253" s="3">
        <v>14000</v>
      </c>
      <c r="N253" s="3">
        <v>14000</v>
      </c>
      <c r="O253" s="3">
        <v>14000</v>
      </c>
      <c r="P253" s="3">
        <v>14000</v>
      </c>
      <c r="Q253" s="3">
        <v>14000</v>
      </c>
      <c r="R253" s="3">
        <v>14000</v>
      </c>
      <c r="S253" s="3">
        <v>14000</v>
      </c>
      <c r="T253" s="3">
        <v>14000</v>
      </c>
      <c r="U253" s="3">
        <v>14000</v>
      </c>
      <c r="V253" s="3">
        <v>14000</v>
      </c>
      <c r="W253" s="3">
        <v>14000</v>
      </c>
      <c r="X253" s="3">
        <v>14000</v>
      </c>
      <c r="Y253" s="3">
        <v>14000</v>
      </c>
      <c r="Z253" s="3">
        <v>14000</v>
      </c>
      <c r="AA253" s="3">
        <v>14000</v>
      </c>
      <c r="AB253" s="3">
        <v>14000</v>
      </c>
      <c r="AC253" s="3">
        <v>14000</v>
      </c>
      <c r="AD253" s="3">
        <v>14000</v>
      </c>
      <c r="AE253" s="3">
        <v>14000</v>
      </c>
      <c r="AF253" s="3">
        <v>14000</v>
      </c>
      <c r="AG253" s="3">
        <v>14000</v>
      </c>
      <c r="AH253" s="3">
        <v>14000</v>
      </c>
      <c r="AI253" s="14">
        <f>SUM(K253:V253)</f>
        <v>168000</v>
      </c>
      <c r="AJ253" s="14">
        <f>SUM(W253:AH253)</f>
        <v>168000</v>
      </c>
      <c r="AK253" s="14">
        <f t="shared" si="90"/>
        <v>171360</v>
      </c>
      <c r="AL253" s="14">
        <f t="shared" si="90"/>
        <v>174787.20000000001</v>
      </c>
      <c r="AM253" s="14">
        <f t="shared" si="90"/>
        <v>178282.94400000002</v>
      </c>
      <c r="AO253" s="42">
        <v>0.02</v>
      </c>
    </row>
    <row r="254" spans="2:41" hidden="1" outlineLevel="2" collapsed="1" x14ac:dyDescent="0.3">
      <c r="B254" t="s">
        <v>42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41" hidden="1" outlineLevel="3" x14ac:dyDescent="0.3">
      <c r="C255" t="s">
        <v>141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41" hidden="1" outlineLevel="3" x14ac:dyDescent="0.3">
      <c r="J256" s="19" t="s">
        <v>11</v>
      </c>
      <c r="K256" s="3">
        <v>8000</v>
      </c>
      <c r="L256" s="3">
        <v>8000</v>
      </c>
      <c r="M256" s="3">
        <v>8000</v>
      </c>
      <c r="N256" s="3">
        <v>8000</v>
      </c>
      <c r="O256" s="3">
        <v>8000</v>
      </c>
      <c r="P256" s="3">
        <v>8000</v>
      </c>
      <c r="Q256" s="3">
        <v>8000</v>
      </c>
      <c r="R256" s="3">
        <v>8000</v>
      </c>
      <c r="S256" s="3">
        <v>8000</v>
      </c>
      <c r="T256" s="3">
        <v>8000</v>
      </c>
      <c r="U256" s="3">
        <v>8000</v>
      </c>
      <c r="V256" s="3">
        <v>8000</v>
      </c>
      <c r="W256" s="3">
        <v>8000</v>
      </c>
      <c r="X256" s="3">
        <v>8000</v>
      </c>
      <c r="Y256" s="3">
        <v>8000</v>
      </c>
      <c r="Z256" s="3">
        <v>8000</v>
      </c>
      <c r="AA256" s="3">
        <v>8000</v>
      </c>
      <c r="AB256" s="3">
        <v>8000</v>
      </c>
      <c r="AC256" s="3">
        <v>8000</v>
      </c>
      <c r="AD256" s="3">
        <v>8000</v>
      </c>
      <c r="AE256" s="3">
        <v>8000</v>
      </c>
      <c r="AF256" s="3">
        <v>8000</v>
      </c>
      <c r="AG256" s="3">
        <v>8000</v>
      </c>
      <c r="AH256" s="3">
        <v>8000</v>
      </c>
      <c r="AI256" s="14">
        <f>SUM(K256:V256)</f>
        <v>96000</v>
      </c>
      <c r="AJ256" s="14">
        <f>SUM(W256:AH256)</f>
        <v>96000</v>
      </c>
      <c r="AK256" s="14">
        <f>AJ256*(1+$AO256)</f>
        <v>96479.999999999985</v>
      </c>
      <c r="AL256" s="14">
        <f>AK256*(1+$AO256)</f>
        <v>96962.39999999998</v>
      </c>
      <c r="AM256" s="14">
        <f>AL256*(1+$AO256)</f>
        <v>97447.21199999997</v>
      </c>
      <c r="AO256" s="42">
        <v>5.0000000000000001E-3</v>
      </c>
    </row>
    <row r="257" spans="2:41" hidden="1" outlineLevel="3" x14ac:dyDescent="0.3">
      <c r="J257" s="19" t="s">
        <v>10</v>
      </c>
      <c r="K257" s="3">
        <v>9000</v>
      </c>
      <c r="L257" s="3">
        <v>9000</v>
      </c>
      <c r="M257" s="3">
        <v>9000</v>
      </c>
      <c r="N257" s="3">
        <v>9000</v>
      </c>
      <c r="O257" s="3">
        <v>9000</v>
      </c>
      <c r="P257" s="3">
        <v>9000</v>
      </c>
      <c r="Q257" s="3">
        <v>9000</v>
      </c>
      <c r="R257" s="3">
        <v>9000</v>
      </c>
      <c r="S257" s="3">
        <v>9000</v>
      </c>
      <c r="T257" s="3">
        <v>9000</v>
      </c>
      <c r="U257" s="3">
        <v>9000</v>
      </c>
      <c r="V257" s="3">
        <v>9000</v>
      </c>
      <c r="W257" s="3">
        <v>9000</v>
      </c>
      <c r="X257" s="3">
        <v>9000</v>
      </c>
      <c r="Y257" s="3">
        <v>9000</v>
      </c>
      <c r="Z257" s="3">
        <v>9000</v>
      </c>
      <c r="AA257" s="3">
        <v>9000</v>
      </c>
      <c r="AB257" s="3">
        <v>9000</v>
      </c>
      <c r="AC257" s="3">
        <v>9000</v>
      </c>
      <c r="AD257" s="3">
        <v>9000</v>
      </c>
      <c r="AE257" s="3">
        <v>9000</v>
      </c>
      <c r="AF257" s="3">
        <v>9000</v>
      </c>
      <c r="AG257" s="3">
        <v>9000</v>
      </c>
      <c r="AH257" s="3">
        <v>9000</v>
      </c>
      <c r="AI257" s="14">
        <f>SUM(K257:V257)</f>
        <v>108000</v>
      </c>
      <c r="AJ257" s="14">
        <f>SUM(W257:AH257)</f>
        <v>108000</v>
      </c>
      <c r="AK257" s="14">
        <f t="shared" ref="AK257:AM258" si="91">AJ257*(1+$AO257)</f>
        <v>109080</v>
      </c>
      <c r="AL257" s="14">
        <f t="shared" si="91"/>
        <v>110170.8</v>
      </c>
      <c r="AM257" s="14">
        <f t="shared" si="91"/>
        <v>111272.508</v>
      </c>
      <c r="AO257" s="42">
        <v>0.01</v>
      </c>
    </row>
    <row r="258" spans="2:41" hidden="1" outlineLevel="3" x14ac:dyDescent="0.3">
      <c r="J258" s="19" t="s">
        <v>15</v>
      </c>
      <c r="K258" s="3">
        <v>10000</v>
      </c>
      <c r="L258" s="3">
        <v>10000</v>
      </c>
      <c r="M258" s="3">
        <v>10000</v>
      </c>
      <c r="N258" s="3">
        <v>10000</v>
      </c>
      <c r="O258" s="3">
        <v>10000</v>
      </c>
      <c r="P258" s="3">
        <v>10000</v>
      </c>
      <c r="Q258" s="3">
        <v>10000</v>
      </c>
      <c r="R258" s="3">
        <v>10000</v>
      </c>
      <c r="S258" s="3">
        <v>10000</v>
      </c>
      <c r="T258" s="3">
        <v>10000</v>
      </c>
      <c r="U258" s="3">
        <v>10000</v>
      </c>
      <c r="V258" s="3">
        <v>10000</v>
      </c>
      <c r="W258" s="3">
        <v>10000</v>
      </c>
      <c r="X258" s="3">
        <v>10000</v>
      </c>
      <c r="Y258" s="3">
        <v>10000</v>
      </c>
      <c r="Z258" s="3">
        <v>10000</v>
      </c>
      <c r="AA258" s="3">
        <v>10000</v>
      </c>
      <c r="AB258" s="3">
        <v>10000</v>
      </c>
      <c r="AC258" s="3">
        <v>10000</v>
      </c>
      <c r="AD258" s="3">
        <v>10000</v>
      </c>
      <c r="AE258" s="3">
        <v>10000</v>
      </c>
      <c r="AF258" s="3">
        <v>10000</v>
      </c>
      <c r="AG258" s="3">
        <v>10000</v>
      </c>
      <c r="AH258" s="3">
        <v>10000</v>
      </c>
      <c r="AI258" s="14">
        <f>SUM(K258:V258)</f>
        <v>120000</v>
      </c>
      <c r="AJ258" s="14">
        <f>SUM(W258:AH258)</f>
        <v>120000</v>
      </c>
      <c r="AK258" s="14">
        <f t="shared" si="91"/>
        <v>122400</v>
      </c>
      <c r="AL258" s="14">
        <f t="shared" si="91"/>
        <v>124848</v>
      </c>
      <c r="AM258" s="14">
        <f t="shared" si="91"/>
        <v>127344.96000000001</v>
      </c>
      <c r="AO258" s="42">
        <v>0.02</v>
      </c>
    </row>
    <row r="259" spans="2:41" hidden="1" outlineLevel="2" collapsed="1" x14ac:dyDescent="0.3">
      <c r="B259" t="s">
        <v>54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41" hidden="1" outlineLevel="3" x14ac:dyDescent="0.3">
      <c r="J260" s="19" t="s">
        <v>11</v>
      </c>
      <c r="K260" s="3">
        <v>5000</v>
      </c>
      <c r="L260" s="3">
        <v>5000</v>
      </c>
      <c r="M260" s="3">
        <v>5000</v>
      </c>
      <c r="N260" s="3">
        <v>5000</v>
      </c>
      <c r="O260" s="3">
        <v>5000</v>
      </c>
      <c r="P260" s="3">
        <v>5000</v>
      </c>
      <c r="Q260" s="3">
        <v>5000</v>
      </c>
      <c r="R260" s="3">
        <v>5000</v>
      </c>
      <c r="S260" s="3">
        <v>5000</v>
      </c>
      <c r="T260" s="3">
        <v>5000</v>
      </c>
      <c r="U260" s="3">
        <v>5000</v>
      </c>
      <c r="V260" s="3">
        <v>5000</v>
      </c>
      <c r="W260" s="3">
        <v>5000</v>
      </c>
      <c r="X260" s="3">
        <v>5000</v>
      </c>
      <c r="Y260" s="3">
        <v>5000</v>
      </c>
      <c r="Z260" s="3">
        <v>5000</v>
      </c>
      <c r="AA260" s="3">
        <v>5000</v>
      </c>
      <c r="AB260" s="3">
        <v>5000</v>
      </c>
      <c r="AC260" s="3">
        <v>5000</v>
      </c>
      <c r="AD260" s="3">
        <v>5000</v>
      </c>
      <c r="AE260" s="3">
        <v>5000</v>
      </c>
      <c r="AF260" s="3">
        <v>5000</v>
      </c>
      <c r="AG260" s="3">
        <v>5000</v>
      </c>
      <c r="AH260" s="3">
        <v>5000</v>
      </c>
      <c r="AI260" s="14">
        <f>SUM(K260:V260)</f>
        <v>60000</v>
      </c>
      <c r="AJ260" s="14">
        <f>SUM(W260:AH260)</f>
        <v>60000</v>
      </c>
      <c r="AK260" s="14">
        <f>AJ260*(1+$AO260)</f>
        <v>60299.999999999993</v>
      </c>
      <c r="AL260" s="14">
        <f>AK260*(1+$AO260)</f>
        <v>60601.499999999985</v>
      </c>
      <c r="AM260" s="14">
        <f>AL260*(1+$AO260)</f>
        <v>60904.507499999978</v>
      </c>
      <c r="AO260" s="42">
        <v>5.0000000000000001E-3</v>
      </c>
    </row>
    <row r="261" spans="2:41" hidden="1" outlineLevel="3" x14ac:dyDescent="0.3">
      <c r="J261" s="19" t="s">
        <v>10</v>
      </c>
      <c r="K261" s="3">
        <v>6000</v>
      </c>
      <c r="L261" s="3">
        <v>6000</v>
      </c>
      <c r="M261" s="3">
        <v>6000</v>
      </c>
      <c r="N261" s="3">
        <v>6000</v>
      </c>
      <c r="O261" s="3">
        <v>6000</v>
      </c>
      <c r="P261" s="3">
        <v>6000</v>
      </c>
      <c r="Q261" s="3">
        <v>6000</v>
      </c>
      <c r="R261" s="3">
        <v>6000</v>
      </c>
      <c r="S261" s="3">
        <v>6000</v>
      </c>
      <c r="T261" s="3">
        <v>6000</v>
      </c>
      <c r="U261" s="3">
        <v>6000</v>
      </c>
      <c r="V261" s="3">
        <v>6000</v>
      </c>
      <c r="W261" s="3">
        <v>6000</v>
      </c>
      <c r="X261" s="3">
        <v>6000</v>
      </c>
      <c r="Y261" s="3">
        <v>6000</v>
      </c>
      <c r="Z261" s="3">
        <v>6000</v>
      </c>
      <c r="AA261" s="3">
        <v>6000</v>
      </c>
      <c r="AB261" s="3">
        <v>6000</v>
      </c>
      <c r="AC261" s="3">
        <v>6000</v>
      </c>
      <c r="AD261" s="3">
        <v>6000</v>
      </c>
      <c r="AE261" s="3">
        <v>6000</v>
      </c>
      <c r="AF261" s="3">
        <v>6000</v>
      </c>
      <c r="AG261" s="3">
        <v>6000</v>
      </c>
      <c r="AH261" s="3">
        <v>6000</v>
      </c>
      <c r="AI261" s="14">
        <f>SUM(K261:V261)</f>
        <v>72000</v>
      </c>
      <c r="AJ261" s="14">
        <f>SUM(W261:AH261)</f>
        <v>72000</v>
      </c>
      <c r="AK261" s="14">
        <f t="shared" ref="AK261:AM262" si="92">AJ261*(1+$AO261)</f>
        <v>72720</v>
      </c>
      <c r="AL261" s="14">
        <f t="shared" si="92"/>
        <v>73447.199999999997</v>
      </c>
      <c r="AM261" s="14">
        <f t="shared" si="92"/>
        <v>74181.671999999991</v>
      </c>
      <c r="AO261" s="42">
        <v>0.01</v>
      </c>
    </row>
    <row r="262" spans="2:41" hidden="1" outlineLevel="3" x14ac:dyDescent="0.3">
      <c r="J262" s="19" t="s">
        <v>15</v>
      </c>
      <c r="K262" s="3">
        <v>7000</v>
      </c>
      <c r="L262" s="3">
        <v>7000</v>
      </c>
      <c r="M262" s="3">
        <v>7000</v>
      </c>
      <c r="N262" s="3">
        <v>7000</v>
      </c>
      <c r="O262" s="3">
        <v>7000</v>
      </c>
      <c r="P262" s="3">
        <v>7000</v>
      </c>
      <c r="Q262" s="3">
        <v>7000</v>
      </c>
      <c r="R262" s="3">
        <v>7000</v>
      </c>
      <c r="S262" s="3">
        <v>7000</v>
      </c>
      <c r="T262" s="3">
        <v>7000</v>
      </c>
      <c r="U262" s="3">
        <v>7000</v>
      </c>
      <c r="V262" s="3">
        <v>7000</v>
      </c>
      <c r="W262" s="3">
        <v>7000</v>
      </c>
      <c r="X262" s="3">
        <v>7000</v>
      </c>
      <c r="Y262" s="3">
        <v>7000</v>
      </c>
      <c r="Z262" s="3">
        <v>7000</v>
      </c>
      <c r="AA262" s="3">
        <v>7000</v>
      </c>
      <c r="AB262" s="3">
        <v>7000</v>
      </c>
      <c r="AC262" s="3">
        <v>7000</v>
      </c>
      <c r="AD262" s="3">
        <v>7000</v>
      </c>
      <c r="AE262" s="3">
        <v>7000</v>
      </c>
      <c r="AF262" s="3">
        <v>7000</v>
      </c>
      <c r="AG262" s="3">
        <v>7000</v>
      </c>
      <c r="AH262" s="3">
        <v>7000</v>
      </c>
      <c r="AI262" s="14">
        <f>SUM(K262:V262)</f>
        <v>84000</v>
      </c>
      <c r="AJ262" s="14">
        <f>SUM(W262:AH262)</f>
        <v>84000</v>
      </c>
      <c r="AK262" s="14">
        <f t="shared" si="92"/>
        <v>85680</v>
      </c>
      <c r="AL262" s="14">
        <f t="shared" si="92"/>
        <v>87393.600000000006</v>
      </c>
      <c r="AM262" s="14">
        <f t="shared" si="92"/>
        <v>89141.472000000009</v>
      </c>
      <c r="AO262" s="42">
        <v>0.02</v>
      </c>
    </row>
    <row r="263" spans="2:41" hidden="1" outlineLevel="2" collapsed="1" x14ac:dyDescent="0.3">
      <c r="B263" t="s">
        <v>71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4"/>
      <c r="AJ263" s="14"/>
    </row>
    <row r="264" spans="2:41" hidden="1" outlineLevel="3" x14ac:dyDescent="0.3">
      <c r="J264" s="19" t="s">
        <v>11</v>
      </c>
      <c r="K264" s="3">
        <v>5000</v>
      </c>
      <c r="L264" s="3">
        <v>5000</v>
      </c>
      <c r="M264" s="3">
        <v>5000</v>
      </c>
      <c r="N264" s="3">
        <v>5000</v>
      </c>
      <c r="O264" s="3">
        <v>5000</v>
      </c>
      <c r="P264" s="3">
        <v>5000</v>
      </c>
      <c r="Q264" s="3">
        <v>5000</v>
      </c>
      <c r="R264" s="3">
        <v>5000</v>
      </c>
      <c r="S264" s="3">
        <v>5000</v>
      </c>
      <c r="T264" s="3">
        <v>5000</v>
      </c>
      <c r="U264" s="3">
        <v>5000</v>
      </c>
      <c r="V264" s="3">
        <v>5000</v>
      </c>
      <c r="W264" s="3">
        <v>5000</v>
      </c>
      <c r="X264" s="3">
        <v>5000</v>
      </c>
      <c r="Y264" s="3">
        <v>5000</v>
      </c>
      <c r="Z264" s="3">
        <v>5000</v>
      </c>
      <c r="AA264" s="3">
        <v>5000</v>
      </c>
      <c r="AB264" s="3">
        <v>5000</v>
      </c>
      <c r="AC264" s="3">
        <v>5000</v>
      </c>
      <c r="AD264" s="3">
        <v>5000</v>
      </c>
      <c r="AE264" s="3">
        <v>5000</v>
      </c>
      <c r="AF264" s="3">
        <v>5000</v>
      </c>
      <c r="AG264" s="3">
        <v>5000</v>
      </c>
      <c r="AH264" s="3">
        <v>5000</v>
      </c>
      <c r="AI264" s="14">
        <f>SUM(K264:V264)</f>
        <v>60000</v>
      </c>
      <c r="AJ264" s="14">
        <f>SUM(W264:AH264)</f>
        <v>60000</v>
      </c>
      <c r="AK264" s="14">
        <f>AJ264*(1+$AO264)</f>
        <v>60299.999999999993</v>
      </c>
      <c r="AL264" s="14">
        <f>AK264*(1+$AO264)</f>
        <v>60601.499999999985</v>
      </c>
      <c r="AM264" s="14">
        <f>AL264*(1+$AO264)</f>
        <v>60904.507499999978</v>
      </c>
      <c r="AO264" s="42">
        <v>5.0000000000000001E-3</v>
      </c>
    </row>
    <row r="265" spans="2:41" hidden="1" outlineLevel="3" x14ac:dyDescent="0.3">
      <c r="J265" s="19" t="s">
        <v>10</v>
      </c>
      <c r="K265" s="3">
        <v>6000</v>
      </c>
      <c r="L265" s="3">
        <v>6000</v>
      </c>
      <c r="M265" s="3">
        <v>6000</v>
      </c>
      <c r="N265" s="3">
        <v>6000</v>
      </c>
      <c r="O265" s="3">
        <v>6000</v>
      </c>
      <c r="P265" s="3">
        <v>6000</v>
      </c>
      <c r="Q265" s="3">
        <v>6000</v>
      </c>
      <c r="R265" s="3">
        <v>6000</v>
      </c>
      <c r="S265" s="3">
        <v>6000</v>
      </c>
      <c r="T265" s="3">
        <v>6000</v>
      </c>
      <c r="U265" s="3">
        <v>6000</v>
      </c>
      <c r="V265" s="3">
        <v>6000</v>
      </c>
      <c r="W265" s="3">
        <v>6000</v>
      </c>
      <c r="X265" s="3">
        <v>6000</v>
      </c>
      <c r="Y265" s="3">
        <v>6000</v>
      </c>
      <c r="Z265" s="3">
        <v>6000</v>
      </c>
      <c r="AA265" s="3">
        <v>6000</v>
      </c>
      <c r="AB265" s="3">
        <v>6000</v>
      </c>
      <c r="AC265" s="3">
        <v>6000</v>
      </c>
      <c r="AD265" s="3">
        <v>6000</v>
      </c>
      <c r="AE265" s="3">
        <v>6000</v>
      </c>
      <c r="AF265" s="3">
        <v>6000</v>
      </c>
      <c r="AG265" s="3">
        <v>6000</v>
      </c>
      <c r="AH265" s="3">
        <v>6000</v>
      </c>
      <c r="AI265" s="14">
        <f>SUM(K265:V265)</f>
        <v>72000</v>
      </c>
      <c r="AJ265" s="14">
        <f>SUM(W265:AH265)</f>
        <v>72000</v>
      </c>
      <c r="AK265" s="14">
        <f t="shared" ref="AK265:AM266" si="93">AJ265*(1+$AO265)</f>
        <v>72720</v>
      </c>
      <c r="AL265" s="14">
        <f t="shared" si="93"/>
        <v>73447.199999999997</v>
      </c>
      <c r="AM265" s="14">
        <f t="shared" si="93"/>
        <v>74181.671999999991</v>
      </c>
      <c r="AO265" s="42">
        <v>0.01</v>
      </c>
    </row>
    <row r="266" spans="2:41" hidden="1" outlineLevel="3" x14ac:dyDescent="0.3">
      <c r="J266" s="19" t="s">
        <v>15</v>
      </c>
      <c r="K266" s="3">
        <v>7000</v>
      </c>
      <c r="L266" s="3">
        <v>7000</v>
      </c>
      <c r="M266" s="3">
        <v>7000</v>
      </c>
      <c r="N266" s="3">
        <v>7000</v>
      </c>
      <c r="O266" s="3">
        <v>7000</v>
      </c>
      <c r="P266" s="3">
        <v>7000</v>
      </c>
      <c r="Q266" s="3">
        <v>7000</v>
      </c>
      <c r="R266" s="3">
        <v>7000</v>
      </c>
      <c r="S266" s="3">
        <v>7000</v>
      </c>
      <c r="T266" s="3">
        <v>7000</v>
      </c>
      <c r="U266" s="3">
        <v>7000</v>
      </c>
      <c r="V266" s="3">
        <v>7000</v>
      </c>
      <c r="W266" s="3">
        <v>7000</v>
      </c>
      <c r="X266" s="3">
        <v>7000</v>
      </c>
      <c r="Y266" s="3">
        <v>7000</v>
      </c>
      <c r="Z266" s="3">
        <v>7000</v>
      </c>
      <c r="AA266" s="3">
        <v>7000</v>
      </c>
      <c r="AB266" s="3">
        <v>7000</v>
      </c>
      <c r="AC266" s="3">
        <v>7000</v>
      </c>
      <c r="AD266" s="3">
        <v>7000</v>
      </c>
      <c r="AE266" s="3">
        <v>7000</v>
      </c>
      <c r="AF266" s="3">
        <v>7000</v>
      </c>
      <c r="AG266" s="3">
        <v>7000</v>
      </c>
      <c r="AH266" s="3">
        <v>7000</v>
      </c>
      <c r="AI266" s="14">
        <f>SUM(K266:V266)</f>
        <v>84000</v>
      </c>
      <c r="AJ266" s="14">
        <f>SUM(W266:AH266)</f>
        <v>84000</v>
      </c>
      <c r="AK266" s="14">
        <f t="shared" si="93"/>
        <v>85680</v>
      </c>
      <c r="AL266" s="14">
        <f t="shared" si="93"/>
        <v>87393.600000000006</v>
      </c>
      <c r="AM266" s="14">
        <f t="shared" si="93"/>
        <v>89141.472000000009</v>
      </c>
      <c r="AO266" s="42">
        <v>0.02</v>
      </c>
    </row>
    <row r="267" spans="2:41" hidden="1" outlineLevel="2" collapsed="1" x14ac:dyDescent="0.3">
      <c r="B267" t="s">
        <v>59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4"/>
      <c r="AJ267" s="14"/>
    </row>
    <row r="268" spans="2:41" hidden="1" outlineLevel="3" x14ac:dyDescent="0.3">
      <c r="J268" s="19" t="s">
        <v>11</v>
      </c>
      <c r="K268" s="3">
        <v>6000</v>
      </c>
      <c r="L268" s="3">
        <v>6000</v>
      </c>
      <c r="M268" s="3">
        <v>6000</v>
      </c>
      <c r="N268" s="3">
        <v>6000</v>
      </c>
      <c r="O268" s="3">
        <v>6000</v>
      </c>
      <c r="P268" s="3">
        <v>6000</v>
      </c>
      <c r="Q268" s="3">
        <v>6000</v>
      </c>
      <c r="R268" s="3">
        <v>6000</v>
      </c>
      <c r="S268" s="3">
        <v>6000</v>
      </c>
      <c r="T268" s="3">
        <v>6000</v>
      </c>
      <c r="U268" s="3">
        <v>6000</v>
      </c>
      <c r="V268" s="3">
        <v>6000</v>
      </c>
      <c r="W268" s="3">
        <v>6000</v>
      </c>
      <c r="X268" s="3">
        <v>6000</v>
      </c>
      <c r="Y268" s="3">
        <v>6000</v>
      </c>
      <c r="Z268" s="3">
        <v>6000</v>
      </c>
      <c r="AA268" s="3">
        <v>6000</v>
      </c>
      <c r="AB268" s="3">
        <v>6000</v>
      </c>
      <c r="AC268" s="3">
        <v>6000</v>
      </c>
      <c r="AD268" s="3">
        <v>6000</v>
      </c>
      <c r="AE268" s="3">
        <v>6000</v>
      </c>
      <c r="AF268" s="3">
        <v>6000</v>
      </c>
      <c r="AG268" s="3">
        <v>6000</v>
      </c>
      <c r="AH268" s="3">
        <v>6000</v>
      </c>
      <c r="AI268" s="14">
        <f>SUM(K268:V268)</f>
        <v>72000</v>
      </c>
      <c r="AJ268" s="14">
        <f>SUM(W268:AH268)</f>
        <v>72000</v>
      </c>
      <c r="AK268" s="14">
        <f>AJ268*(1+$AO268)</f>
        <v>72359.999999999985</v>
      </c>
      <c r="AL268" s="14">
        <f>AK268*(1+$AO268)</f>
        <v>72721.799999999974</v>
      </c>
      <c r="AM268" s="14">
        <f>AL268*(1+$AO268)</f>
        <v>73085.408999999971</v>
      </c>
      <c r="AO268" s="42">
        <v>5.0000000000000001E-3</v>
      </c>
    </row>
    <row r="269" spans="2:41" hidden="1" outlineLevel="3" x14ac:dyDescent="0.3">
      <c r="J269" s="19" t="s">
        <v>10</v>
      </c>
      <c r="K269" s="3">
        <v>7000</v>
      </c>
      <c r="L269" s="3">
        <v>7000</v>
      </c>
      <c r="M269" s="3">
        <v>7000</v>
      </c>
      <c r="N269" s="3">
        <v>7000</v>
      </c>
      <c r="O269" s="3">
        <v>7000</v>
      </c>
      <c r="P269" s="3">
        <v>7000</v>
      </c>
      <c r="Q269" s="3">
        <v>7000</v>
      </c>
      <c r="R269" s="3">
        <v>7000</v>
      </c>
      <c r="S269" s="3">
        <v>7000</v>
      </c>
      <c r="T269" s="3">
        <v>7000</v>
      </c>
      <c r="U269" s="3">
        <v>7000</v>
      </c>
      <c r="V269" s="3">
        <v>7000</v>
      </c>
      <c r="W269" s="3">
        <v>7000</v>
      </c>
      <c r="X269" s="3">
        <v>7000</v>
      </c>
      <c r="Y269" s="3">
        <v>7000</v>
      </c>
      <c r="Z269" s="3">
        <v>7000</v>
      </c>
      <c r="AA269" s="3">
        <v>7000</v>
      </c>
      <c r="AB269" s="3">
        <v>7000</v>
      </c>
      <c r="AC269" s="3">
        <v>7000</v>
      </c>
      <c r="AD269" s="3">
        <v>7000</v>
      </c>
      <c r="AE269" s="3">
        <v>7000</v>
      </c>
      <c r="AF269" s="3">
        <v>7000</v>
      </c>
      <c r="AG269" s="3">
        <v>7000</v>
      </c>
      <c r="AH269" s="3">
        <v>7000</v>
      </c>
      <c r="AI269" s="14">
        <f>SUM(K269:V269)</f>
        <v>84000</v>
      </c>
      <c r="AJ269" s="14">
        <f>SUM(W269:AH269)</f>
        <v>84000</v>
      </c>
      <c r="AK269" s="14">
        <f t="shared" ref="AK269:AM270" si="94">AJ269*(1+$AO269)</f>
        <v>84840</v>
      </c>
      <c r="AL269" s="14">
        <f t="shared" si="94"/>
        <v>85688.4</v>
      </c>
      <c r="AM269" s="14">
        <f t="shared" si="94"/>
        <v>86545.284</v>
      </c>
      <c r="AO269" s="42">
        <v>0.01</v>
      </c>
    </row>
    <row r="270" spans="2:41" hidden="1" outlineLevel="3" x14ac:dyDescent="0.3">
      <c r="J270" s="19" t="s">
        <v>15</v>
      </c>
      <c r="K270" s="3">
        <v>8000</v>
      </c>
      <c r="L270" s="3">
        <v>8000</v>
      </c>
      <c r="M270" s="3">
        <v>8000</v>
      </c>
      <c r="N270" s="3">
        <v>8000</v>
      </c>
      <c r="O270" s="3">
        <v>8000</v>
      </c>
      <c r="P270" s="3">
        <v>8000</v>
      </c>
      <c r="Q270" s="3">
        <v>8000</v>
      </c>
      <c r="R270" s="3">
        <v>8000</v>
      </c>
      <c r="S270" s="3">
        <v>8000</v>
      </c>
      <c r="T270" s="3">
        <v>8000</v>
      </c>
      <c r="U270" s="3">
        <v>8000</v>
      </c>
      <c r="V270" s="3">
        <v>8000</v>
      </c>
      <c r="W270" s="3">
        <v>8000</v>
      </c>
      <c r="X270" s="3">
        <v>8000</v>
      </c>
      <c r="Y270" s="3">
        <v>8000</v>
      </c>
      <c r="Z270" s="3">
        <v>8000</v>
      </c>
      <c r="AA270" s="3">
        <v>8000</v>
      </c>
      <c r="AB270" s="3">
        <v>8000</v>
      </c>
      <c r="AC270" s="3">
        <v>8000</v>
      </c>
      <c r="AD270" s="3">
        <v>8000</v>
      </c>
      <c r="AE270" s="3">
        <v>8000</v>
      </c>
      <c r="AF270" s="3">
        <v>8000</v>
      </c>
      <c r="AG270" s="3">
        <v>8000</v>
      </c>
      <c r="AH270" s="3">
        <v>8000</v>
      </c>
      <c r="AI270" s="14">
        <f>SUM(K270:V270)</f>
        <v>96000</v>
      </c>
      <c r="AJ270" s="14">
        <f>SUM(W270:AH270)</f>
        <v>96000</v>
      </c>
      <c r="AK270" s="14">
        <f t="shared" si="94"/>
        <v>97920</v>
      </c>
      <c r="AL270" s="14">
        <f t="shared" si="94"/>
        <v>99878.400000000009</v>
      </c>
      <c r="AM270" s="14">
        <f t="shared" si="94"/>
        <v>101875.96800000001</v>
      </c>
      <c r="AO270" s="42">
        <v>0.02</v>
      </c>
    </row>
    <row r="271" spans="2:41" hidden="1" outlineLevel="2" collapsed="1" x14ac:dyDescent="0.3">
      <c r="B271" t="s">
        <v>61</v>
      </c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4"/>
      <c r="AJ271" s="14"/>
    </row>
    <row r="272" spans="2:41" hidden="1" outlineLevel="3" x14ac:dyDescent="0.3">
      <c r="J272" s="19" t="s">
        <v>11</v>
      </c>
      <c r="K272" s="3">
        <v>4000</v>
      </c>
      <c r="L272" s="3">
        <v>4000</v>
      </c>
      <c r="M272" s="3">
        <v>4000</v>
      </c>
      <c r="N272" s="3">
        <v>4000</v>
      </c>
      <c r="O272" s="3">
        <v>4000</v>
      </c>
      <c r="P272" s="3">
        <v>4000</v>
      </c>
      <c r="Q272" s="3">
        <v>4000</v>
      </c>
      <c r="R272" s="3">
        <v>4000</v>
      </c>
      <c r="S272" s="3">
        <v>4000</v>
      </c>
      <c r="T272" s="3">
        <v>4000</v>
      </c>
      <c r="U272" s="3">
        <v>4000</v>
      </c>
      <c r="V272" s="3">
        <v>4000</v>
      </c>
      <c r="W272" s="3">
        <v>4000</v>
      </c>
      <c r="X272" s="3">
        <v>4000</v>
      </c>
      <c r="Y272" s="3">
        <v>4000</v>
      </c>
      <c r="Z272" s="3">
        <v>4000</v>
      </c>
      <c r="AA272" s="3">
        <v>4000</v>
      </c>
      <c r="AB272" s="3">
        <v>4000</v>
      </c>
      <c r="AC272" s="3">
        <v>4000</v>
      </c>
      <c r="AD272" s="3">
        <v>4000</v>
      </c>
      <c r="AE272" s="3">
        <v>4000</v>
      </c>
      <c r="AF272" s="3">
        <v>4000</v>
      </c>
      <c r="AG272" s="3">
        <v>4000</v>
      </c>
      <c r="AH272" s="3">
        <v>4000</v>
      </c>
      <c r="AI272" s="14">
        <f t="shared" ref="AI272:AI274" si="95">SUM(K272:V272)</f>
        <v>48000</v>
      </c>
      <c r="AJ272" s="14">
        <f t="shared" ref="AJ272:AJ274" si="96">SUM(W272:AH272)</f>
        <v>48000</v>
      </c>
      <c r="AK272" s="14">
        <f t="shared" ref="AK272:AM272" si="97">AJ272*(1+$AO272)</f>
        <v>48239.999999999993</v>
      </c>
      <c r="AL272" s="14">
        <f t="shared" si="97"/>
        <v>48481.19999999999</v>
      </c>
      <c r="AM272" s="14">
        <f t="shared" si="97"/>
        <v>48723.605999999985</v>
      </c>
      <c r="AO272" s="42">
        <v>5.0000000000000001E-3</v>
      </c>
    </row>
    <row r="273" spans="1:41" hidden="1" outlineLevel="3" x14ac:dyDescent="0.3">
      <c r="J273" s="19" t="s">
        <v>10</v>
      </c>
      <c r="K273" s="3">
        <v>5000</v>
      </c>
      <c r="L273" s="3">
        <v>5000</v>
      </c>
      <c r="M273" s="3">
        <v>5000</v>
      </c>
      <c r="N273" s="3">
        <v>5000</v>
      </c>
      <c r="O273" s="3">
        <v>5000</v>
      </c>
      <c r="P273" s="3">
        <v>5000</v>
      </c>
      <c r="Q273" s="3">
        <v>5000</v>
      </c>
      <c r="R273" s="3">
        <v>5000</v>
      </c>
      <c r="S273" s="3">
        <v>5000</v>
      </c>
      <c r="T273" s="3">
        <v>5000</v>
      </c>
      <c r="U273" s="3">
        <v>5000</v>
      </c>
      <c r="V273" s="3">
        <v>5000</v>
      </c>
      <c r="W273" s="3">
        <v>5000</v>
      </c>
      <c r="X273" s="3">
        <v>5000</v>
      </c>
      <c r="Y273" s="3">
        <v>5000</v>
      </c>
      <c r="Z273" s="3">
        <v>5000</v>
      </c>
      <c r="AA273" s="3">
        <v>5000</v>
      </c>
      <c r="AB273" s="3">
        <v>5000</v>
      </c>
      <c r="AC273" s="3">
        <v>5000</v>
      </c>
      <c r="AD273" s="3">
        <v>5000</v>
      </c>
      <c r="AE273" s="3">
        <v>5000</v>
      </c>
      <c r="AF273" s="3">
        <v>5000</v>
      </c>
      <c r="AG273" s="3">
        <v>5000</v>
      </c>
      <c r="AH273" s="3">
        <v>5000</v>
      </c>
      <c r="AI273" s="14">
        <f t="shared" si="95"/>
        <v>60000</v>
      </c>
      <c r="AJ273" s="14">
        <f t="shared" si="96"/>
        <v>60000</v>
      </c>
      <c r="AK273" s="14">
        <f t="shared" ref="AK273:AM273" si="98">AJ273*(1+$AO273)</f>
        <v>60600</v>
      </c>
      <c r="AL273" s="14">
        <f t="shared" si="98"/>
        <v>61206</v>
      </c>
      <c r="AM273" s="14">
        <f t="shared" si="98"/>
        <v>61818.06</v>
      </c>
      <c r="AO273" s="42">
        <v>0.01</v>
      </c>
    </row>
    <row r="274" spans="1:41" hidden="1" outlineLevel="3" x14ac:dyDescent="0.3">
      <c r="J274" s="19" t="s">
        <v>15</v>
      </c>
      <c r="K274" s="3">
        <v>6000</v>
      </c>
      <c r="L274" s="3">
        <v>6000</v>
      </c>
      <c r="M274" s="3">
        <v>6000</v>
      </c>
      <c r="N274" s="3">
        <v>6000</v>
      </c>
      <c r="O274" s="3">
        <v>6000</v>
      </c>
      <c r="P274" s="3">
        <v>6000</v>
      </c>
      <c r="Q274" s="3">
        <v>6000</v>
      </c>
      <c r="R274" s="3">
        <v>6000</v>
      </c>
      <c r="S274" s="3">
        <v>6000</v>
      </c>
      <c r="T274" s="3">
        <v>6000</v>
      </c>
      <c r="U274" s="3">
        <v>6000</v>
      </c>
      <c r="V274" s="3">
        <v>6000</v>
      </c>
      <c r="W274" s="3">
        <v>6000</v>
      </c>
      <c r="X274" s="3">
        <v>6000</v>
      </c>
      <c r="Y274" s="3">
        <v>6000</v>
      </c>
      <c r="Z274" s="3">
        <v>6000</v>
      </c>
      <c r="AA274" s="3">
        <v>6000</v>
      </c>
      <c r="AB274" s="3">
        <v>6000</v>
      </c>
      <c r="AC274" s="3">
        <v>6000</v>
      </c>
      <c r="AD274" s="3">
        <v>6000</v>
      </c>
      <c r="AE274" s="3">
        <v>6000</v>
      </c>
      <c r="AF274" s="3">
        <v>6000</v>
      </c>
      <c r="AG274" s="3">
        <v>6000</v>
      </c>
      <c r="AH274" s="3">
        <v>6000</v>
      </c>
      <c r="AI274" s="14">
        <f t="shared" si="95"/>
        <v>72000</v>
      </c>
      <c r="AJ274" s="14">
        <f t="shared" si="96"/>
        <v>72000</v>
      </c>
      <c r="AK274" s="14">
        <f t="shared" ref="AK274:AM274" si="99">AJ274*(1+$AO274)</f>
        <v>73440</v>
      </c>
      <c r="AL274" s="14">
        <f t="shared" si="99"/>
        <v>74908.800000000003</v>
      </c>
      <c r="AM274" s="14">
        <f t="shared" si="99"/>
        <v>76406.97600000001</v>
      </c>
      <c r="AO274" s="42">
        <v>0.02</v>
      </c>
    </row>
    <row r="275" spans="1:41" hidden="1" outlineLevel="2" collapsed="1" x14ac:dyDescent="0.3">
      <c r="B275" t="s">
        <v>55</v>
      </c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41" hidden="1" outlineLevel="4" x14ac:dyDescent="0.3">
      <c r="J276" s="19" t="s">
        <v>11</v>
      </c>
      <c r="K276" s="25">
        <v>0.15</v>
      </c>
      <c r="L276" s="25">
        <v>0.15</v>
      </c>
      <c r="M276" s="25">
        <v>0.15</v>
      </c>
      <c r="N276" s="25">
        <v>0.15</v>
      </c>
      <c r="O276" s="25">
        <v>0.15</v>
      </c>
      <c r="P276" s="25">
        <v>0.15</v>
      </c>
      <c r="Q276" s="25">
        <v>0.15</v>
      </c>
      <c r="R276" s="25">
        <v>0.15</v>
      </c>
      <c r="S276" s="25">
        <v>0.15</v>
      </c>
      <c r="T276" s="25">
        <v>0.15</v>
      </c>
      <c r="U276" s="25">
        <v>0.15</v>
      </c>
      <c r="V276" s="25">
        <v>0.15</v>
      </c>
      <c r="W276" s="25">
        <v>0.15</v>
      </c>
      <c r="X276" s="25">
        <v>0.15</v>
      </c>
      <c r="Y276" s="25">
        <v>0.15</v>
      </c>
      <c r="Z276" s="25">
        <v>0.15</v>
      </c>
      <c r="AA276" s="25">
        <v>0.15</v>
      </c>
      <c r="AB276" s="25">
        <v>0.15</v>
      </c>
      <c r="AC276" s="25">
        <v>0.15</v>
      </c>
      <c r="AD276" s="25">
        <v>0.15</v>
      </c>
      <c r="AE276" s="25">
        <v>0.15</v>
      </c>
      <c r="AF276" s="25">
        <v>0.15</v>
      </c>
      <c r="AG276" s="25">
        <v>0.15</v>
      </c>
      <c r="AH276" s="25">
        <v>0.15</v>
      </c>
      <c r="AI276" s="25">
        <v>0.15</v>
      </c>
      <c r="AJ276" s="25">
        <v>0.15</v>
      </c>
      <c r="AK276" s="25">
        <v>0.15</v>
      </c>
      <c r="AL276" s="25">
        <v>0.15</v>
      </c>
      <c r="AM276" s="25">
        <v>0.15</v>
      </c>
    </row>
    <row r="277" spans="1:41" hidden="1" outlineLevel="4" x14ac:dyDescent="0.3">
      <c r="J277" s="19" t="s">
        <v>10</v>
      </c>
      <c r="K277" s="25">
        <v>0.1555</v>
      </c>
      <c r="L277" s="25">
        <v>0.1555</v>
      </c>
      <c r="M277" s="25">
        <v>0.1555</v>
      </c>
      <c r="N277" s="25">
        <v>0.1555</v>
      </c>
      <c r="O277" s="25">
        <v>0.1555</v>
      </c>
      <c r="P277" s="25">
        <v>0.1555</v>
      </c>
      <c r="Q277" s="25">
        <v>0.1555</v>
      </c>
      <c r="R277" s="25">
        <v>0.1555</v>
      </c>
      <c r="S277" s="25">
        <v>0.1555</v>
      </c>
      <c r="T277" s="25">
        <v>0.1555</v>
      </c>
      <c r="U277" s="25">
        <v>0.1555</v>
      </c>
      <c r="V277" s="25">
        <v>0.1555</v>
      </c>
      <c r="W277" s="25">
        <v>0.1555</v>
      </c>
      <c r="X277" s="25">
        <v>0.1555</v>
      </c>
      <c r="Y277" s="25">
        <v>0.1555</v>
      </c>
      <c r="Z277" s="25">
        <v>0.1555</v>
      </c>
      <c r="AA277" s="25">
        <v>0.1555</v>
      </c>
      <c r="AB277" s="25">
        <v>0.1555</v>
      </c>
      <c r="AC277" s="25">
        <v>0.1555</v>
      </c>
      <c r="AD277" s="25">
        <v>0.1555</v>
      </c>
      <c r="AE277" s="25">
        <v>0.1555</v>
      </c>
      <c r="AF277" s="25">
        <v>0.1555</v>
      </c>
      <c r="AG277" s="25">
        <v>0.1555</v>
      </c>
      <c r="AH277" s="25">
        <v>0.1555</v>
      </c>
      <c r="AI277" s="25">
        <v>0.1555</v>
      </c>
      <c r="AJ277" s="25">
        <v>0.1555</v>
      </c>
      <c r="AK277" s="25">
        <v>0.1555</v>
      </c>
      <c r="AL277" s="25">
        <v>0.1555</v>
      </c>
      <c r="AM277" s="25">
        <v>0.1555</v>
      </c>
    </row>
    <row r="278" spans="1:41" hidden="1" outlineLevel="4" x14ac:dyDescent="0.3">
      <c r="J278" s="19" t="s">
        <v>15</v>
      </c>
      <c r="K278" s="25">
        <v>0.17</v>
      </c>
      <c r="L278" s="25">
        <v>0.17</v>
      </c>
      <c r="M278" s="25">
        <v>0.17</v>
      </c>
      <c r="N278" s="25">
        <v>0.17</v>
      </c>
      <c r="O278" s="25">
        <v>0.17</v>
      </c>
      <c r="P278" s="25">
        <v>0.17</v>
      </c>
      <c r="Q278" s="25">
        <v>0.17</v>
      </c>
      <c r="R278" s="25">
        <v>0.17</v>
      </c>
      <c r="S278" s="25">
        <v>0.17</v>
      </c>
      <c r="T278" s="25">
        <v>0.17</v>
      </c>
      <c r="U278" s="25">
        <v>0.17</v>
      </c>
      <c r="V278" s="25">
        <v>0.17</v>
      </c>
      <c r="W278" s="25">
        <v>0.17</v>
      </c>
      <c r="X278" s="25">
        <v>0.17</v>
      </c>
      <c r="Y278" s="25">
        <v>0.17</v>
      </c>
      <c r="Z278" s="25">
        <v>0.17</v>
      </c>
      <c r="AA278" s="25">
        <v>0.17</v>
      </c>
      <c r="AB278" s="25">
        <v>0.17</v>
      </c>
      <c r="AC278" s="25">
        <v>0.17</v>
      </c>
      <c r="AD278" s="25">
        <v>0.17</v>
      </c>
      <c r="AE278" s="25">
        <v>0.17</v>
      </c>
      <c r="AF278" s="25">
        <v>0.17</v>
      </c>
      <c r="AG278" s="25">
        <v>0.17</v>
      </c>
      <c r="AH278" s="25">
        <v>0.17</v>
      </c>
      <c r="AI278" s="25">
        <v>0.17</v>
      </c>
      <c r="AJ278" s="25">
        <v>0.17</v>
      </c>
      <c r="AK278" s="25">
        <v>0.17</v>
      </c>
      <c r="AL278" s="25">
        <v>0.17</v>
      </c>
      <c r="AM278" s="25">
        <v>0.17</v>
      </c>
    </row>
    <row r="279" spans="1:41" hidden="1" outlineLevel="2" x14ac:dyDescent="0.3">
      <c r="J279" s="19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34"/>
      <c r="AJ279" s="34"/>
      <c r="AK279" s="34"/>
      <c r="AL279" s="34"/>
      <c r="AM279" s="34"/>
    </row>
    <row r="280" spans="1:41" s="46" customFormat="1" hidden="1" outlineLevel="1" collapsed="1" x14ac:dyDescent="0.25">
      <c r="A280" s="45"/>
      <c r="B280" s="105" t="s">
        <v>86</v>
      </c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7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8"/>
    </row>
    <row r="281" spans="1:41" hidden="1" outlineLevel="2" collapsed="1" x14ac:dyDescent="0.3">
      <c r="B281" t="s">
        <v>62</v>
      </c>
      <c r="AI281" s="14"/>
      <c r="AJ281" s="14"/>
    </row>
    <row r="282" spans="1:41" hidden="1" outlineLevel="3" x14ac:dyDescent="0.3">
      <c r="C282" t="s">
        <v>64</v>
      </c>
      <c r="K282" s="3">
        <v>400</v>
      </c>
      <c r="L282" s="3">
        <v>400</v>
      </c>
      <c r="M282" s="3">
        <v>400</v>
      </c>
      <c r="N282" s="3">
        <v>400</v>
      </c>
      <c r="O282" s="3">
        <v>400</v>
      </c>
      <c r="P282" s="3">
        <v>400</v>
      </c>
      <c r="Q282" s="3">
        <v>400</v>
      </c>
      <c r="R282" s="3">
        <v>400</v>
      </c>
      <c r="S282" s="3">
        <v>400</v>
      </c>
      <c r="T282" s="3">
        <v>400</v>
      </c>
      <c r="U282" s="3">
        <v>400</v>
      </c>
      <c r="V282" s="3">
        <v>400</v>
      </c>
      <c r="W282" s="3">
        <v>400</v>
      </c>
      <c r="X282" s="3">
        <v>400</v>
      </c>
      <c r="Y282" s="3">
        <v>400</v>
      </c>
      <c r="Z282" s="3">
        <v>400</v>
      </c>
      <c r="AA282" s="3">
        <v>400</v>
      </c>
      <c r="AB282" s="3">
        <v>400</v>
      </c>
      <c r="AC282" s="3">
        <v>400</v>
      </c>
      <c r="AD282" s="3">
        <v>400</v>
      </c>
      <c r="AE282" s="3">
        <v>400</v>
      </c>
      <c r="AF282" s="3">
        <v>400</v>
      </c>
      <c r="AG282" s="3">
        <v>400</v>
      </c>
      <c r="AH282" s="3">
        <v>400</v>
      </c>
      <c r="AI282" s="14">
        <f>AH282</f>
        <v>400</v>
      </c>
      <c r="AJ282" s="14">
        <f>AI282</f>
        <v>400</v>
      </c>
      <c r="AK282" s="14">
        <f>AJ282</f>
        <v>400</v>
      </c>
      <c r="AL282" s="14">
        <f>AK282</f>
        <v>400</v>
      </c>
      <c r="AM282" s="14">
        <f>AL282</f>
        <v>400</v>
      </c>
    </row>
    <row r="283" spans="1:41" hidden="1" outlineLevel="3" x14ac:dyDescent="0.3">
      <c r="C283" t="s">
        <v>66</v>
      </c>
      <c r="J283" s="26">
        <v>10.76</v>
      </c>
      <c r="K283" s="3">
        <f t="shared" ref="K283:AM283" si="100">$J$283*K282</f>
        <v>4304</v>
      </c>
      <c r="L283" s="3">
        <f t="shared" si="100"/>
        <v>4304</v>
      </c>
      <c r="M283" s="3">
        <f t="shared" si="100"/>
        <v>4304</v>
      </c>
      <c r="N283" s="3">
        <f t="shared" si="100"/>
        <v>4304</v>
      </c>
      <c r="O283" s="3">
        <f t="shared" si="100"/>
        <v>4304</v>
      </c>
      <c r="P283" s="3">
        <f t="shared" si="100"/>
        <v>4304</v>
      </c>
      <c r="Q283" s="3">
        <f t="shared" si="100"/>
        <v>4304</v>
      </c>
      <c r="R283" s="3">
        <f t="shared" si="100"/>
        <v>4304</v>
      </c>
      <c r="S283" s="3">
        <f t="shared" si="100"/>
        <v>4304</v>
      </c>
      <c r="T283" s="3">
        <f t="shared" si="100"/>
        <v>4304</v>
      </c>
      <c r="U283" s="3">
        <f t="shared" si="100"/>
        <v>4304</v>
      </c>
      <c r="V283" s="3">
        <f t="shared" si="100"/>
        <v>4304</v>
      </c>
      <c r="W283" s="3">
        <f t="shared" si="100"/>
        <v>4304</v>
      </c>
      <c r="X283" s="3">
        <f t="shared" si="100"/>
        <v>4304</v>
      </c>
      <c r="Y283" s="3">
        <f t="shared" si="100"/>
        <v>4304</v>
      </c>
      <c r="Z283" s="3">
        <f t="shared" si="100"/>
        <v>4304</v>
      </c>
      <c r="AA283" s="3">
        <f t="shared" si="100"/>
        <v>4304</v>
      </c>
      <c r="AB283" s="3">
        <f t="shared" si="100"/>
        <v>4304</v>
      </c>
      <c r="AC283" s="3">
        <f t="shared" si="100"/>
        <v>4304</v>
      </c>
      <c r="AD283" s="3">
        <f t="shared" si="100"/>
        <v>4304</v>
      </c>
      <c r="AE283" s="3">
        <f t="shared" si="100"/>
        <v>4304</v>
      </c>
      <c r="AF283" s="3">
        <f t="shared" si="100"/>
        <v>4304</v>
      </c>
      <c r="AG283" s="3">
        <f t="shared" si="100"/>
        <v>4304</v>
      </c>
      <c r="AH283" s="3">
        <f t="shared" si="100"/>
        <v>4304</v>
      </c>
      <c r="AI283" s="14">
        <f t="shared" si="100"/>
        <v>4304</v>
      </c>
      <c r="AJ283" s="14">
        <f t="shared" si="100"/>
        <v>4304</v>
      </c>
      <c r="AK283" s="14">
        <f t="shared" si="100"/>
        <v>4304</v>
      </c>
      <c r="AL283" s="14">
        <f t="shared" si="100"/>
        <v>4304</v>
      </c>
      <c r="AM283" s="14">
        <f t="shared" si="100"/>
        <v>4304</v>
      </c>
    </row>
    <row r="284" spans="1:41" hidden="1" outlineLevel="3" x14ac:dyDescent="0.3">
      <c r="C284" t="s">
        <v>102</v>
      </c>
    </row>
    <row r="285" spans="1:41" hidden="1" outlineLevel="3" x14ac:dyDescent="0.3">
      <c r="J285" s="19" t="s">
        <v>11</v>
      </c>
      <c r="K285" s="44">
        <f>60/12</f>
        <v>5</v>
      </c>
      <c r="L285" s="44">
        <f t="shared" ref="L285:AH285" si="101">60/12</f>
        <v>5</v>
      </c>
      <c r="M285" s="44">
        <f t="shared" si="101"/>
        <v>5</v>
      </c>
      <c r="N285" s="44">
        <f t="shared" si="101"/>
        <v>5</v>
      </c>
      <c r="O285" s="44">
        <f t="shared" si="101"/>
        <v>5</v>
      </c>
      <c r="P285" s="44">
        <f t="shared" si="101"/>
        <v>5</v>
      </c>
      <c r="Q285" s="44">
        <f t="shared" si="101"/>
        <v>5</v>
      </c>
      <c r="R285" s="44">
        <f t="shared" si="101"/>
        <v>5</v>
      </c>
      <c r="S285" s="44">
        <f t="shared" si="101"/>
        <v>5</v>
      </c>
      <c r="T285" s="44">
        <f t="shared" si="101"/>
        <v>5</v>
      </c>
      <c r="U285" s="44">
        <f t="shared" si="101"/>
        <v>5</v>
      </c>
      <c r="V285" s="44">
        <f t="shared" si="101"/>
        <v>5</v>
      </c>
      <c r="W285" s="44">
        <f t="shared" si="101"/>
        <v>5</v>
      </c>
      <c r="X285" s="44">
        <f t="shared" si="101"/>
        <v>5</v>
      </c>
      <c r="Y285" s="44">
        <f t="shared" si="101"/>
        <v>5</v>
      </c>
      <c r="Z285" s="44">
        <f t="shared" si="101"/>
        <v>5</v>
      </c>
      <c r="AA285" s="44">
        <f t="shared" si="101"/>
        <v>5</v>
      </c>
      <c r="AB285" s="44">
        <f t="shared" si="101"/>
        <v>5</v>
      </c>
      <c r="AC285" s="44">
        <f t="shared" si="101"/>
        <v>5</v>
      </c>
      <c r="AD285" s="44">
        <f t="shared" si="101"/>
        <v>5</v>
      </c>
      <c r="AE285" s="44">
        <f t="shared" si="101"/>
        <v>5</v>
      </c>
      <c r="AF285" s="44">
        <f t="shared" si="101"/>
        <v>5</v>
      </c>
      <c r="AG285" s="44">
        <f t="shared" si="101"/>
        <v>5</v>
      </c>
      <c r="AH285" s="44">
        <f t="shared" si="101"/>
        <v>5</v>
      </c>
      <c r="AI285" s="44">
        <f>SUM(K285:V285)</f>
        <v>60</v>
      </c>
      <c r="AJ285" s="44">
        <f>SUM(W285:AH285)</f>
        <v>60</v>
      </c>
      <c r="AK285" s="44">
        <f>AJ285*(1+$AO285)</f>
        <v>60.3</v>
      </c>
      <c r="AL285" s="44">
        <f>AK285*(1+$AO285)</f>
        <v>60.601499999999987</v>
      </c>
      <c r="AM285" s="44">
        <f>AL285*(1+$AO285)</f>
        <v>60.90450749999998</v>
      </c>
      <c r="AO285" s="42">
        <v>5.0000000000000001E-3</v>
      </c>
    </row>
    <row r="286" spans="1:41" hidden="1" outlineLevel="3" x14ac:dyDescent="0.3">
      <c r="J286" s="19" t="s">
        <v>10</v>
      </c>
      <c r="K286" s="44">
        <f>80/12</f>
        <v>6.666666666666667</v>
      </c>
      <c r="L286" s="44">
        <f t="shared" ref="L286:AH286" si="102">80/12</f>
        <v>6.666666666666667</v>
      </c>
      <c r="M286" s="44">
        <f t="shared" si="102"/>
        <v>6.666666666666667</v>
      </c>
      <c r="N286" s="44">
        <f t="shared" si="102"/>
        <v>6.666666666666667</v>
      </c>
      <c r="O286" s="44">
        <f t="shared" si="102"/>
        <v>6.666666666666667</v>
      </c>
      <c r="P286" s="44">
        <f t="shared" si="102"/>
        <v>6.666666666666667</v>
      </c>
      <c r="Q286" s="44">
        <f t="shared" si="102"/>
        <v>6.666666666666667</v>
      </c>
      <c r="R286" s="44">
        <f t="shared" si="102"/>
        <v>6.666666666666667</v>
      </c>
      <c r="S286" s="44">
        <f t="shared" si="102"/>
        <v>6.666666666666667</v>
      </c>
      <c r="T286" s="44">
        <f t="shared" si="102"/>
        <v>6.666666666666667</v>
      </c>
      <c r="U286" s="44">
        <f t="shared" si="102"/>
        <v>6.666666666666667</v>
      </c>
      <c r="V286" s="44">
        <f t="shared" si="102"/>
        <v>6.666666666666667</v>
      </c>
      <c r="W286" s="44">
        <f t="shared" si="102"/>
        <v>6.666666666666667</v>
      </c>
      <c r="X286" s="44">
        <f t="shared" si="102"/>
        <v>6.666666666666667</v>
      </c>
      <c r="Y286" s="44">
        <f t="shared" si="102"/>
        <v>6.666666666666667</v>
      </c>
      <c r="Z286" s="44">
        <f t="shared" si="102"/>
        <v>6.666666666666667</v>
      </c>
      <c r="AA286" s="44">
        <f t="shared" si="102"/>
        <v>6.666666666666667</v>
      </c>
      <c r="AB286" s="44">
        <f t="shared" si="102"/>
        <v>6.666666666666667</v>
      </c>
      <c r="AC286" s="44">
        <f t="shared" si="102"/>
        <v>6.666666666666667</v>
      </c>
      <c r="AD286" s="44">
        <f t="shared" si="102"/>
        <v>6.666666666666667</v>
      </c>
      <c r="AE286" s="44">
        <f t="shared" si="102"/>
        <v>6.666666666666667</v>
      </c>
      <c r="AF286" s="44">
        <f t="shared" si="102"/>
        <v>6.666666666666667</v>
      </c>
      <c r="AG286" s="44">
        <f t="shared" si="102"/>
        <v>6.666666666666667</v>
      </c>
      <c r="AH286" s="44">
        <f t="shared" si="102"/>
        <v>6.666666666666667</v>
      </c>
      <c r="AI286" s="44">
        <f>SUM(K286:V286)</f>
        <v>80</v>
      </c>
      <c r="AJ286" s="44">
        <f>SUM(W286:AH286)</f>
        <v>80</v>
      </c>
      <c r="AK286" s="44">
        <f t="shared" ref="AK286:AM287" si="103">AJ286*(1+$AO286)</f>
        <v>80.8</v>
      </c>
      <c r="AL286" s="44">
        <f t="shared" si="103"/>
        <v>81.608000000000004</v>
      </c>
      <c r="AM286" s="44">
        <f t="shared" si="103"/>
        <v>82.424080000000004</v>
      </c>
      <c r="AO286" s="42">
        <v>0.01</v>
      </c>
    </row>
    <row r="287" spans="1:41" hidden="1" outlineLevel="3" x14ac:dyDescent="0.3">
      <c r="J287" s="19" t="s">
        <v>15</v>
      </c>
      <c r="K287" s="44">
        <f>90/12</f>
        <v>7.5</v>
      </c>
      <c r="L287" s="44">
        <f t="shared" ref="L287:AH287" si="104">90/12</f>
        <v>7.5</v>
      </c>
      <c r="M287" s="44">
        <f t="shared" si="104"/>
        <v>7.5</v>
      </c>
      <c r="N287" s="44">
        <f t="shared" si="104"/>
        <v>7.5</v>
      </c>
      <c r="O287" s="44">
        <f t="shared" si="104"/>
        <v>7.5</v>
      </c>
      <c r="P287" s="44">
        <f t="shared" si="104"/>
        <v>7.5</v>
      </c>
      <c r="Q287" s="44">
        <f t="shared" si="104"/>
        <v>7.5</v>
      </c>
      <c r="R287" s="44">
        <f t="shared" si="104"/>
        <v>7.5</v>
      </c>
      <c r="S287" s="44">
        <f t="shared" si="104"/>
        <v>7.5</v>
      </c>
      <c r="T287" s="44">
        <f t="shared" si="104"/>
        <v>7.5</v>
      </c>
      <c r="U287" s="44">
        <f t="shared" si="104"/>
        <v>7.5</v>
      </c>
      <c r="V287" s="44">
        <f t="shared" si="104"/>
        <v>7.5</v>
      </c>
      <c r="W287" s="44">
        <f t="shared" si="104"/>
        <v>7.5</v>
      </c>
      <c r="X287" s="44">
        <f t="shared" si="104"/>
        <v>7.5</v>
      </c>
      <c r="Y287" s="44">
        <f t="shared" si="104"/>
        <v>7.5</v>
      </c>
      <c r="Z287" s="44">
        <f t="shared" si="104"/>
        <v>7.5</v>
      </c>
      <c r="AA287" s="44">
        <f t="shared" si="104"/>
        <v>7.5</v>
      </c>
      <c r="AB287" s="44">
        <f t="shared" si="104"/>
        <v>7.5</v>
      </c>
      <c r="AC287" s="44">
        <f t="shared" si="104"/>
        <v>7.5</v>
      </c>
      <c r="AD287" s="44">
        <f t="shared" si="104"/>
        <v>7.5</v>
      </c>
      <c r="AE287" s="44">
        <f t="shared" si="104"/>
        <v>7.5</v>
      </c>
      <c r="AF287" s="44">
        <f t="shared" si="104"/>
        <v>7.5</v>
      </c>
      <c r="AG287" s="44">
        <f t="shared" si="104"/>
        <v>7.5</v>
      </c>
      <c r="AH287" s="44">
        <f t="shared" si="104"/>
        <v>7.5</v>
      </c>
      <c r="AI287" s="44">
        <f>SUM(K287:V287)</f>
        <v>90</v>
      </c>
      <c r="AJ287" s="44">
        <f>SUM(W287:AH287)</f>
        <v>90</v>
      </c>
      <c r="AK287" s="44">
        <f t="shared" si="103"/>
        <v>91.8</v>
      </c>
      <c r="AL287" s="44">
        <f t="shared" si="103"/>
        <v>93.635999999999996</v>
      </c>
      <c r="AM287" s="44">
        <f t="shared" si="103"/>
        <v>95.508719999999997</v>
      </c>
      <c r="AO287" s="42">
        <v>0.02</v>
      </c>
    </row>
    <row r="288" spans="1:41" hidden="1" outlineLevel="2" collapsed="1" x14ac:dyDescent="0.3">
      <c r="B288" t="s">
        <v>65</v>
      </c>
    </row>
    <row r="289" spans="2:41" hidden="1" outlineLevel="3" x14ac:dyDescent="0.3">
      <c r="C289" t="s">
        <v>290</v>
      </c>
      <c r="J289" s="26"/>
      <c r="K289" s="3"/>
    </row>
    <row r="290" spans="2:41" hidden="1" outlineLevel="3" x14ac:dyDescent="0.3">
      <c r="J290" s="19" t="s">
        <v>11</v>
      </c>
      <c r="K290" s="28">
        <v>0.3</v>
      </c>
      <c r="L290" s="28">
        <v>0.3</v>
      </c>
      <c r="M290" s="28">
        <v>0.3</v>
      </c>
      <c r="N290" s="28">
        <v>0.3</v>
      </c>
      <c r="O290" s="28">
        <v>0.3</v>
      </c>
      <c r="P290" s="28">
        <v>0.3</v>
      </c>
      <c r="Q290" s="28">
        <v>0.3</v>
      </c>
      <c r="R290" s="28">
        <v>0.3</v>
      </c>
      <c r="S290" s="28">
        <v>0.3</v>
      </c>
      <c r="T290" s="28">
        <v>0.3</v>
      </c>
      <c r="U290" s="28">
        <v>0.3</v>
      </c>
      <c r="V290" s="28">
        <v>0.3</v>
      </c>
      <c r="W290" s="28">
        <v>0.3</v>
      </c>
      <c r="X290" s="28">
        <v>0.3</v>
      </c>
      <c r="Y290" s="28">
        <v>0.3</v>
      </c>
      <c r="Z290" s="28">
        <v>0.3</v>
      </c>
      <c r="AA290" s="28">
        <v>0.3</v>
      </c>
      <c r="AB290" s="28">
        <v>0.3</v>
      </c>
      <c r="AC290" s="28">
        <v>0.3</v>
      </c>
      <c r="AD290" s="28">
        <v>0.3</v>
      </c>
      <c r="AE290" s="28">
        <v>0.3</v>
      </c>
      <c r="AF290" s="28">
        <v>0.3</v>
      </c>
      <c r="AG290" s="28">
        <v>0.3</v>
      </c>
      <c r="AH290" s="28">
        <v>0.3</v>
      </c>
      <c r="AI290" s="44">
        <f>SUM(K290:V290)</f>
        <v>3.5999999999999992</v>
      </c>
      <c r="AJ290" s="44">
        <f>SUM(W290:AH290)</f>
        <v>3.5999999999999992</v>
      </c>
      <c r="AK290" s="44">
        <f>AJ290*(1+$AO290)</f>
        <v>3.617999999999999</v>
      </c>
      <c r="AL290" s="44">
        <f>AK290*(1+$AO290)</f>
        <v>3.6360899999999985</v>
      </c>
      <c r="AM290" s="44">
        <f>AL290*(1+$AO290)</f>
        <v>3.6542704499999981</v>
      </c>
      <c r="AO290" s="42">
        <v>5.0000000000000001E-3</v>
      </c>
    </row>
    <row r="291" spans="2:41" hidden="1" outlineLevel="3" x14ac:dyDescent="0.3">
      <c r="J291" s="19" t="s">
        <v>10</v>
      </c>
      <c r="K291" s="28">
        <v>0.4</v>
      </c>
      <c r="L291" s="28">
        <v>0.4</v>
      </c>
      <c r="M291" s="28">
        <v>0.4</v>
      </c>
      <c r="N291" s="28">
        <v>0.4</v>
      </c>
      <c r="O291" s="28">
        <v>0.4</v>
      </c>
      <c r="P291" s="28">
        <v>0.4</v>
      </c>
      <c r="Q291" s="28">
        <v>0.4</v>
      </c>
      <c r="R291" s="28">
        <v>0.4</v>
      </c>
      <c r="S291" s="28">
        <v>0.4</v>
      </c>
      <c r="T291" s="28">
        <v>0.4</v>
      </c>
      <c r="U291" s="28">
        <v>0.4</v>
      </c>
      <c r="V291" s="28">
        <v>0.4</v>
      </c>
      <c r="W291" s="28">
        <v>0.4</v>
      </c>
      <c r="X291" s="28">
        <v>0.4</v>
      </c>
      <c r="Y291" s="28">
        <v>0.4</v>
      </c>
      <c r="Z291" s="28">
        <v>0.4</v>
      </c>
      <c r="AA291" s="28">
        <v>0.4</v>
      </c>
      <c r="AB291" s="28">
        <v>0.4</v>
      </c>
      <c r="AC291" s="28">
        <v>0.4</v>
      </c>
      <c r="AD291" s="28">
        <v>0.4</v>
      </c>
      <c r="AE291" s="28">
        <v>0.4</v>
      </c>
      <c r="AF291" s="28">
        <v>0.4</v>
      </c>
      <c r="AG291" s="28">
        <v>0.4</v>
      </c>
      <c r="AH291" s="28">
        <v>0.4</v>
      </c>
      <c r="AI291" s="44">
        <f>SUM(K291:V291)</f>
        <v>4.8</v>
      </c>
      <c r="AJ291" s="44">
        <f>SUM(W291:AH291)</f>
        <v>4.8</v>
      </c>
      <c r="AK291" s="44">
        <f t="shared" ref="AK291:AM292" si="105">AJ291*(1+$AO291)</f>
        <v>4.8479999999999999</v>
      </c>
      <c r="AL291" s="44">
        <f t="shared" si="105"/>
        <v>4.8964799999999995</v>
      </c>
      <c r="AM291" s="44">
        <f t="shared" si="105"/>
        <v>4.9454447999999998</v>
      </c>
      <c r="AO291" s="42">
        <v>0.01</v>
      </c>
    </row>
    <row r="292" spans="2:41" hidden="1" outlineLevel="3" x14ac:dyDescent="0.3">
      <c r="J292" s="19" t="s">
        <v>15</v>
      </c>
      <c r="K292" s="28">
        <v>0.5</v>
      </c>
      <c r="L292" s="28">
        <v>0.5</v>
      </c>
      <c r="M292" s="28">
        <v>0.5</v>
      </c>
      <c r="N292" s="28">
        <v>0.5</v>
      </c>
      <c r="O292" s="28">
        <v>0.5</v>
      </c>
      <c r="P292" s="28">
        <v>0.5</v>
      </c>
      <c r="Q292" s="28">
        <v>0.5</v>
      </c>
      <c r="R292" s="28">
        <v>0.5</v>
      </c>
      <c r="S292" s="28">
        <v>0.5</v>
      </c>
      <c r="T292" s="28">
        <v>0.5</v>
      </c>
      <c r="U292" s="28">
        <v>0.5</v>
      </c>
      <c r="V292" s="28">
        <v>0.5</v>
      </c>
      <c r="W292" s="28">
        <v>0.5</v>
      </c>
      <c r="X292" s="28">
        <v>0.5</v>
      </c>
      <c r="Y292" s="28">
        <v>0.5</v>
      </c>
      <c r="Z292" s="28">
        <v>0.5</v>
      </c>
      <c r="AA292" s="28">
        <v>0.5</v>
      </c>
      <c r="AB292" s="28">
        <v>0.5</v>
      </c>
      <c r="AC292" s="28">
        <v>0.5</v>
      </c>
      <c r="AD292" s="28">
        <v>0.5</v>
      </c>
      <c r="AE292" s="28">
        <v>0.5</v>
      </c>
      <c r="AF292" s="28">
        <v>0.5</v>
      </c>
      <c r="AG292" s="28">
        <v>0.5</v>
      </c>
      <c r="AH292" s="28">
        <v>0.5</v>
      </c>
      <c r="AI292" s="44">
        <f>SUM(K292:V292)</f>
        <v>6</v>
      </c>
      <c r="AJ292" s="44">
        <f>SUM(W292:AH292)</f>
        <v>6</v>
      </c>
      <c r="AK292" s="44">
        <f t="shared" si="105"/>
        <v>6.12</v>
      </c>
      <c r="AL292" s="44">
        <f t="shared" si="105"/>
        <v>6.2423999999999999</v>
      </c>
      <c r="AM292" s="44">
        <f t="shared" si="105"/>
        <v>6.367248</v>
      </c>
      <c r="AO292" s="42">
        <v>0.02</v>
      </c>
    </row>
    <row r="293" spans="2:41" ht="13.75" hidden="1" customHeight="1" outlineLevel="2" collapsed="1" x14ac:dyDescent="0.3">
      <c r="B293" t="s">
        <v>76</v>
      </c>
      <c r="J293" s="19"/>
    </row>
    <row r="294" spans="2:41" hidden="1" outlineLevel="3" x14ac:dyDescent="0.3">
      <c r="J294" s="19" t="s">
        <v>11</v>
      </c>
      <c r="K294" s="3">
        <v>10000</v>
      </c>
      <c r="L294" s="3">
        <v>10000</v>
      </c>
      <c r="M294" s="3">
        <v>10000</v>
      </c>
      <c r="N294" s="3">
        <v>10000</v>
      </c>
      <c r="O294" s="3">
        <v>10000</v>
      </c>
      <c r="P294" s="3">
        <v>10000</v>
      </c>
      <c r="Q294" s="3">
        <v>10000</v>
      </c>
      <c r="R294" s="3">
        <v>10000</v>
      </c>
      <c r="S294" s="3">
        <v>10000</v>
      </c>
      <c r="T294" s="3">
        <v>10000</v>
      </c>
      <c r="U294" s="3">
        <v>10000</v>
      </c>
      <c r="V294" s="3">
        <v>10000</v>
      </c>
      <c r="W294" s="3">
        <v>10000</v>
      </c>
      <c r="X294" s="3">
        <v>10000</v>
      </c>
      <c r="Y294" s="3">
        <v>10000</v>
      </c>
      <c r="Z294" s="3">
        <v>10000</v>
      </c>
      <c r="AA294" s="3">
        <v>10000</v>
      </c>
      <c r="AB294" s="3">
        <v>10000</v>
      </c>
      <c r="AC294" s="3">
        <v>10000</v>
      </c>
      <c r="AD294" s="3">
        <v>10000</v>
      </c>
      <c r="AE294" s="3">
        <v>10000</v>
      </c>
      <c r="AF294" s="3">
        <v>10000</v>
      </c>
      <c r="AG294" s="3">
        <v>10000</v>
      </c>
      <c r="AH294" s="3">
        <v>10000</v>
      </c>
      <c r="AI294" s="3">
        <f>SUM(K294:V294)</f>
        <v>120000</v>
      </c>
      <c r="AJ294" s="3">
        <f>SUM(W294:AH294)</f>
        <v>120000</v>
      </c>
      <c r="AK294" s="14">
        <f>AJ294*(1+$AO294)</f>
        <v>120000</v>
      </c>
      <c r="AL294" s="14">
        <f>AK294*(1+$AO294)</f>
        <v>120000</v>
      </c>
      <c r="AM294" s="14">
        <f>AL294*(1+$AO294)</f>
        <v>120000</v>
      </c>
      <c r="AO294" s="42">
        <v>0</v>
      </c>
    </row>
    <row r="295" spans="2:41" hidden="1" outlineLevel="3" x14ac:dyDescent="0.3">
      <c r="J295" s="19" t="s">
        <v>10</v>
      </c>
      <c r="K295" s="3">
        <v>15000</v>
      </c>
      <c r="L295" s="3">
        <v>15000</v>
      </c>
      <c r="M295" s="3">
        <v>15000</v>
      </c>
      <c r="N295" s="3">
        <v>15000</v>
      </c>
      <c r="O295" s="3">
        <v>15000</v>
      </c>
      <c r="P295" s="3">
        <v>15000</v>
      </c>
      <c r="Q295" s="3">
        <v>15000</v>
      </c>
      <c r="R295" s="3">
        <v>15000</v>
      </c>
      <c r="S295" s="3">
        <v>15000</v>
      </c>
      <c r="T295" s="3">
        <v>15000</v>
      </c>
      <c r="U295" s="3">
        <v>15000</v>
      </c>
      <c r="V295" s="3">
        <v>15000</v>
      </c>
      <c r="W295" s="3">
        <v>15000</v>
      </c>
      <c r="X295" s="3">
        <v>15000</v>
      </c>
      <c r="Y295" s="3">
        <v>15000</v>
      </c>
      <c r="Z295" s="3">
        <v>15000</v>
      </c>
      <c r="AA295" s="3">
        <v>15000</v>
      </c>
      <c r="AB295" s="3">
        <v>15000</v>
      </c>
      <c r="AC295" s="3">
        <v>15000</v>
      </c>
      <c r="AD295" s="3">
        <v>15000</v>
      </c>
      <c r="AE295" s="3">
        <v>15000</v>
      </c>
      <c r="AF295" s="3">
        <v>15000</v>
      </c>
      <c r="AG295" s="3">
        <v>15000</v>
      </c>
      <c r="AH295" s="3">
        <v>15000</v>
      </c>
      <c r="AI295" s="3">
        <f>SUM(K295:V295)</f>
        <v>180000</v>
      </c>
      <c r="AJ295" s="3">
        <f>SUM(W295:AH295)</f>
        <v>180000</v>
      </c>
      <c r="AK295" s="14">
        <f t="shared" ref="AK295:AM296" si="106">AJ295*(1+$AO295)</f>
        <v>180000</v>
      </c>
      <c r="AL295" s="14">
        <f t="shared" si="106"/>
        <v>180000</v>
      </c>
      <c r="AM295" s="14">
        <f t="shared" si="106"/>
        <v>180000</v>
      </c>
      <c r="AO295" s="42">
        <v>0</v>
      </c>
    </row>
    <row r="296" spans="2:41" hidden="1" outlineLevel="3" x14ac:dyDescent="0.3">
      <c r="J296" s="19" t="s">
        <v>15</v>
      </c>
      <c r="K296" s="3">
        <v>20000</v>
      </c>
      <c r="L296" s="3">
        <v>20000</v>
      </c>
      <c r="M296" s="3">
        <v>20000</v>
      </c>
      <c r="N296" s="3">
        <v>20000</v>
      </c>
      <c r="O296" s="3">
        <v>20000</v>
      </c>
      <c r="P296" s="3">
        <v>20000</v>
      </c>
      <c r="Q296" s="3">
        <v>20000</v>
      </c>
      <c r="R296" s="3">
        <v>20000</v>
      </c>
      <c r="S296" s="3">
        <v>20000</v>
      </c>
      <c r="T296" s="3">
        <v>20000</v>
      </c>
      <c r="U296" s="3">
        <v>20000</v>
      </c>
      <c r="V296" s="3">
        <v>20000</v>
      </c>
      <c r="W296" s="3">
        <v>20000</v>
      </c>
      <c r="X296" s="3">
        <v>20000</v>
      </c>
      <c r="Y296" s="3">
        <v>20000</v>
      </c>
      <c r="Z296" s="3">
        <v>20000</v>
      </c>
      <c r="AA296" s="3">
        <v>20000</v>
      </c>
      <c r="AB296" s="3">
        <v>20000</v>
      </c>
      <c r="AC296" s="3">
        <v>20000</v>
      </c>
      <c r="AD296" s="3">
        <v>20000</v>
      </c>
      <c r="AE296" s="3">
        <v>20000</v>
      </c>
      <c r="AF296" s="3">
        <v>20000</v>
      </c>
      <c r="AG296" s="3">
        <v>20000</v>
      </c>
      <c r="AH296" s="3">
        <v>20000</v>
      </c>
      <c r="AI296" s="3">
        <f>SUM(K296:V296)</f>
        <v>240000</v>
      </c>
      <c r="AJ296" s="3">
        <f>SUM(W296:AH296)</f>
        <v>240000</v>
      </c>
      <c r="AK296" s="14">
        <f t="shared" si="106"/>
        <v>240000</v>
      </c>
      <c r="AL296" s="14">
        <f t="shared" si="106"/>
        <v>240000</v>
      </c>
      <c r="AM296" s="14">
        <f t="shared" si="106"/>
        <v>240000</v>
      </c>
      <c r="AO296" s="42">
        <v>0</v>
      </c>
    </row>
    <row r="297" spans="2:41" ht="13.75" hidden="1" customHeight="1" outlineLevel="2" collapsed="1" x14ac:dyDescent="0.3">
      <c r="B297" t="s">
        <v>101</v>
      </c>
      <c r="J297" s="19"/>
    </row>
    <row r="298" spans="2:41" ht="13.75" hidden="1" customHeight="1" outlineLevel="3" x14ac:dyDescent="0.3">
      <c r="J298" s="19" t="s">
        <v>11</v>
      </c>
      <c r="K298">
        <v>50</v>
      </c>
      <c r="L298">
        <v>50</v>
      </c>
      <c r="M298">
        <v>50</v>
      </c>
      <c r="N298">
        <v>50</v>
      </c>
      <c r="O298">
        <v>50</v>
      </c>
      <c r="P298">
        <v>50</v>
      </c>
      <c r="Q298">
        <v>50</v>
      </c>
      <c r="R298">
        <v>50</v>
      </c>
      <c r="S298">
        <v>50</v>
      </c>
      <c r="T298">
        <v>50</v>
      </c>
      <c r="U298">
        <v>50</v>
      </c>
      <c r="V298">
        <v>50</v>
      </c>
      <c r="W298">
        <v>50</v>
      </c>
      <c r="X298">
        <v>50</v>
      </c>
      <c r="Y298">
        <v>50</v>
      </c>
      <c r="Z298">
        <v>50</v>
      </c>
      <c r="AA298">
        <v>50</v>
      </c>
      <c r="AB298">
        <v>50</v>
      </c>
      <c r="AC298">
        <v>50</v>
      </c>
      <c r="AD298">
        <v>50</v>
      </c>
      <c r="AE298">
        <v>50</v>
      </c>
      <c r="AF298">
        <v>50</v>
      </c>
      <c r="AG298">
        <v>50</v>
      </c>
      <c r="AH298">
        <v>50</v>
      </c>
      <c r="AI298" s="3">
        <f>SUM(K298:V298)</f>
        <v>600</v>
      </c>
      <c r="AJ298" s="3">
        <f>SUM(W298:AH298)</f>
        <v>600</v>
      </c>
      <c r="AK298" s="14">
        <f>AJ298*(1+$AO298)</f>
        <v>600</v>
      </c>
      <c r="AL298" s="14">
        <f>AK298*(1+$AO298)</f>
        <v>600</v>
      </c>
      <c r="AM298" s="14">
        <f>AL298*(1+$AO298)</f>
        <v>600</v>
      </c>
      <c r="AO298" s="42">
        <v>0</v>
      </c>
    </row>
    <row r="299" spans="2:41" ht="13.75" hidden="1" customHeight="1" outlineLevel="3" x14ac:dyDescent="0.3">
      <c r="J299" s="19" t="s">
        <v>10</v>
      </c>
      <c r="K299">
        <v>75</v>
      </c>
      <c r="L299">
        <v>75</v>
      </c>
      <c r="M299">
        <v>75</v>
      </c>
      <c r="N299">
        <v>75</v>
      </c>
      <c r="O299">
        <v>75</v>
      </c>
      <c r="P299">
        <v>75</v>
      </c>
      <c r="Q299">
        <v>75</v>
      </c>
      <c r="R299">
        <v>75</v>
      </c>
      <c r="S299">
        <v>75</v>
      </c>
      <c r="T299">
        <v>75</v>
      </c>
      <c r="U299">
        <v>75</v>
      </c>
      <c r="V299">
        <v>75</v>
      </c>
      <c r="W299">
        <v>75</v>
      </c>
      <c r="X299">
        <v>75</v>
      </c>
      <c r="Y299">
        <v>75</v>
      </c>
      <c r="Z299">
        <v>75</v>
      </c>
      <c r="AA299">
        <v>75</v>
      </c>
      <c r="AB299">
        <v>75</v>
      </c>
      <c r="AC299">
        <v>75</v>
      </c>
      <c r="AD299">
        <v>75</v>
      </c>
      <c r="AE299">
        <v>75</v>
      </c>
      <c r="AF299">
        <v>75</v>
      </c>
      <c r="AG299">
        <v>75</v>
      </c>
      <c r="AH299">
        <v>75</v>
      </c>
      <c r="AI299" s="3">
        <f>SUM(K299:V299)</f>
        <v>900</v>
      </c>
      <c r="AJ299" s="3">
        <f>SUM(W299:AH299)</f>
        <v>900</v>
      </c>
      <c r="AK299" s="14">
        <f t="shared" ref="AK299:AM300" si="107">AJ299*(1+$AO299)</f>
        <v>900</v>
      </c>
      <c r="AL299" s="14">
        <f t="shared" si="107"/>
        <v>900</v>
      </c>
      <c r="AM299" s="14">
        <f t="shared" si="107"/>
        <v>900</v>
      </c>
      <c r="AO299" s="42">
        <v>0</v>
      </c>
    </row>
    <row r="300" spans="2:41" ht="13.75" hidden="1" customHeight="1" outlineLevel="3" x14ac:dyDescent="0.3">
      <c r="J300" s="19" t="s">
        <v>15</v>
      </c>
      <c r="K300">
        <v>100</v>
      </c>
      <c r="L300">
        <v>100</v>
      </c>
      <c r="M300">
        <v>100</v>
      </c>
      <c r="N300">
        <v>100</v>
      </c>
      <c r="O300">
        <v>100</v>
      </c>
      <c r="P300">
        <v>100</v>
      </c>
      <c r="Q300">
        <v>100</v>
      </c>
      <c r="R300">
        <v>100</v>
      </c>
      <c r="S300">
        <v>100</v>
      </c>
      <c r="T300">
        <v>100</v>
      </c>
      <c r="U300">
        <v>100</v>
      </c>
      <c r="V300">
        <v>100</v>
      </c>
      <c r="W300">
        <v>100</v>
      </c>
      <c r="X300">
        <v>100</v>
      </c>
      <c r="Y300">
        <v>100</v>
      </c>
      <c r="Z300">
        <v>100</v>
      </c>
      <c r="AA300">
        <v>100</v>
      </c>
      <c r="AB300">
        <v>100</v>
      </c>
      <c r="AC300">
        <v>100</v>
      </c>
      <c r="AD300">
        <v>100</v>
      </c>
      <c r="AE300">
        <v>100</v>
      </c>
      <c r="AF300">
        <v>100</v>
      </c>
      <c r="AG300">
        <v>100</v>
      </c>
      <c r="AH300">
        <v>100</v>
      </c>
      <c r="AI300" s="3">
        <f>SUM(K300:V300)</f>
        <v>1200</v>
      </c>
      <c r="AJ300" s="3">
        <f>SUM(W300:AH300)</f>
        <v>1200</v>
      </c>
      <c r="AK300" s="14">
        <f t="shared" si="107"/>
        <v>1200</v>
      </c>
      <c r="AL300" s="14">
        <f t="shared" si="107"/>
        <v>1200</v>
      </c>
      <c r="AM300" s="14">
        <f t="shared" si="107"/>
        <v>1200</v>
      </c>
      <c r="AO300" s="42">
        <v>0</v>
      </c>
    </row>
    <row r="301" spans="2:41" ht="13.75" hidden="1" customHeight="1" outlineLevel="2" collapsed="1" x14ac:dyDescent="0.3">
      <c r="B301" t="s">
        <v>77</v>
      </c>
      <c r="J301" s="19"/>
    </row>
    <row r="302" spans="2:41" ht="13.75" hidden="1" customHeight="1" outlineLevel="3" x14ac:dyDescent="0.3">
      <c r="J302" s="19" t="s">
        <v>11</v>
      </c>
      <c r="K302" s="3">
        <v>3000</v>
      </c>
      <c r="L302" s="3">
        <v>3000</v>
      </c>
      <c r="M302" s="3">
        <v>3000</v>
      </c>
      <c r="N302" s="3">
        <v>3000</v>
      </c>
      <c r="O302" s="3">
        <v>3000</v>
      </c>
      <c r="P302" s="3">
        <v>3000</v>
      </c>
      <c r="Q302" s="3">
        <v>3000</v>
      </c>
      <c r="R302" s="3">
        <v>3000</v>
      </c>
      <c r="S302" s="3">
        <v>3000</v>
      </c>
      <c r="T302" s="3">
        <v>3000</v>
      </c>
      <c r="U302" s="3">
        <v>3000</v>
      </c>
      <c r="V302" s="3">
        <v>3000</v>
      </c>
      <c r="W302" s="3">
        <v>3000</v>
      </c>
      <c r="X302" s="3">
        <v>3000</v>
      </c>
      <c r="Y302" s="3">
        <v>3000</v>
      </c>
      <c r="Z302" s="3">
        <v>3000</v>
      </c>
      <c r="AA302" s="3">
        <v>3000</v>
      </c>
      <c r="AB302" s="3">
        <v>3000</v>
      </c>
      <c r="AC302" s="3">
        <v>3000</v>
      </c>
      <c r="AD302" s="3">
        <v>3000</v>
      </c>
      <c r="AE302" s="3">
        <v>3000</v>
      </c>
      <c r="AF302" s="3">
        <v>3000</v>
      </c>
      <c r="AG302" s="3">
        <v>3000</v>
      </c>
      <c r="AH302" s="3">
        <v>3000</v>
      </c>
      <c r="AI302" s="3">
        <f>SUM(K302:V302)</f>
        <v>36000</v>
      </c>
      <c r="AJ302" s="3">
        <f>SUM(W302:AH302)</f>
        <v>36000</v>
      </c>
      <c r="AK302" s="14">
        <f>AJ302*(1+$AO302)</f>
        <v>36000</v>
      </c>
      <c r="AL302" s="14">
        <f>AK302*(1+$AO302)</f>
        <v>36000</v>
      </c>
      <c r="AM302" s="14">
        <f>AL302*(1+$AO302)</f>
        <v>36000</v>
      </c>
      <c r="AO302" s="42">
        <v>0</v>
      </c>
    </row>
    <row r="303" spans="2:41" ht="13.75" hidden="1" customHeight="1" outlineLevel="3" x14ac:dyDescent="0.3">
      <c r="J303" s="19" t="s">
        <v>10</v>
      </c>
      <c r="K303" s="3">
        <v>4000</v>
      </c>
      <c r="L303" s="3">
        <v>4000</v>
      </c>
      <c r="M303" s="3">
        <v>4000</v>
      </c>
      <c r="N303" s="3">
        <v>4000</v>
      </c>
      <c r="O303" s="3">
        <v>4000</v>
      </c>
      <c r="P303" s="3">
        <v>4000</v>
      </c>
      <c r="Q303" s="3">
        <v>4000</v>
      </c>
      <c r="R303" s="3">
        <v>4000</v>
      </c>
      <c r="S303" s="3">
        <v>4000</v>
      </c>
      <c r="T303" s="3">
        <v>4000</v>
      </c>
      <c r="U303" s="3">
        <v>4000</v>
      </c>
      <c r="V303" s="3">
        <v>4000</v>
      </c>
      <c r="W303" s="3">
        <v>4000</v>
      </c>
      <c r="X303" s="3">
        <v>4000</v>
      </c>
      <c r="Y303" s="3">
        <v>4000</v>
      </c>
      <c r="Z303" s="3">
        <v>4000</v>
      </c>
      <c r="AA303" s="3">
        <v>4000</v>
      </c>
      <c r="AB303" s="3">
        <v>4000</v>
      </c>
      <c r="AC303" s="3">
        <v>4000</v>
      </c>
      <c r="AD303" s="3">
        <v>4000</v>
      </c>
      <c r="AE303" s="3">
        <v>4000</v>
      </c>
      <c r="AF303" s="3">
        <v>4000</v>
      </c>
      <c r="AG303" s="3">
        <v>4000</v>
      </c>
      <c r="AH303" s="3">
        <v>4000</v>
      </c>
      <c r="AI303" s="3">
        <f>SUM(K303:V303)</f>
        <v>48000</v>
      </c>
      <c r="AJ303" s="3">
        <f>SUM(W303:AH303)</f>
        <v>48000</v>
      </c>
      <c r="AK303" s="14">
        <f t="shared" ref="AK303:AM304" si="108">AJ303*(1+$AO303)</f>
        <v>48000</v>
      </c>
      <c r="AL303" s="14">
        <f t="shared" si="108"/>
        <v>48000</v>
      </c>
      <c r="AM303" s="14">
        <f t="shared" si="108"/>
        <v>48000</v>
      </c>
      <c r="AO303" s="42">
        <v>0</v>
      </c>
    </row>
    <row r="304" spans="2:41" ht="13.75" hidden="1" customHeight="1" outlineLevel="3" x14ac:dyDescent="0.3">
      <c r="J304" s="19" t="s">
        <v>15</v>
      </c>
      <c r="K304" s="3">
        <v>5000</v>
      </c>
      <c r="L304" s="3">
        <v>5000</v>
      </c>
      <c r="M304" s="3">
        <v>5000</v>
      </c>
      <c r="N304" s="3">
        <v>5000</v>
      </c>
      <c r="O304" s="3">
        <v>5000</v>
      </c>
      <c r="P304" s="3">
        <v>5000</v>
      </c>
      <c r="Q304" s="3">
        <v>5000</v>
      </c>
      <c r="R304" s="3">
        <v>5000</v>
      </c>
      <c r="S304" s="3">
        <v>5000</v>
      </c>
      <c r="T304" s="3">
        <v>5000</v>
      </c>
      <c r="U304" s="3">
        <v>5000</v>
      </c>
      <c r="V304" s="3">
        <v>5000</v>
      </c>
      <c r="W304" s="3">
        <v>5000</v>
      </c>
      <c r="X304" s="3">
        <v>5000</v>
      </c>
      <c r="Y304" s="3">
        <v>5000</v>
      </c>
      <c r="Z304" s="3">
        <v>5000</v>
      </c>
      <c r="AA304" s="3">
        <v>5000</v>
      </c>
      <c r="AB304" s="3">
        <v>5000</v>
      </c>
      <c r="AC304" s="3">
        <v>5000</v>
      </c>
      <c r="AD304" s="3">
        <v>5000</v>
      </c>
      <c r="AE304" s="3">
        <v>5000</v>
      </c>
      <c r="AF304" s="3">
        <v>5000</v>
      </c>
      <c r="AG304" s="3">
        <v>5000</v>
      </c>
      <c r="AH304" s="3">
        <v>5000</v>
      </c>
      <c r="AI304" s="3">
        <f>SUM(K304:V304)</f>
        <v>60000</v>
      </c>
      <c r="AJ304" s="3">
        <f>SUM(W304:AH304)</f>
        <v>60000</v>
      </c>
      <c r="AK304" s="14">
        <f t="shared" si="108"/>
        <v>60000</v>
      </c>
      <c r="AL304" s="14">
        <f t="shared" si="108"/>
        <v>60000</v>
      </c>
      <c r="AM304" s="14">
        <f t="shared" si="108"/>
        <v>60000</v>
      </c>
      <c r="AO304" s="42">
        <v>0</v>
      </c>
    </row>
    <row r="305" spans="1:48" ht="13.75" hidden="1" customHeight="1" outlineLevel="2" collapsed="1" x14ac:dyDescent="0.3">
      <c r="B305" t="s">
        <v>87</v>
      </c>
      <c r="J305" s="19"/>
    </row>
    <row r="306" spans="1:48" ht="13.75" hidden="1" customHeight="1" outlineLevel="3" x14ac:dyDescent="0.3">
      <c r="J306" s="19" t="s">
        <v>11</v>
      </c>
      <c r="K306" s="3">
        <v>8000</v>
      </c>
      <c r="L306" s="3">
        <v>8000</v>
      </c>
      <c r="M306" s="3">
        <v>8000</v>
      </c>
      <c r="N306" s="3">
        <v>8000</v>
      </c>
      <c r="O306" s="3">
        <v>8000</v>
      </c>
      <c r="P306" s="3">
        <v>8000</v>
      </c>
      <c r="Q306" s="3">
        <v>8000</v>
      </c>
      <c r="R306" s="3">
        <v>8000</v>
      </c>
      <c r="S306" s="3">
        <v>8000</v>
      </c>
      <c r="T306" s="3">
        <v>8000</v>
      </c>
      <c r="U306" s="3">
        <v>8000</v>
      </c>
      <c r="V306" s="3">
        <v>8000</v>
      </c>
      <c r="W306" s="3">
        <v>8000</v>
      </c>
      <c r="X306" s="3">
        <v>8000</v>
      </c>
      <c r="Y306" s="3">
        <v>8000</v>
      </c>
      <c r="Z306" s="3">
        <v>8000</v>
      </c>
      <c r="AA306" s="3">
        <v>8000</v>
      </c>
      <c r="AB306" s="3">
        <v>8000</v>
      </c>
      <c r="AC306" s="3">
        <v>8000</v>
      </c>
      <c r="AD306" s="3">
        <v>8000</v>
      </c>
      <c r="AE306" s="3">
        <v>8000</v>
      </c>
      <c r="AF306" s="3">
        <v>8000</v>
      </c>
      <c r="AG306" s="3">
        <v>8000</v>
      </c>
      <c r="AH306" s="3">
        <v>8000</v>
      </c>
      <c r="AI306" s="3">
        <f>SUM(K306:V306)</f>
        <v>96000</v>
      </c>
      <c r="AJ306" s="3">
        <f>SUM(W306:AH306)</f>
        <v>96000</v>
      </c>
      <c r="AK306" s="3">
        <f t="shared" ref="AK306:AM308" si="109">AJ306</f>
        <v>96000</v>
      </c>
      <c r="AL306" s="3">
        <f t="shared" si="109"/>
        <v>96000</v>
      </c>
      <c r="AM306" s="3">
        <f t="shared" si="109"/>
        <v>96000</v>
      </c>
    </row>
    <row r="307" spans="1:48" ht="13.75" hidden="1" customHeight="1" outlineLevel="3" x14ac:dyDescent="0.3">
      <c r="J307" s="19" t="s">
        <v>10</v>
      </c>
      <c r="K307" s="3">
        <v>10000</v>
      </c>
      <c r="L307" s="3">
        <v>10000</v>
      </c>
      <c r="M307" s="3">
        <v>10000</v>
      </c>
      <c r="N307" s="3">
        <v>10000</v>
      </c>
      <c r="O307" s="3">
        <v>10000</v>
      </c>
      <c r="P307" s="3">
        <v>10000</v>
      </c>
      <c r="Q307" s="3">
        <v>10000</v>
      </c>
      <c r="R307" s="3">
        <v>10000</v>
      </c>
      <c r="S307" s="3">
        <v>10000</v>
      </c>
      <c r="T307" s="3">
        <v>10000</v>
      </c>
      <c r="U307" s="3">
        <v>10000</v>
      </c>
      <c r="V307" s="3">
        <v>10000</v>
      </c>
      <c r="W307" s="3">
        <v>10000</v>
      </c>
      <c r="X307" s="3">
        <v>10000</v>
      </c>
      <c r="Y307" s="3">
        <v>10000</v>
      </c>
      <c r="Z307" s="3">
        <v>10000</v>
      </c>
      <c r="AA307" s="3">
        <v>10000</v>
      </c>
      <c r="AB307" s="3">
        <v>10000</v>
      </c>
      <c r="AC307" s="3">
        <v>10000</v>
      </c>
      <c r="AD307" s="3">
        <v>10000</v>
      </c>
      <c r="AE307" s="3">
        <v>10000</v>
      </c>
      <c r="AF307" s="3">
        <v>10000</v>
      </c>
      <c r="AG307" s="3">
        <v>10000</v>
      </c>
      <c r="AH307" s="3">
        <v>10000</v>
      </c>
      <c r="AI307" s="3">
        <f>SUM(K307:V307)</f>
        <v>120000</v>
      </c>
      <c r="AJ307" s="3">
        <f>SUM(W307:AH307)</f>
        <v>120000</v>
      </c>
      <c r="AK307" s="3">
        <f t="shared" si="109"/>
        <v>120000</v>
      </c>
      <c r="AL307" s="3">
        <f t="shared" si="109"/>
        <v>120000</v>
      </c>
      <c r="AM307" s="3">
        <f t="shared" si="109"/>
        <v>120000</v>
      </c>
    </row>
    <row r="308" spans="1:48" ht="13.75" hidden="1" customHeight="1" outlineLevel="3" x14ac:dyDescent="0.3">
      <c r="J308" s="19" t="s">
        <v>15</v>
      </c>
      <c r="K308" s="3">
        <v>15000</v>
      </c>
      <c r="L308" s="3">
        <v>15000</v>
      </c>
      <c r="M308" s="3">
        <v>15000</v>
      </c>
      <c r="N308" s="3">
        <v>15000</v>
      </c>
      <c r="O308" s="3">
        <v>15000</v>
      </c>
      <c r="P308" s="3">
        <v>15000</v>
      </c>
      <c r="Q308" s="3">
        <v>15000</v>
      </c>
      <c r="R308" s="3">
        <v>15000</v>
      </c>
      <c r="S308" s="3">
        <v>15000</v>
      </c>
      <c r="T308" s="3">
        <v>15000</v>
      </c>
      <c r="U308" s="3">
        <v>15000</v>
      </c>
      <c r="V308" s="3">
        <v>15000</v>
      </c>
      <c r="W308" s="3">
        <v>15000</v>
      </c>
      <c r="X308" s="3">
        <v>15000</v>
      </c>
      <c r="Y308" s="3">
        <v>15000</v>
      </c>
      <c r="Z308" s="3">
        <v>15000</v>
      </c>
      <c r="AA308" s="3">
        <v>15000</v>
      </c>
      <c r="AB308" s="3">
        <v>15000</v>
      </c>
      <c r="AC308" s="3">
        <v>15000</v>
      </c>
      <c r="AD308" s="3">
        <v>15000</v>
      </c>
      <c r="AE308" s="3">
        <v>15000</v>
      </c>
      <c r="AF308" s="3">
        <v>15000</v>
      </c>
      <c r="AG308" s="3">
        <v>15000</v>
      </c>
      <c r="AH308" s="3">
        <v>15000</v>
      </c>
      <c r="AI308" s="3">
        <f>SUM(K308:V308)</f>
        <v>180000</v>
      </c>
      <c r="AJ308" s="3">
        <f>SUM(W308:AH308)</f>
        <v>180000</v>
      </c>
      <c r="AK308" s="3">
        <f t="shared" si="109"/>
        <v>180000</v>
      </c>
      <c r="AL308" s="3">
        <f t="shared" si="109"/>
        <v>180000</v>
      </c>
      <c r="AM308" s="3">
        <f t="shared" si="109"/>
        <v>180000</v>
      </c>
    </row>
    <row r="309" spans="1:48" ht="13.75" hidden="1" customHeight="1" outlineLevel="1" thickBot="1" x14ac:dyDescent="0.35">
      <c r="J309" s="19"/>
    </row>
    <row r="310" spans="1:48" ht="13.5" collapsed="1" thickBot="1" x14ac:dyDescent="0.35">
      <c r="A310" s="36" t="s">
        <v>151</v>
      </c>
      <c r="B310" s="96" t="s">
        <v>125</v>
      </c>
      <c r="C310" s="97"/>
      <c r="D310" s="97"/>
      <c r="E310" s="97"/>
      <c r="F310" s="97"/>
      <c r="G310" s="97"/>
      <c r="H310" s="97"/>
      <c r="I310" s="97"/>
      <c r="J310" s="97"/>
      <c r="K310" s="98"/>
      <c r="L310" s="98"/>
      <c r="M310" s="98"/>
      <c r="N310" s="98"/>
      <c r="O310" s="98"/>
      <c r="P310" s="98"/>
      <c r="Q310" s="98"/>
      <c r="R310" s="99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</row>
    <row r="311" spans="1:48" ht="13.5" hidden="1" outlineLevel="1" thickBot="1" x14ac:dyDescent="0.35">
      <c r="B311" s="104" t="s">
        <v>210</v>
      </c>
      <c r="C311" s="101"/>
      <c r="D311" s="101"/>
      <c r="E311" s="101"/>
      <c r="F311" s="101"/>
      <c r="G311" s="101"/>
      <c r="H311" s="101"/>
      <c r="I311" s="101"/>
      <c r="J311" s="101"/>
      <c r="K311" s="102"/>
      <c r="L311" s="102"/>
      <c r="M311" s="102"/>
      <c r="N311" s="102"/>
      <c r="O311" s="102"/>
      <c r="P311" s="102"/>
      <c r="Q311" s="102"/>
      <c r="R311" s="103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</row>
    <row r="312" spans="1:48" ht="13.75" hidden="1" customHeight="1" outlineLevel="1" x14ac:dyDescent="0.3">
      <c r="J312" s="19"/>
    </row>
    <row r="313" spans="1:48" s="15" customFormat="1" ht="13.75" hidden="1" customHeight="1" outlineLevel="1" x14ac:dyDescent="0.3">
      <c r="A313" s="36"/>
      <c r="B313" s="15" t="str">
        <f>B193</f>
        <v>Total Headcount</v>
      </c>
      <c r="L313" s="30"/>
      <c r="M313" s="30"/>
      <c r="N313" s="30"/>
      <c r="O313" s="30"/>
      <c r="P313" s="30"/>
      <c r="Q313" s="30"/>
      <c r="R313" s="31"/>
    </row>
    <row r="314" spans="1:48" s="15" customFormat="1" ht="13.75" hidden="1" customHeight="1" outlineLevel="1" x14ac:dyDescent="0.3">
      <c r="A314" s="36"/>
      <c r="J314" s="32" t="s">
        <v>11</v>
      </c>
      <c r="K314" s="33">
        <f t="shared" ref="K314:AH314" si="110">K194</f>
        <v>9</v>
      </c>
      <c r="L314" s="33">
        <f t="shared" si="110"/>
        <v>9</v>
      </c>
      <c r="M314" s="33">
        <f t="shared" si="110"/>
        <v>9</v>
      </c>
      <c r="N314" s="33">
        <f t="shared" si="110"/>
        <v>9</v>
      </c>
      <c r="O314" s="33">
        <f t="shared" si="110"/>
        <v>9</v>
      </c>
      <c r="P314" s="33">
        <f t="shared" si="110"/>
        <v>9</v>
      </c>
      <c r="Q314" s="33">
        <f t="shared" si="110"/>
        <v>9</v>
      </c>
      <c r="R314" s="33">
        <f t="shared" si="110"/>
        <v>20</v>
      </c>
      <c r="S314" s="33">
        <f t="shared" si="110"/>
        <v>20</v>
      </c>
      <c r="T314" s="33">
        <f t="shared" si="110"/>
        <v>20</v>
      </c>
      <c r="U314" s="33">
        <f t="shared" si="110"/>
        <v>20</v>
      </c>
      <c r="V314" s="33">
        <f t="shared" si="110"/>
        <v>20</v>
      </c>
      <c r="W314" s="33">
        <f t="shared" si="110"/>
        <v>21</v>
      </c>
      <c r="X314" s="33">
        <f t="shared" si="110"/>
        <v>21</v>
      </c>
      <c r="Y314" s="33">
        <f t="shared" si="110"/>
        <v>21</v>
      </c>
      <c r="Z314" s="33">
        <f t="shared" si="110"/>
        <v>21</v>
      </c>
      <c r="AA314" s="33">
        <f t="shared" si="110"/>
        <v>21</v>
      </c>
      <c r="AB314" s="33">
        <f t="shared" si="110"/>
        <v>21</v>
      </c>
      <c r="AC314" s="33">
        <f t="shared" si="110"/>
        <v>21</v>
      </c>
      <c r="AD314" s="33">
        <f t="shared" si="110"/>
        <v>21</v>
      </c>
      <c r="AE314" s="33">
        <f t="shared" si="110"/>
        <v>21</v>
      </c>
      <c r="AF314" s="33">
        <f t="shared" si="110"/>
        <v>21</v>
      </c>
      <c r="AG314" s="33">
        <f t="shared" si="110"/>
        <v>21</v>
      </c>
      <c r="AH314" s="33">
        <f t="shared" si="110"/>
        <v>21</v>
      </c>
      <c r="AI314" s="15">
        <f>V314</f>
        <v>20</v>
      </c>
      <c r="AJ314" s="15">
        <f>AH314</f>
        <v>21</v>
      </c>
      <c r="AK314" s="15">
        <f t="shared" ref="AK314:AM316" si="111">AJ314</f>
        <v>21</v>
      </c>
      <c r="AL314" s="15">
        <f t="shared" si="111"/>
        <v>21</v>
      </c>
      <c r="AM314" s="15">
        <f t="shared" si="111"/>
        <v>21</v>
      </c>
    </row>
    <row r="315" spans="1:48" s="15" customFormat="1" ht="13.75" hidden="1" customHeight="1" outlineLevel="1" x14ac:dyDescent="0.3">
      <c r="A315" s="36"/>
      <c r="J315" s="32" t="s">
        <v>10</v>
      </c>
      <c r="K315" s="33">
        <f t="shared" ref="K315:AH315" si="112">K195</f>
        <v>8</v>
      </c>
      <c r="L315" s="33">
        <f t="shared" si="112"/>
        <v>8</v>
      </c>
      <c r="M315" s="33">
        <f t="shared" si="112"/>
        <v>8</v>
      </c>
      <c r="N315" s="33">
        <f t="shared" si="112"/>
        <v>8</v>
      </c>
      <c r="O315" s="33">
        <f t="shared" si="112"/>
        <v>8</v>
      </c>
      <c r="P315" s="33">
        <f t="shared" si="112"/>
        <v>8</v>
      </c>
      <c r="Q315" s="33">
        <f t="shared" si="112"/>
        <v>8</v>
      </c>
      <c r="R315" s="33">
        <f t="shared" si="112"/>
        <v>16</v>
      </c>
      <c r="S315" s="33">
        <f t="shared" si="112"/>
        <v>16</v>
      </c>
      <c r="T315" s="33">
        <f t="shared" si="112"/>
        <v>16</v>
      </c>
      <c r="U315" s="33">
        <f t="shared" si="112"/>
        <v>16</v>
      </c>
      <c r="V315" s="33">
        <f t="shared" si="112"/>
        <v>16</v>
      </c>
      <c r="W315" s="33">
        <f t="shared" si="112"/>
        <v>17</v>
      </c>
      <c r="X315" s="33">
        <f t="shared" si="112"/>
        <v>17</v>
      </c>
      <c r="Y315" s="33">
        <f t="shared" si="112"/>
        <v>17</v>
      </c>
      <c r="Z315" s="33">
        <f t="shared" si="112"/>
        <v>17</v>
      </c>
      <c r="AA315" s="33">
        <f t="shared" si="112"/>
        <v>17</v>
      </c>
      <c r="AB315" s="33">
        <f t="shared" si="112"/>
        <v>17</v>
      </c>
      <c r="AC315" s="33">
        <f t="shared" si="112"/>
        <v>17</v>
      </c>
      <c r="AD315" s="33">
        <f t="shared" si="112"/>
        <v>17</v>
      </c>
      <c r="AE315" s="33">
        <f t="shared" si="112"/>
        <v>17</v>
      </c>
      <c r="AF315" s="33">
        <f t="shared" si="112"/>
        <v>17</v>
      </c>
      <c r="AG315" s="33">
        <f t="shared" si="112"/>
        <v>17</v>
      </c>
      <c r="AH315" s="33">
        <f t="shared" si="112"/>
        <v>17</v>
      </c>
      <c r="AI315" s="15">
        <f>V315</f>
        <v>16</v>
      </c>
      <c r="AJ315" s="15">
        <f>AH315</f>
        <v>17</v>
      </c>
      <c r="AK315" s="15">
        <f t="shared" si="111"/>
        <v>17</v>
      </c>
      <c r="AL315" s="15">
        <f t="shared" si="111"/>
        <v>17</v>
      </c>
      <c r="AM315" s="15">
        <f t="shared" si="111"/>
        <v>17</v>
      </c>
    </row>
    <row r="316" spans="1:48" s="15" customFormat="1" ht="13.75" hidden="1" customHeight="1" outlineLevel="1" x14ac:dyDescent="0.3">
      <c r="A316" s="36"/>
      <c r="J316" s="32" t="s">
        <v>15</v>
      </c>
      <c r="K316" s="33">
        <f t="shared" ref="K316:AH316" si="113">K196</f>
        <v>7</v>
      </c>
      <c r="L316" s="33">
        <f t="shared" si="113"/>
        <v>7</v>
      </c>
      <c r="M316" s="33">
        <f t="shared" si="113"/>
        <v>7</v>
      </c>
      <c r="N316" s="33">
        <f t="shared" si="113"/>
        <v>7</v>
      </c>
      <c r="O316" s="33">
        <f t="shared" si="113"/>
        <v>7</v>
      </c>
      <c r="P316" s="33">
        <f t="shared" si="113"/>
        <v>7</v>
      </c>
      <c r="Q316" s="33">
        <f t="shared" si="113"/>
        <v>7</v>
      </c>
      <c r="R316" s="33">
        <f t="shared" si="113"/>
        <v>14</v>
      </c>
      <c r="S316" s="33">
        <f t="shared" si="113"/>
        <v>14</v>
      </c>
      <c r="T316" s="33">
        <f t="shared" si="113"/>
        <v>14</v>
      </c>
      <c r="U316" s="33">
        <f t="shared" si="113"/>
        <v>14</v>
      </c>
      <c r="V316" s="33">
        <f t="shared" si="113"/>
        <v>14</v>
      </c>
      <c r="W316" s="33">
        <f t="shared" si="113"/>
        <v>15</v>
      </c>
      <c r="X316" s="33">
        <f t="shared" si="113"/>
        <v>15</v>
      </c>
      <c r="Y316" s="33">
        <f t="shared" si="113"/>
        <v>15</v>
      </c>
      <c r="Z316" s="33">
        <f t="shared" si="113"/>
        <v>15</v>
      </c>
      <c r="AA316" s="33">
        <f t="shared" si="113"/>
        <v>15</v>
      </c>
      <c r="AB316" s="33">
        <f t="shared" si="113"/>
        <v>15</v>
      </c>
      <c r="AC316" s="33">
        <f t="shared" si="113"/>
        <v>15</v>
      </c>
      <c r="AD316" s="33">
        <f t="shared" si="113"/>
        <v>15</v>
      </c>
      <c r="AE316" s="33">
        <f t="shared" si="113"/>
        <v>15</v>
      </c>
      <c r="AF316" s="33">
        <f t="shared" si="113"/>
        <v>15</v>
      </c>
      <c r="AG316" s="33">
        <f t="shared" si="113"/>
        <v>15</v>
      </c>
      <c r="AH316" s="33">
        <f t="shared" si="113"/>
        <v>15</v>
      </c>
      <c r="AI316" s="15">
        <f>V316</f>
        <v>14</v>
      </c>
      <c r="AJ316" s="15">
        <f>AH316</f>
        <v>15</v>
      </c>
      <c r="AK316" s="15">
        <f t="shared" si="111"/>
        <v>15</v>
      </c>
      <c r="AL316" s="15">
        <f t="shared" si="111"/>
        <v>15</v>
      </c>
      <c r="AM316" s="15">
        <f t="shared" si="111"/>
        <v>15</v>
      </c>
    </row>
    <row r="317" spans="1:48" ht="13.75" hidden="1" customHeight="1" outlineLevel="1" x14ac:dyDescent="0.3">
      <c r="J317" s="19"/>
    </row>
    <row r="318" spans="1:48" s="46" customFormat="1" hidden="1" outlineLevel="1" collapsed="1" x14ac:dyDescent="0.25">
      <c r="A318" s="45"/>
      <c r="B318" s="105" t="s">
        <v>94</v>
      </c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7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8"/>
    </row>
    <row r="319" spans="1:48" ht="13.75" hidden="1" customHeight="1" outlineLevel="2" x14ac:dyDescent="0.3">
      <c r="B319" t="s">
        <v>89</v>
      </c>
      <c r="K319" s="3"/>
      <c r="L319" s="3"/>
      <c r="M319" s="3"/>
      <c r="N319" s="3"/>
      <c r="O319" s="3"/>
      <c r="P319" s="3"/>
      <c r="Q319" s="3"/>
      <c r="R319" s="13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O319" s="17" t="s">
        <v>150</v>
      </c>
      <c r="AP319" s="14"/>
      <c r="AQ319" s="14"/>
      <c r="AR319" s="14"/>
      <c r="AS319" s="14"/>
      <c r="AT319" s="14"/>
      <c r="AU319" s="14"/>
      <c r="AV319" s="14"/>
    </row>
    <row r="320" spans="1:48" ht="13.75" hidden="1" customHeight="1" outlineLevel="2" x14ac:dyDescent="0.3">
      <c r="D320" s="19" t="s">
        <v>92</v>
      </c>
      <c r="E320" s="19"/>
      <c r="F320" s="19"/>
      <c r="G320" s="19"/>
      <c r="H320" s="19"/>
      <c r="J320" s="19" t="s">
        <v>11</v>
      </c>
      <c r="K320" s="3">
        <v>1000</v>
      </c>
      <c r="L320" s="3">
        <v>1000</v>
      </c>
      <c r="M320" s="3">
        <v>1000</v>
      </c>
      <c r="N320" s="3">
        <v>1000</v>
      </c>
      <c r="O320" s="3">
        <v>1000</v>
      </c>
      <c r="P320" s="3">
        <v>1000</v>
      </c>
      <c r="Q320" s="3">
        <v>1000</v>
      </c>
      <c r="R320" s="3">
        <v>1000</v>
      </c>
      <c r="S320" s="3">
        <v>1000</v>
      </c>
      <c r="T320" s="3">
        <v>1000</v>
      </c>
      <c r="U320" s="3">
        <v>1000</v>
      </c>
      <c r="V320" s="3">
        <v>1000</v>
      </c>
      <c r="W320" s="3">
        <v>1000</v>
      </c>
      <c r="X320" s="3">
        <v>1000</v>
      </c>
      <c r="Y320" s="3">
        <v>1000</v>
      </c>
      <c r="Z320" s="3">
        <v>1000</v>
      </c>
      <c r="AA320" s="3">
        <v>1000</v>
      </c>
      <c r="AB320" s="3">
        <v>1000</v>
      </c>
      <c r="AC320" s="3">
        <v>1000</v>
      </c>
      <c r="AD320" s="3">
        <v>1000</v>
      </c>
      <c r="AE320" s="3">
        <v>1000</v>
      </c>
      <c r="AF320" s="3">
        <v>1000</v>
      </c>
      <c r="AG320" s="3">
        <v>1000</v>
      </c>
      <c r="AH320" s="3">
        <v>1000</v>
      </c>
      <c r="AI320" s="14">
        <f>V320</f>
        <v>1000</v>
      </c>
      <c r="AJ320" s="14">
        <f>AH320</f>
        <v>1000</v>
      </c>
      <c r="AK320" s="14">
        <f>AJ320*(1+$AO320)</f>
        <v>1000</v>
      </c>
      <c r="AL320" s="14">
        <f>AK320*(1+$AO320)</f>
        <v>1000</v>
      </c>
      <c r="AM320" s="14">
        <f>AL320*(1+$AO320)</f>
        <v>1000</v>
      </c>
      <c r="AO320" s="42">
        <v>0</v>
      </c>
      <c r="AP320" s="14"/>
      <c r="AQ320" s="14"/>
      <c r="AR320" s="14"/>
      <c r="AS320" s="14"/>
      <c r="AT320" s="14"/>
      <c r="AU320" s="14"/>
      <c r="AV320" s="14"/>
    </row>
    <row r="321" spans="2:48" ht="13.75" hidden="1" customHeight="1" outlineLevel="2" x14ac:dyDescent="0.3">
      <c r="D321" s="19" t="s">
        <v>92</v>
      </c>
      <c r="E321" s="19"/>
      <c r="F321" s="19"/>
      <c r="G321" s="19"/>
      <c r="H321" s="19"/>
      <c r="J321" s="19" t="s">
        <v>10</v>
      </c>
      <c r="K321" s="3">
        <v>1500</v>
      </c>
      <c r="L321" s="3">
        <v>1500</v>
      </c>
      <c r="M321" s="3">
        <v>1500</v>
      </c>
      <c r="N321" s="3">
        <v>1500</v>
      </c>
      <c r="O321" s="3">
        <v>1500</v>
      </c>
      <c r="P321" s="3">
        <v>1500</v>
      </c>
      <c r="Q321" s="3">
        <v>1500</v>
      </c>
      <c r="R321" s="3">
        <v>1500</v>
      </c>
      <c r="S321" s="3">
        <v>1500</v>
      </c>
      <c r="T321" s="3">
        <v>1500</v>
      </c>
      <c r="U321" s="3">
        <v>1500</v>
      </c>
      <c r="V321" s="3">
        <v>1500</v>
      </c>
      <c r="W321" s="3">
        <v>1500</v>
      </c>
      <c r="X321" s="3">
        <v>1500</v>
      </c>
      <c r="Y321" s="3">
        <v>1500</v>
      </c>
      <c r="Z321" s="3">
        <v>1500</v>
      </c>
      <c r="AA321" s="3">
        <v>1500</v>
      </c>
      <c r="AB321" s="3">
        <v>1500</v>
      </c>
      <c r="AC321" s="3">
        <v>1500</v>
      </c>
      <c r="AD321" s="3">
        <v>1500</v>
      </c>
      <c r="AE321" s="3">
        <v>1500</v>
      </c>
      <c r="AF321" s="3">
        <v>1500</v>
      </c>
      <c r="AG321" s="3">
        <v>1500</v>
      </c>
      <c r="AH321" s="3">
        <v>1500</v>
      </c>
      <c r="AI321" s="14">
        <f>V321</f>
        <v>1500</v>
      </c>
      <c r="AJ321" s="14">
        <f>AH321</f>
        <v>1500</v>
      </c>
      <c r="AK321" s="14">
        <f t="shared" ref="AK321:AM322" si="114">AJ321*(1+$AO321)</f>
        <v>1500</v>
      </c>
      <c r="AL321" s="14">
        <f t="shared" si="114"/>
        <v>1500</v>
      </c>
      <c r="AM321" s="14">
        <f t="shared" si="114"/>
        <v>1500</v>
      </c>
      <c r="AO321" s="42">
        <v>0</v>
      </c>
      <c r="AP321" s="14"/>
      <c r="AQ321" s="14"/>
      <c r="AR321" s="14"/>
      <c r="AS321" s="14"/>
      <c r="AT321" s="14"/>
      <c r="AU321" s="14"/>
      <c r="AV321" s="14"/>
    </row>
    <row r="322" spans="2:48" ht="13.75" hidden="1" customHeight="1" outlineLevel="2" x14ac:dyDescent="0.3">
      <c r="D322" s="19" t="s">
        <v>92</v>
      </c>
      <c r="E322" s="19"/>
      <c r="F322" s="19"/>
      <c r="G322" s="19"/>
      <c r="H322" s="19"/>
      <c r="J322" s="19" t="s">
        <v>15</v>
      </c>
      <c r="K322" s="3">
        <v>2000</v>
      </c>
      <c r="L322" s="3">
        <v>2000</v>
      </c>
      <c r="M322" s="3">
        <v>2000</v>
      </c>
      <c r="N322" s="3">
        <v>2000</v>
      </c>
      <c r="O322" s="3">
        <v>2000</v>
      </c>
      <c r="P322" s="3">
        <v>2000</v>
      </c>
      <c r="Q322" s="3">
        <v>2000</v>
      </c>
      <c r="R322" s="3">
        <v>2000</v>
      </c>
      <c r="S322" s="3">
        <v>2000</v>
      </c>
      <c r="T322" s="3">
        <v>2000</v>
      </c>
      <c r="U322" s="3">
        <v>2000</v>
      </c>
      <c r="V322" s="3">
        <v>2000</v>
      </c>
      <c r="W322" s="3">
        <v>2000</v>
      </c>
      <c r="X322" s="3">
        <v>2000</v>
      </c>
      <c r="Y322" s="3">
        <v>2000</v>
      </c>
      <c r="Z322" s="3">
        <v>2000</v>
      </c>
      <c r="AA322" s="3">
        <v>2000</v>
      </c>
      <c r="AB322" s="3">
        <v>2000</v>
      </c>
      <c r="AC322" s="3">
        <v>2000</v>
      </c>
      <c r="AD322" s="3">
        <v>2000</v>
      </c>
      <c r="AE322" s="3">
        <v>2000</v>
      </c>
      <c r="AF322" s="3">
        <v>2000</v>
      </c>
      <c r="AG322" s="3">
        <v>2000</v>
      </c>
      <c r="AH322" s="3">
        <v>2000</v>
      </c>
      <c r="AI322" s="14">
        <f>V322</f>
        <v>2000</v>
      </c>
      <c r="AJ322" s="14">
        <f>AH322</f>
        <v>2000</v>
      </c>
      <c r="AK322" s="14">
        <f t="shared" si="114"/>
        <v>2000</v>
      </c>
      <c r="AL322" s="14">
        <f t="shared" si="114"/>
        <v>2000</v>
      </c>
      <c r="AM322" s="14">
        <f t="shared" si="114"/>
        <v>2000</v>
      </c>
      <c r="AO322" s="42">
        <v>0</v>
      </c>
      <c r="AP322" s="14"/>
      <c r="AQ322" s="14"/>
      <c r="AR322" s="14"/>
      <c r="AS322" s="14"/>
      <c r="AT322" s="14"/>
      <c r="AU322" s="14"/>
      <c r="AV322" s="14"/>
    </row>
    <row r="323" spans="2:48" ht="13.75" hidden="1" customHeight="1" outlineLevel="2" x14ac:dyDescent="0.3">
      <c r="B323" t="s">
        <v>89</v>
      </c>
      <c r="J323" s="19"/>
      <c r="K323" s="3"/>
      <c r="L323" s="3"/>
      <c r="M323" s="3"/>
      <c r="N323" s="3"/>
      <c r="O323" s="3"/>
      <c r="P323" s="3"/>
      <c r="Q323" s="3"/>
      <c r="R323" s="13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</row>
    <row r="324" spans="2:48" ht="13.75" hidden="1" customHeight="1" outlineLevel="2" x14ac:dyDescent="0.3">
      <c r="D324" s="19" t="s">
        <v>91</v>
      </c>
      <c r="E324" s="19"/>
      <c r="F324" s="19"/>
      <c r="G324" s="19"/>
      <c r="H324" s="19"/>
      <c r="J324" s="19" t="s">
        <v>11</v>
      </c>
      <c r="K324" s="3">
        <f>K314*K320</f>
        <v>9000</v>
      </c>
      <c r="L324" s="3">
        <f>IF(L$314&gt;K$314,(L$314-K$314)*L320,0)</f>
        <v>0</v>
      </c>
      <c r="M324" s="3">
        <f t="shared" ref="M324:AH324" si="115">IF(M$314&gt;L$314,(M$314-L$314)*M320,0)</f>
        <v>0</v>
      </c>
      <c r="N324" s="3">
        <f t="shared" si="115"/>
        <v>0</v>
      </c>
      <c r="O324" s="3">
        <f t="shared" si="115"/>
        <v>0</v>
      </c>
      <c r="P324" s="3">
        <f t="shared" si="115"/>
        <v>0</v>
      </c>
      <c r="Q324" s="3">
        <f t="shared" si="115"/>
        <v>0</v>
      </c>
      <c r="R324" s="3">
        <f t="shared" si="115"/>
        <v>11000</v>
      </c>
      <c r="S324" s="3">
        <f t="shared" si="115"/>
        <v>0</v>
      </c>
      <c r="T324" s="3">
        <f t="shared" si="115"/>
        <v>0</v>
      </c>
      <c r="U324" s="3">
        <f t="shared" si="115"/>
        <v>0</v>
      </c>
      <c r="V324" s="3">
        <f t="shared" si="115"/>
        <v>0</v>
      </c>
      <c r="W324" s="3">
        <f t="shared" si="115"/>
        <v>1000</v>
      </c>
      <c r="X324" s="3">
        <f>IF(X$314&gt;W$314,(X$314-W$314)*X320,0)</f>
        <v>0</v>
      </c>
      <c r="Y324" s="3">
        <f t="shared" si="115"/>
        <v>0</v>
      </c>
      <c r="Z324" s="3">
        <f t="shared" si="115"/>
        <v>0</v>
      </c>
      <c r="AA324" s="3">
        <f t="shared" si="115"/>
        <v>0</v>
      </c>
      <c r="AB324" s="3">
        <f t="shared" si="115"/>
        <v>0</v>
      </c>
      <c r="AC324" s="3">
        <f t="shared" si="115"/>
        <v>0</v>
      </c>
      <c r="AD324" s="3">
        <f t="shared" si="115"/>
        <v>0</v>
      </c>
      <c r="AE324" s="3">
        <f t="shared" si="115"/>
        <v>0</v>
      </c>
      <c r="AF324" s="3">
        <f t="shared" si="115"/>
        <v>0</v>
      </c>
      <c r="AG324" s="3">
        <f t="shared" si="115"/>
        <v>0</v>
      </c>
      <c r="AH324" s="3">
        <f t="shared" si="115"/>
        <v>0</v>
      </c>
      <c r="AI324" s="14">
        <f>SUM(K324:V324)</f>
        <v>20000</v>
      </c>
      <c r="AJ324" s="14">
        <f>SUM(W324:AH324)</f>
        <v>1000</v>
      </c>
      <c r="AK324" s="3">
        <f>IF(AK$314&gt;AJ$314,(AK$314-AJ$314)*AK320,0)</f>
        <v>0</v>
      </c>
      <c r="AL324" s="3">
        <f>IF(AL$314&gt;AK$314,(AL$314-AK$314)*AL320,0)</f>
        <v>0</v>
      </c>
      <c r="AM324" s="3">
        <f>IF(AM$314&gt;AL$314,(AM$314-AL$314)*AM320,0)</f>
        <v>0</v>
      </c>
    </row>
    <row r="325" spans="2:48" ht="13.75" hidden="1" customHeight="1" outlineLevel="2" x14ac:dyDescent="0.3">
      <c r="D325" s="19" t="s">
        <v>91</v>
      </c>
      <c r="E325" s="19"/>
      <c r="F325" s="19"/>
      <c r="G325" s="19"/>
      <c r="H325" s="19"/>
      <c r="J325" s="19" t="s">
        <v>10</v>
      </c>
      <c r="K325" s="3">
        <f>K315*K321</f>
        <v>12000</v>
      </c>
      <c r="L325" s="3">
        <f>IF(L$315&gt;K$315,(L$315-K$315)*L321,0)</f>
        <v>0</v>
      </c>
      <c r="M325" s="3">
        <f t="shared" ref="M325:AH325" si="116">IF(M$315&gt;L$315,(M$315-L$315)*M321,0)</f>
        <v>0</v>
      </c>
      <c r="N325" s="3">
        <f t="shared" si="116"/>
        <v>0</v>
      </c>
      <c r="O325" s="3">
        <f t="shared" si="116"/>
        <v>0</v>
      </c>
      <c r="P325" s="3">
        <f t="shared" si="116"/>
        <v>0</v>
      </c>
      <c r="Q325" s="3">
        <f t="shared" si="116"/>
        <v>0</v>
      </c>
      <c r="R325" s="3">
        <f t="shared" si="116"/>
        <v>12000</v>
      </c>
      <c r="S325" s="3">
        <f t="shared" si="116"/>
        <v>0</v>
      </c>
      <c r="T325" s="3">
        <f t="shared" si="116"/>
        <v>0</v>
      </c>
      <c r="U325" s="3">
        <f t="shared" si="116"/>
        <v>0</v>
      </c>
      <c r="V325" s="3">
        <f t="shared" si="116"/>
        <v>0</v>
      </c>
      <c r="W325" s="3">
        <f t="shared" si="116"/>
        <v>1500</v>
      </c>
      <c r="X325" s="3">
        <f>IF(X$315&gt;W$315,(X$315-W$315)*X321,0)</f>
        <v>0</v>
      </c>
      <c r="Y325" s="3">
        <f t="shared" si="116"/>
        <v>0</v>
      </c>
      <c r="Z325" s="3">
        <f t="shared" si="116"/>
        <v>0</v>
      </c>
      <c r="AA325" s="3">
        <f t="shared" si="116"/>
        <v>0</v>
      </c>
      <c r="AB325" s="3">
        <f t="shared" si="116"/>
        <v>0</v>
      </c>
      <c r="AC325" s="3">
        <f t="shared" si="116"/>
        <v>0</v>
      </c>
      <c r="AD325" s="3">
        <f t="shared" si="116"/>
        <v>0</v>
      </c>
      <c r="AE325" s="3">
        <f t="shared" si="116"/>
        <v>0</v>
      </c>
      <c r="AF325" s="3">
        <f t="shared" si="116"/>
        <v>0</v>
      </c>
      <c r="AG325" s="3">
        <f t="shared" si="116"/>
        <v>0</v>
      </c>
      <c r="AH325" s="3">
        <f t="shared" si="116"/>
        <v>0</v>
      </c>
      <c r="AI325" s="14">
        <f>SUM(K325:V325)</f>
        <v>24000</v>
      </c>
      <c r="AJ325" s="14">
        <f>SUM(W325:AH325)</f>
        <v>1500</v>
      </c>
      <c r="AK325" s="3">
        <f>IF(AK$315&gt;AJ$315,(AK$315-AJ$315)*AK321,0)</f>
        <v>0</v>
      </c>
      <c r="AL325" s="3">
        <f>IF(AL$315&gt;AK$315,(AL$315-AK$315)*AL321,0)</f>
        <v>0</v>
      </c>
      <c r="AM325" s="3">
        <f>IF(AM$315&gt;AL$315,(AM$315-AL$315)*AM321,0)</f>
        <v>0</v>
      </c>
    </row>
    <row r="326" spans="2:48" ht="13.75" hidden="1" customHeight="1" outlineLevel="2" x14ac:dyDescent="0.3">
      <c r="D326" s="19" t="s">
        <v>91</v>
      </c>
      <c r="E326" s="19"/>
      <c r="F326" s="19"/>
      <c r="G326" s="19"/>
      <c r="H326" s="19"/>
      <c r="J326" s="19" t="s">
        <v>15</v>
      </c>
      <c r="K326" s="3">
        <f>K316*K322</f>
        <v>14000</v>
      </c>
      <c r="L326" s="3">
        <f>IF(L$316&gt;K$316,(L$316-K$316)*L322,0)</f>
        <v>0</v>
      </c>
      <c r="M326" s="3">
        <f t="shared" ref="M326:AH326" si="117">IF(M$316&gt;L$316,(M$316-L$316)*M322,0)</f>
        <v>0</v>
      </c>
      <c r="N326" s="3">
        <f t="shared" si="117"/>
        <v>0</v>
      </c>
      <c r="O326" s="3">
        <f t="shared" si="117"/>
        <v>0</v>
      </c>
      <c r="P326" s="3">
        <f t="shared" si="117"/>
        <v>0</v>
      </c>
      <c r="Q326" s="3">
        <f t="shared" si="117"/>
        <v>0</v>
      </c>
      <c r="R326" s="3">
        <f t="shared" si="117"/>
        <v>14000</v>
      </c>
      <c r="S326" s="3">
        <f t="shared" si="117"/>
        <v>0</v>
      </c>
      <c r="T326" s="3">
        <f t="shared" si="117"/>
        <v>0</v>
      </c>
      <c r="U326" s="3">
        <f t="shared" si="117"/>
        <v>0</v>
      </c>
      <c r="V326" s="3">
        <f t="shared" si="117"/>
        <v>0</v>
      </c>
      <c r="W326" s="3">
        <f t="shared" si="117"/>
        <v>2000</v>
      </c>
      <c r="X326" s="3">
        <f>IF(X$316&gt;W$316,(X$316-W$316)*X322,0)</f>
        <v>0</v>
      </c>
      <c r="Y326" s="3">
        <f t="shared" si="117"/>
        <v>0</v>
      </c>
      <c r="Z326" s="3">
        <f t="shared" si="117"/>
        <v>0</v>
      </c>
      <c r="AA326" s="3">
        <f t="shared" si="117"/>
        <v>0</v>
      </c>
      <c r="AB326" s="3">
        <f t="shared" si="117"/>
        <v>0</v>
      </c>
      <c r="AC326" s="3">
        <f t="shared" si="117"/>
        <v>0</v>
      </c>
      <c r="AD326" s="3">
        <f t="shared" si="117"/>
        <v>0</v>
      </c>
      <c r="AE326" s="3">
        <f t="shared" si="117"/>
        <v>0</v>
      </c>
      <c r="AF326" s="3">
        <f t="shared" si="117"/>
        <v>0</v>
      </c>
      <c r="AG326" s="3">
        <f t="shared" si="117"/>
        <v>0</v>
      </c>
      <c r="AH326" s="3">
        <f t="shared" si="117"/>
        <v>0</v>
      </c>
      <c r="AI326" s="14">
        <f>SUM(K326:V326)</f>
        <v>28000</v>
      </c>
      <c r="AJ326" s="14">
        <f>SUM(W326:AH326)</f>
        <v>2000</v>
      </c>
      <c r="AK326" s="3">
        <f>IF(AK$316&gt;AJ$316,(AK$316-AJ$316)*AK322,0)</f>
        <v>0</v>
      </c>
      <c r="AL326" s="3">
        <f>IF(AL$316&gt;AK$316,(AL$316-AK$316)*AL322,0)</f>
        <v>0</v>
      </c>
      <c r="AM326" s="3">
        <f>IF(AM$316&gt;AL$316,(AM$316-AL$316)*AM322,0)</f>
        <v>0</v>
      </c>
    </row>
    <row r="327" spans="2:48" ht="13.75" hidden="1" customHeight="1" outlineLevel="2" x14ac:dyDescent="0.3">
      <c r="B327" t="s">
        <v>88</v>
      </c>
      <c r="L327" s="3"/>
      <c r="M327" s="3"/>
      <c r="N327" s="3"/>
      <c r="O327" s="3"/>
      <c r="P327" s="3"/>
      <c r="Q327" s="3"/>
      <c r="R327" s="13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N327" s="14"/>
      <c r="AO327" s="14"/>
      <c r="AP327" s="14"/>
      <c r="AQ327" s="14"/>
      <c r="AR327" s="14"/>
      <c r="AS327" s="14"/>
      <c r="AT327" s="14"/>
      <c r="AU327" s="14"/>
      <c r="AV327" s="14"/>
    </row>
    <row r="328" spans="2:48" ht="13.75" hidden="1" customHeight="1" outlineLevel="2" x14ac:dyDescent="0.3">
      <c r="D328" s="19" t="s">
        <v>93</v>
      </c>
      <c r="E328" s="19"/>
      <c r="F328" s="19"/>
      <c r="G328" s="19"/>
      <c r="H328" s="19"/>
      <c r="J328" s="19" t="s">
        <v>11</v>
      </c>
      <c r="K328" s="3">
        <v>2500</v>
      </c>
      <c r="L328" s="3">
        <v>2500</v>
      </c>
      <c r="M328" s="3">
        <v>2500</v>
      </c>
      <c r="N328" s="3">
        <v>2500</v>
      </c>
      <c r="O328" s="3">
        <v>2500</v>
      </c>
      <c r="P328" s="3">
        <v>2500</v>
      </c>
      <c r="Q328" s="3">
        <v>2500</v>
      </c>
      <c r="R328" s="3">
        <v>2500</v>
      </c>
      <c r="S328" s="3">
        <v>2500</v>
      </c>
      <c r="T328" s="3">
        <v>2500</v>
      </c>
      <c r="U328" s="3">
        <v>2500</v>
      </c>
      <c r="V328" s="3">
        <v>2500</v>
      </c>
      <c r="W328" s="3">
        <v>2500</v>
      </c>
      <c r="X328" s="3">
        <v>2500</v>
      </c>
      <c r="Y328" s="3">
        <v>2500</v>
      </c>
      <c r="Z328" s="3">
        <v>2500</v>
      </c>
      <c r="AA328" s="3">
        <v>2500</v>
      </c>
      <c r="AB328" s="3">
        <v>2500</v>
      </c>
      <c r="AC328" s="3">
        <v>2500</v>
      </c>
      <c r="AD328" s="3">
        <v>2500</v>
      </c>
      <c r="AE328" s="3">
        <v>2500</v>
      </c>
      <c r="AF328" s="3">
        <v>2500</v>
      </c>
      <c r="AG328" s="3">
        <v>2500</v>
      </c>
      <c r="AH328" s="3">
        <v>2500</v>
      </c>
      <c r="AI328" s="14">
        <f>V328</f>
        <v>2500</v>
      </c>
      <c r="AJ328" s="14">
        <f>AH328</f>
        <v>2500</v>
      </c>
      <c r="AK328" s="14">
        <f>AJ328*(1+$AO328)</f>
        <v>2500</v>
      </c>
      <c r="AL328" s="14">
        <f>AK328*(1+$AO328)</f>
        <v>2500</v>
      </c>
      <c r="AM328" s="14">
        <f>AL328*(1+$AO328)</f>
        <v>2500</v>
      </c>
      <c r="AO328" s="42">
        <v>0</v>
      </c>
      <c r="AP328" s="14"/>
      <c r="AQ328" s="14"/>
      <c r="AR328" s="14"/>
      <c r="AS328" s="14"/>
      <c r="AT328" s="14"/>
      <c r="AU328" s="14"/>
      <c r="AV328" s="14"/>
    </row>
    <row r="329" spans="2:48" ht="13.75" hidden="1" customHeight="1" outlineLevel="2" x14ac:dyDescent="0.3">
      <c r="D329" s="19" t="s">
        <v>93</v>
      </c>
      <c r="E329" s="19"/>
      <c r="F329" s="19"/>
      <c r="G329" s="19"/>
      <c r="H329" s="19"/>
      <c r="J329" s="19" t="s">
        <v>10</v>
      </c>
      <c r="K329" s="3">
        <v>3000</v>
      </c>
      <c r="L329" s="3">
        <v>3000</v>
      </c>
      <c r="M329" s="3">
        <v>3000</v>
      </c>
      <c r="N329" s="3">
        <v>3000</v>
      </c>
      <c r="O329" s="3">
        <v>3000</v>
      </c>
      <c r="P329" s="3">
        <v>3000</v>
      </c>
      <c r="Q329" s="3">
        <v>3000</v>
      </c>
      <c r="R329" s="3">
        <v>3000</v>
      </c>
      <c r="S329" s="3">
        <v>3000</v>
      </c>
      <c r="T329" s="3">
        <v>3000</v>
      </c>
      <c r="U329" s="3">
        <v>3000</v>
      </c>
      <c r="V329" s="3">
        <v>3000</v>
      </c>
      <c r="W329" s="3">
        <v>3000</v>
      </c>
      <c r="X329" s="3">
        <v>3000</v>
      </c>
      <c r="Y329" s="3">
        <v>3000</v>
      </c>
      <c r="Z329" s="3">
        <v>3000</v>
      </c>
      <c r="AA329" s="3">
        <v>3000</v>
      </c>
      <c r="AB329" s="3">
        <v>3000</v>
      </c>
      <c r="AC329" s="3">
        <v>3000</v>
      </c>
      <c r="AD329" s="3">
        <v>3000</v>
      </c>
      <c r="AE329" s="3">
        <v>3000</v>
      </c>
      <c r="AF329" s="3">
        <v>3000</v>
      </c>
      <c r="AG329" s="3">
        <v>3000</v>
      </c>
      <c r="AH329" s="3">
        <v>3000</v>
      </c>
      <c r="AI329" s="14">
        <f>V329</f>
        <v>3000</v>
      </c>
      <c r="AJ329" s="14">
        <f>AH329</f>
        <v>3000</v>
      </c>
      <c r="AK329" s="14">
        <f t="shared" ref="AK329:AM330" si="118">AJ329*(1+$AO329)</f>
        <v>3000</v>
      </c>
      <c r="AL329" s="14">
        <f t="shared" si="118"/>
        <v>3000</v>
      </c>
      <c r="AM329" s="14">
        <f t="shared" si="118"/>
        <v>3000</v>
      </c>
      <c r="AO329" s="42">
        <v>0</v>
      </c>
      <c r="AP329" s="14"/>
      <c r="AQ329" s="14"/>
      <c r="AR329" s="14"/>
      <c r="AS329" s="14"/>
      <c r="AT329" s="14"/>
      <c r="AU329" s="14"/>
      <c r="AV329" s="14"/>
    </row>
    <row r="330" spans="2:48" ht="13.75" hidden="1" customHeight="1" outlineLevel="2" x14ac:dyDescent="0.3">
      <c r="D330" s="19" t="s">
        <v>93</v>
      </c>
      <c r="E330" s="19"/>
      <c r="F330" s="19"/>
      <c r="G330" s="19"/>
      <c r="H330" s="19"/>
      <c r="J330" s="19" t="s">
        <v>15</v>
      </c>
      <c r="K330" s="3">
        <v>4000</v>
      </c>
      <c r="L330" s="3">
        <v>4000</v>
      </c>
      <c r="M330" s="3">
        <v>4000</v>
      </c>
      <c r="N330" s="3">
        <v>4000</v>
      </c>
      <c r="O330" s="3">
        <v>4000</v>
      </c>
      <c r="P330" s="3">
        <v>4000</v>
      </c>
      <c r="Q330" s="3">
        <v>4000</v>
      </c>
      <c r="R330" s="3">
        <v>4000</v>
      </c>
      <c r="S330" s="3">
        <v>4000</v>
      </c>
      <c r="T330" s="3">
        <v>4000</v>
      </c>
      <c r="U330" s="3">
        <v>4000</v>
      </c>
      <c r="V330" s="3">
        <v>4000</v>
      </c>
      <c r="W330" s="3">
        <v>4000</v>
      </c>
      <c r="X330" s="3">
        <v>4000</v>
      </c>
      <c r="Y330" s="3">
        <v>4000</v>
      </c>
      <c r="Z330" s="3">
        <v>4000</v>
      </c>
      <c r="AA330" s="3">
        <v>4000</v>
      </c>
      <c r="AB330" s="3">
        <v>4000</v>
      </c>
      <c r="AC330" s="3">
        <v>4000</v>
      </c>
      <c r="AD330" s="3">
        <v>4000</v>
      </c>
      <c r="AE330" s="3">
        <v>4000</v>
      </c>
      <c r="AF330" s="3">
        <v>4000</v>
      </c>
      <c r="AG330" s="3">
        <v>4000</v>
      </c>
      <c r="AH330" s="3">
        <v>4000</v>
      </c>
      <c r="AI330" s="14">
        <f>V330</f>
        <v>4000</v>
      </c>
      <c r="AJ330" s="14">
        <f>AH330</f>
        <v>4000</v>
      </c>
      <c r="AK330" s="14">
        <f t="shared" si="118"/>
        <v>4000</v>
      </c>
      <c r="AL330" s="14">
        <f t="shared" si="118"/>
        <v>4000</v>
      </c>
      <c r="AM330" s="14">
        <f t="shared" si="118"/>
        <v>4000</v>
      </c>
      <c r="AO330" s="42">
        <v>0</v>
      </c>
      <c r="AP330" s="14"/>
      <c r="AQ330" s="14"/>
      <c r="AR330" s="14"/>
      <c r="AS330" s="14"/>
      <c r="AT330" s="14"/>
      <c r="AU330" s="14"/>
      <c r="AV330" s="14"/>
    </row>
    <row r="331" spans="2:48" ht="13.75" hidden="1" customHeight="1" outlineLevel="2" x14ac:dyDescent="0.3">
      <c r="B331" t="s">
        <v>88</v>
      </c>
      <c r="L331" s="3"/>
      <c r="M331" s="3"/>
      <c r="N331" s="3"/>
      <c r="O331" s="3"/>
      <c r="P331" s="3"/>
      <c r="Q331" s="3"/>
      <c r="R331" s="13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</row>
    <row r="332" spans="2:48" hidden="1" outlineLevel="2" x14ac:dyDescent="0.3">
      <c r="D332" s="19" t="s">
        <v>91</v>
      </c>
      <c r="E332" s="19"/>
      <c r="F332" s="19"/>
      <c r="G332" s="19"/>
      <c r="H332" s="19"/>
      <c r="J332" s="19" t="s">
        <v>11</v>
      </c>
      <c r="K332" s="3">
        <f>K314*K328</f>
        <v>22500</v>
      </c>
      <c r="L332" s="3">
        <f t="shared" ref="L332:AH332" si="119">IF(L$314&gt;K$314,(L$314-K$314)*L328,0)</f>
        <v>0</v>
      </c>
      <c r="M332" s="3">
        <f t="shared" si="119"/>
        <v>0</v>
      </c>
      <c r="N332" s="3">
        <f t="shared" si="119"/>
        <v>0</v>
      </c>
      <c r="O332" s="3">
        <f t="shared" si="119"/>
        <v>0</v>
      </c>
      <c r="P332" s="3">
        <f t="shared" si="119"/>
        <v>0</v>
      </c>
      <c r="Q332" s="3">
        <f t="shared" si="119"/>
        <v>0</v>
      </c>
      <c r="R332" s="3">
        <f t="shared" si="119"/>
        <v>27500</v>
      </c>
      <c r="S332" s="3">
        <f t="shared" si="119"/>
        <v>0</v>
      </c>
      <c r="T332" s="3">
        <f t="shared" si="119"/>
        <v>0</v>
      </c>
      <c r="U332" s="3">
        <f t="shared" si="119"/>
        <v>0</v>
      </c>
      <c r="V332" s="3">
        <f t="shared" si="119"/>
        <v>0</v>
      </c>
      <c r="W332" s="3">
        <f t="shared" si="119"/>
        <v>2500</v>
      </c>
      <c r="X332" s="3">
        <f>IF(X$314&gt;W$314,(X$314-W$314)*X328,0)</f>
        <v>0</v>
      </c>
      <c r="Y332" s="3">
        <f t="shared" si="119"/>
        <v>0</v>
      </c>
      <c r="Z332" s="3">
        <f t="shared" si="119"/>
        <v>0</v>
      </c>
      <c r="AA332" s="3">
        <f t="shared" si="119"/>
        <v>0</v>
      </c>
      <c r="AB332" s="3">
        <f t="shared" si="119"/>
        <v>0</v>
      </c>
      <c r="AC332" s="3">
        <f t="shared" si="119"/>
        <v>0</v>
      </c>
      <c r="AD332" s="3">
        <f t="shared" si="119"/>
        <v>0</v>
      </c>
      <c r="AE332" s="3">
        <f t="shared" si="119"/>
        <v>0</v>
      </c>
      <c r="AF332" s="3">
        <f t="shared" si="119"/>
        <v>0</v>
      </c>
      <c r="AG332" s="3">
        <f t="shared" si="119"/>
        <v>0</v>
      </c>
      <c r="AH332" s="3">
        <f t="shared" si="119"/>
        <v>0</v>
      </c>
      <c r="AI332" s="14">
        <f>SUM(K332:V332)</f>
        <v>50000</v>
      </c>
      <c r="AJ332" s="14">
        <f>SUM(W332:AH332)</f>
        <v>2500</v>
      </c>
      <c r="AK332" s="3">
        <f>IF(AK$314&gt;AJ$314,(AK$314-AJ$314)*AK328,0)</f>
        <v>0</v>
      </c>
      <c r="AL332" s="3">
        <f t="shared" ref="AL332:AM334" si="120">AI332</f>
        <v>50000</v>
      </c>
      <c r="AM332" s="3">
        <f t="shared" si="120"/>
        <v>2500</v>
      </c>
      <c r="AN332" s="14"/>
      <c r="AO332" s="14"/>
      <c r="AP332" s="14"/>
      <c r="AQ332" s="14"/>
      <c r="AR332" s="14"/>
      <c r="AS332" s="14"/>
      <c r="AT332" s="14"/>
      <c r="AU332" s="14"/>
      <c r="AV332" s="14"/>
    </row>
    <row r="333" spans="2:48" ht="13.75" hidden="1" customHeight="1" outlineLevel="2" x14ac:dyDescent="0.3">
      <c r="D333" s="19" t="s">
        <v>91</v>
      </c>
      <c r="E333" s="19"/>
      <c r="F333" s="19"/>
      <c r="G333" s="19"/>
      <c r="H333" s="19"/>
      <c r="J333" s="19" t="s">
        <v>10</v>
      </c>
      <c r="K333" s="3">
        <f>K315*K329</f>
        <v>24000</v>
      </c>
      <c r="L333" s="3">
        <f t="shared" ref="L333:AH333" si="121">IF(L$315&gt;K$315,(L$315-K$315)*L329,0)</f>
        <v>0</v>
      </c>
      <c r="M333" s="3">
        <f t="shared" si="121"/>
        <v>0</v>
      </c>
      <c r="N333" s="3">
        <f t="shared" si="121"/>
        <v>0</v>
      </c>
      <c r="O333" s="3">
        <f t="shared" si="121"/>
        <v>0</v>
      </c>
      <c r="P333" s="3">
        <f t="shared" si="121"/>
        <v>0</v>
      </c>
      <c r="Q333" s="3">
        <f t="shared" si="121"/>
        <v>0</v>
      </c>
      <c r="R333" s="3">
        <f t="shared" si="121"/>
        <v>24000</v>
      </c>
      <c r="S333" s="3">
        <f t="shared" si="121"/>
        <v>0</v>
      </c>
      <c r="T333" s="3">
        <f t="shared" si="121"/>
        <v>0</v>
      </c>
      <c r="U333" s="3">
        <f t="shared" si="121"/>
        <v>0</v>
      </c>
      <c r="V333" s="3">
        <f t="shared" si="121"/>
        <v>0</v>
      </c>
      <c r="W333" s="3">
        <f t="shared" si="121"/>
        <v>3000</v>
      </c>
      <c r="X333" s="3">
        <f>IF(X$315&gt;W$315,(X$315-W$315)*X329,0)</f>
        <v>0</v>
      </c>
      <c r="Y333" s="3">
        <f t="shared" si="121"/>
        <v>0</v>
      </c>
      <c r="Z333" s="3">
        <f t="shared" si="121"/>
        <v>0</v>
      </c>
      <c r="AA333" s="3">
        <f t="shared" si="121"/>
        <v>0</v>
      </c>
      <c r="AB333" s="3">
        <f t="shared" si="121"/>
        <v>0</v>
      </c>
      <c r="AC333" s="3">
        <f t="shared" si="121"/>
        <v>0</v>
      </c>
      <c r="AD333" s="3">
        <f t="shared" si="121"/>
        <v>0</v>
      </c>
      <c r="AE333" s="3">
        <f t="shared" si="121"/>
        <v>0</v>
      </c>
      <c r="AF333" s="3">
        <f t="shared" si="121"/>
        <v>0</v>
      </c>
      <c r="AG333" s="3">
        <f t="shared" si="121"/>
        <v>0</v>
      </c>
      <c r="AH333" s="3">
        <f t="shared" si="121"/>
        <v>0</v>
      </c>
      <c r="AI333" s="14">
        <f>SUM(K333:V333)</f>
        <v>48000</v>
      </c>
      <c r="AJ333" s="14">
        <f>SUM(W333:AH333)</f>
        <v>3000</v>
      </c>
      <c r="AK333" s="3">
        <f>IF(AK$315&gt;AJ$315,(AK$315-AJ$315)*AK329,0)</f>
        <v>0</v>
      </c>
      <c r="AL333" s="3">
        <f t="shared" si="120"/>
        <v>48000</v>
      </c>
      <c r="AM333" s="3">
        <f t="shared" si="120"/>
        <v>3000</v>
      </c>
      <c r="AN333" s="14"/>
      <c r="AO333" s="14"/>
      <c r="AP333" s="14"/>
      <c r="AQ333" s="14"/>
      <c r="AR333" s="14"/>
      <c r="AS333" s="14"/>
      <c r="AT333" s="14"/>
      <c r="AU333" s="14"/>
      <c r="AV333" s="14"/>
    </row>
    <row r="334" spans="2:48" ht="13.75" hidden="1" customHeight="1" outlineLevel="2" x14ac:dyDescent="0.3">
      <c r="D334" s="19" t="s">
        <v>91</v>
      </c>
      <c r="E334" s="19"/>
      <c r="F334" s="19"/>
      <c r="G334" s="19"/>
      <c r="H334" s="19"/>
      <c r="J334" s="19" t="s">
        <v>15</v>
      </c>
      <c r="K334" s="3">
        <f>K316*K330</f>
        <v>28000</v>
      </c>
      <c r="L334" s="3">
        <f t="shared" ref="L334:AH334" si="122">IF(L$316&gt;K$316,(L$316-K$316)*L330,0)</f>
        <v>0</v>
      </c>
      <c r="M334" s="3">
        <f t="shared" si="122"/>
        <v>0</v>
      </c>
      <c r="N334" s="3">
        <f t="shared" si="122"/>
        <v>0</v>
      </c>
      <c r="O334" s="3">
        <f t="shared" si="122"/>
        <v>0</v>
      </c>
      <c r="P334" s="3">
        <f t="shared" si="122"/>
        <v>0</v>
      </c>
      <c r="Q334" s="3">
        <f t="shared" si="122"/>
        <v>0</v>
      </c>
      <c r="R334" s="3">
        <f t="shared" si="122"/>
        <v>28000</v>
      </c>
      <c r="S334" s="3">
        <f t="shared" si="122"/>
        <v>0</v>
      </c>
      <c r="T334" s="3">
        <f t="shared" si="122"/>
        <v>0</v>
      </c>
      <c r="U334" s="3">
        <f t="shared" si="122"/>
        <v>0</v>
      </c>
      <c r="V334" s="3">
        <f t="shared" si="122"/>
        <v>0</v>
      </c>
      <c r="W334" s="3">
        <f t="shared" si="122"/>
        <v>4000</v>
      </c>
      <c r="X334" s="3">
        <f>IF(X$316&gt;W$316,(X$316-W$316)*X330,0)</f>
        <v>0</v>
      </c>
      <c r="Y334" s="3">
        <f t="shared" si="122"/>
        <v>0</v>
      </c>
      <c r="Z334" s="3">
        <f t="shared" si="122"/>
        <v>0</v>
      </c>
      <c r="AA334" s="3">
        <f t="shared" si="122"/>
        <v>0</v>
      </c>
      <c r="AB334" s="3">
        <f t="shared" si="122"/>
        <v>0</v>
      </c>
      <c r="AC334" s="3">
        <f t="shared" si="122"/>
        <v>0</v>
      </c>
      <c r="AD334" s="3">
        <f t="shared" si="122"/>
        <v>0</v>
      </c>
      <c r="AE334" s="3">
        <f t="shared" si="122"/>
        <v>0</v>
      </c>
      <c r="AF334" s="3">
        <f t="shared" si="122"/>
        <v>0</v>
      </c>
      <c r="AG334" s="3">
        <f t="shared" si="122"/>
        <v>0</v>
      </c>
      <c r="AH334" s="3">
        <f t="shared" si="122"/>
        <v>0</v>
      </c>
      <c r="AI334" s="14">
        <f>SUM(K334:V334)</f>
        <v>56000</v>
      </c>
      <c r="AJ334" s="14">
        <f>SUM(W334:AH334)</f>
        <v>4000</v>
      </c>
      <c r="AK334" s="3">
        <f>IF(AK$316&gt;AJ$316,(AK$316-AJ$316)*AK330,0)</f>
        <v>0</v>
      </c>
      <c r="AL334" s="3">
        <f t="shared" si="120"/>
        <v>56000</v>
      </c>
      <c r="AM334" s="3">
        <f t="shared" si="120"/>
        <v>4000</v>
      </c>
      <c r="AN334" s="14"/>
      <c r="AO334" s="14"/>
      <c r="AP334" s="14"/>
      <c r="AQ334" s="14"/>
      <c r="AR334" s="14"/>
      <c r="AS334" s="14"/>
      <c r="AT334" s="14"/>
      <c r="AU334" s="14"/>
      <c r="AV334" s="14"/>
    </row>
    <row r="335" spans="2:48" ht="13.75" hidden="1" customHeight="1" outlineLevel="2" x14ac:dyDescent="0.3">
      <c r="B335" t="s">
        <v>103</v>
      </c>
      <c r="L335" s="3"/>
      <c r="M335" s="3"/>
      <c r="N335" s="3"/>
      <c r="O335" s="3"/>
      <c r="P335" s="3"/>
      <c r="Q335" s="3"/>
      <c r="R335" s="13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</row>
    <row r="336" spans="2:48" hidden="1" outlineLevel="2" x14ac:dyDescent="0.3">
      <c r="D336" s="19" t="s">
        <v>93</v>
      </c>
      <c r="E336" s="19"/>
      <c r="F336" s="19"/>
      <c r="G336" s="19"/>
      <c r="H336" s="19"/>
      <c r="J336" s="19" t="s">
        <v>11</v>
      </c>
      <c r="K336" s="3">
        <v>20000</v>
      </c>
      <c r="L336" s="3">
        <v>20000</v>
      </c>
      <c r="M336" s="3">
        <v>20000</v>
      </c>
      <c r="N336" s="3">
        <v>20000</v>
      </c>
      <c r="O336" s="3">
        <v>20000</v>
      </c>
      <c r="P336" s="3">
        <v>20000</v>
      </c>
      <c r="Q336" s="3">
        <v>20000</v>
      </c>
      <c r="R336" s="3">
        <v>20000</v>
      </c>
      <c r="S336" s="3">
        <v>20000</v>
      </c>
      <c r="T336" s="3">
        <v>20000</v>
      </c>
      <c r="U336" s="3">
        <v>20000</v>
      </c>
      <c r="V336" s="3">
        <v>20000</v>
      </c>
      <c r="W336" s="3">
        <v>20000</v>
      </c>
      <c r="X336" s="3">
        <v>20000</v>
      </c>
      <c r="Y336" s="3">
        <v>20000</v>
      </c>
      <c r="Z336" s="3">
        <v>20000</v>
      </c>
      <c r="AA336" s="3">
        <v>20000</v>
      </c>
      <c r="AB336" s="3">
        <v>20000</v>
      </c>
      <c r="AC336" s="3">
        <v>20000</v>
      </c>
      <c r="AD336" s="3">
        <v>20000</v>
      </c>
      <c r="AE336" s="3">
        <v>20000</v>
      </c>
      <c r="AF336" s="3">
        <v>20000</v>
      </c>
      <c r="AG336" s="3">
        <v>20000</v>
      </c>
      <c r="AH336" s="3">
        <v>20000</v>
      </c>
      <c r="AI336" s="14">
        <f>V336</f>
        <v>20000</v>
      </c>
      <c r="AJ336" s="14">
        <f>AH336</f>
        <v>20000</v>
      </c>
      <c r="AK336" s="14">
        <f>AJ336*(1+$AO336)</f>
        <v>20000</v>
      </c>
      <c r="AL336" s="14">
        <f>AK336*(1+$AO336)</f>
        <v>20000</v>
      </c>
      <c r="AM336" s="14">
        <f>AL336*(1+$AO336)</f>
        <v>20000</v>
      </c>
      <c r="AO336" s="42">
        <v>0</v>
      </c>
      <c r="AP336" s="14"/>
      <c r="AQ336" s="14"/>
      <c r="AR336" s="14"/>
      <c r="AS336" s="14"/>
      <c r="AT336" s="14"/>
      <c r="AU336" s="14"/>
      <c r="AV336" s="14"/>
    </row>
    <row r="337" spans="2:48" ht="13.75" hidden="1" customHeight="1" outlineLevel="2" x14ac:dyDescent="0.3">
      <c r="D337" s="19" t="s">
        <v>93</v>
      </c>
      <c r="E337" s="19"/>
      <c r="F337" s="19"/>
      <c r="G337" s="19"/>
      <c r="H337" s="19"/>
      <c r="J337" s="19" t="s">
        <v>10</v>
      </c>
      <c r="K337" s="3">
        <v>25000</v>
      </c>
      <c r="L337" s="3">
        <v>25000</v>
      </c>
      <c r="M337" s="3">
        <v>25000</v>
      </c>
      <c r="N337" s="3">
        <v>25000</v>
      </c>
      <c r="O337" s="3">
        <v>25000</v>
      </c>
      <c r="P337" s="3">
        <v>25000</v>
      </c>
      <c r="Q337" s="3">
        <v>25000</v>
      </c>
      <c r="R337" s="3">
        <v>25000</v>
      </c>
      <c r="S337" s="3">
        <v>25000</v>
      </c>
      <c r="T337" s="3">
        <v>25000</v>
      </c>
      <c r="U337" s="3">
        <v>25000</v>
      </c>
      <c r="V337" s="3">
        <v>25000</v>
      </c>
      <c r="W337" s="3">
        <v>25000</v>
      </c>
      <c r="X337" s="3">
        <v>25000</v>
      </c>
      <c r="Y337" s="3">
        <v>25000</v>
      </c>
      <c r="Z337" s="3">
        <v>25000</v>
      </c>
      <c r="AA337" s="3">
        <v>25000</v>
      </c>
      <c r="AB337" s="3">
        <v>25000</v>
      </c>
      <c r="AC337" s="3">
        <v>25000</v>
      </c>
      <c r="AD337" s="3">
        <v>25000</v>
      </c>
      <c r="AE337" s="3">
        <v>25000</v>
      </c>
      <c r="AF337" s="3">
        <v>25000</v>
      </c>
      <c r="AG337" s="3">
        <v>25000</v>
      </c>
      <c r="AH337" s="3">
        <v>25000</v>
      </c>
      <c r="AI337" s="14">
        <f>V337</f>
        <v>25000</v>
      </c>
      <c r="AJ337" s="14">
        <f>AH337</f>
        <v>25000</v>
      </c>
      <c r="AK337" s="14">
        <f t="shared" ref="AK337:AM338" si="123">AJ337*(1+$AO337)</f>
        <v>25000</v>
      </c>
      <c r="AL337" s="14">
        <f t="shared" si="123"/>
        <v>25000</v>
      </c>
      <c r="AM337" s="14">
        <f t="shared" si="123"/>
        <v>25000</v>
      </c>
      <c r="AO337" s="42">
        <v>0</v>
      </c>
      <c r="AP337" s="14"/>
      <c r="AQ337" s="14"/>
      <c r="AR337" s="14"/>
      <c r="AS337" s="14"/>
      <c r="AT337" s="14"/>
      <c r="AU337" s="14"/>
      <c r="AV337" s="14"/>
    </row>
    <row r="338" spans="2:48" ht="13.75" hidden="1" customHeight="1" outlineLevel="2" x14ac:dyDescent="0.3">
      <c r="D338" s="19" t="s">
        <v>93</v>
      </c>
      <c r="E338" s="19"/>
      <c r="F338" s="19"/>
      <c r="G338" s="19"/>
      <c r="H338" s="19"/>
      <c r="J338" s="19" t="s">
        <v>15</v>
      </c>
      <c r="K338" s="3">
        <v>30000</v>
      </c>
      <c r="L338" s="3">
        <v>30000</v>
      </c>
      <c r="M338" s="3">
        <v>30000</v>
      </c>
      <c r="N338" s="3">
        <v>30000</v>
      </c>
      <c r="O338" s="3">
        <v>30000</v>
      </c>
      <c r="P338" s="3">
        <v>30000</v>
      </c>
      <c r="Q338" s="3">
        <v>30000</v>
      </c>
      <c r="R338" s="3">
        <v>30000</v>
      </c>
      <c r="S338" s="3">
        <v>30000</v>
      </c>
      <c r="T338" s="3">
        <v>30000</v>
      </c>
      <c r="U338" s="3">
        <v>30000</v>
      </c>
      <c r="V338" s="3">
        <v>30000</v>
      </c>
      <c r="W338" s="3">
        <v>30000</v>
      </c>
      <c r="X338" s="3">
        <v>30000</v>
      </c>
      <c r="Y338" s="3">
        <v>30000</v>
      </c>
      <c r="Z338" s="3">
        <v>30000</v>
      </c>
      <c r="AA338" s="3">
        <v>30000</v>
      </c>
      <c r="AB338" s="3">
        <v>30000</v>
      </c>
      <c r="AC338" s="3">
        <v>30000</v>
      </c>
      <c r="AD338" s="3">
        <v>30000</v>
      </c>
      <c r="AE338" s="3">
        <v>30000</v>
      </c>
      <c r="AF338" s="3">
        <v>30000</v>
      </c>
      <c r="AG338" s="3">
        <v>30000</v>
      </c>
      <c r="AH338" s="3">
        <v>30000</v>
      </c>
      <c r="AI338" s="14">
        <f>V338</f>
        <v>30000</v>
      </c>
      <c r="AJ338" s="14">
        <f>AH338</f>
        <v>30000</v>
      </c>
      <c r="AK338" s="14">
        <f t="shared" si="123"/>
        <v>30000</v>
      </c>
      <c r="AL338" s="14">
        <f t="shared" si="123"/>
        <v>30000</v>
      </c>
      <c r="AM338" s="14">
        <f t="shared" si="123"/>
        <v>30000</v>
      </c>
      <c r="AO338" s="42">
        <v>0</v>
      </c>
      <c r="AP338" s="14"/>
      <c r="AQ338" s="14"/>
      <c r="AR338" s="14"/>
      <c r="AS338" s="14"/>
      <c r="AT338" s="14"/>
      <c r="AU338" s="14"/>
      <c r="AV338" s="14"/>
    </row>
    <row r="339" spans="2:48" ht="13.75" hidden="1" customHeight="1" outlineLevel="2" x14ac:dyDescent="0.3">
      <c r="B339" t="s">
        <v>103</v>
      </c>
      <c r="L339" s="3"/>
      <c r="M339" s="3"/>
      <c r="N339" s="3"/>
      <c r="O339" s="3"/>
      <c r="P339" s="3"/>
      <c r="Q339" s="3"/>
      <c r="R339" s="13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</row>
    <row r="340" spans="2:48" hidden="1" outlineLevel="2" x14ac:dyDescent="0.3">
      <c r="D340" s="19" t="s">
        <v>97</v>
      </c>
      <c r="E340" s="19"/>
      <c r="F340" s="19"/>
      <c r="G340" s="19"/>
      <c r="H340" s="19"/>
      <c r="J340" s="19" t="s">
        <v>11</v>
      </c>
      <c r="K340" s="3">
        <v>2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2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14">
        <f>SUM(K340:V340)</f>
        <v>2</v>
      </c>
      <c r="AJ340" s="14">
        <f>SUM(W340:AH340)</f>
        <v>2</v>
      </c>
      <c r="AK340" s="14">
        <v>0</v>
      </c>
      <c r="AL340" s="14">
        <v>0</v>
      </c>
      <c r="AM340" s="14">
        <f>AI340</f>
        <v>2</v>
      </c>
      <c r="AN340" s="14"/>
      <c r="AO340" s="14"/>
      <c r="AP340" s="14"/>
      <c r="AQ340" s="14"/>
      <c r="AR340" s="14"/>
      <c r="AS340" s="14"/>
      <c r="AT340" s="14"/>
      <c r="AU340" s="14"/>
      <c r="AV340" s="14"/>
    </row>
    <row r="341" spans="2:48" ht="13.75" hidden="1" customHeight="1" outlineLevel="2" x14ac:dyDescent="0.3">
      <c r="D341" s="19" t="s">
        <v>97</v>
      </c>
      <c r="E341" s="19"/>
      <c r="F341" s="19"/>
      <c r="G341" s="19"/>
      <c r="H341" s="19"/>
      <c r="J341" s="19" t="s">
        <v>10</v>
      </c>
      <c r="K341" s="3">
        <v>2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2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14">
        <f>SUM(K341:V341)</f>
        <v>2</v>
      </c>
      <c r="AJ341" s="14">
        <f>SUM(W341:AH341)</f>
        <v>2</v>
      </c>
      <c r="AK341" s="14">
        <v>0</v>
      </c>
      <c r="AL341" s="14">
        <v>0</v>
      </c>
      <c r="AM341" s="14">
        <f>AI341</f>
        <v>2</v>
      </c>
      <c r="AN341" s="14"/>
      <c r="AO341" s="14"/>
      <c r="AP341" s="14"/>
      <c r="AQ341" s="14"/>
      <c r="AR341" s="14"/>
      <c r="AS341" s="14"/>
      <c r="AT341" s="14"/>
      <c r="AU341" s="14"/>
      <c r="AV341" s="14"/>
    </row>
    <row r="342" spans="2:48" ht="13.75" hidden="1" customHeight="1" outlineLevel="2" x14ac:dyDescent="0.3">
      <c r="D342" s="19" t="s">
        <v>97</v>
      </c>
      <c r="E342" s="19"/>
      <c r="F342" s="19"/>
      <c r="G342" s="19"/>
      <c r="H342" s="19"/>
      <c r="J342" s="19" t="s">
        <v>15</v>
      </c>
      <c r="K342" s="3">
        <v>2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2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14">
        <f>SUM(K342:V342)</f>
        <v>2</v>
      </c>
      <c r="AJ342" s="14">
        <f>SUM(W342:AH342)</f>
        <v>2</v>
      </c>
      <c r="AK342" s="14">
        <v>0</v>
      </c>
      <c r="AL342" s="14">
        <v>0</v>
      </c>
      <c r="AM342" s="14">
        <f>AI342</f>
        <v>2</v>
      </c>
      <c r="AN342" s="14"/>
      <c r="AO342" s="14"/>
      <c r="AP342" s="14"/>
      <c r="AQ342" s="14"/>
      <c r="AR342" s="14"/>
      <c r="AS342" s="14"/>
      <c r="AT342" s="14"/>
      <c r="AU342" s="14"/>
      <c r="AV342" s="14"/>
    </row>
    <row r="343" spans="2:48" ht="13.75" hidden="1" customHeight="1" outlineLevel="2" x14ac:dyDescent="0.3">
      <c r="B343" t="s">
        <v>103</v>
      </c>
      <c r="L343" s="3"/>
      <c r="M343" s="3"/>
      <c r="N343" s="3"/>
      <c r="O343" s="3"/>
      <c r="P343" s="3"/>
      <c r="Q343" s="3"/>
      <c r="R343" s="13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</row>
    <row r="344" spans="2:48" hidden="1" outlineLevel="2" x14ac:dyDescent="0.3">
      <c r="D344" s="19" t="s">
        <v>91</v>
      </c>
      <c r="E344" s="19"/>
      <c r="F344" s="19"/>
      <c r="G344" s="19"/>
      <c r="H344" s="19"/>
      <c r="J344" s="19" t="s">
        <v>11</v>
      </c>
      <c r="K344" s="3">
        <f>K336*K340</f>
        <v>40000</v>
      </c>
      <c r="L344" s="3">
        <f t="shared" ref="L344:AH346" si="124">L336*L340</f>
        <v>0</v>
      </c>
      <c r="M344" s="3">
        <f t="shared" si="124"/>
        <v>0</v>
      </c>
      <c r="N344" s="3">
        <f t="shared" si="124"/>
        <v>0</v>
      </c>
      <c r="O344" s="3">
        <f t="shared" si="124"/>
        <v>0</v>
      </c>
      <c r="P344" s="3">
        <f t="shared" si="124"/>
        <v>0</v>
      </c>
      <c r="Q344" s="3">
        <f t="shared" si="124"/>
        <v>0</v>
      </c>
      <c r="R344" s="3">
        <f t="shared" si="124"/>
        <v>0</v>
      </c>
      <c r="S344" s="3">
        <f t="shared" si="124"/>
        <v>0</v>
      </c>
      <c r="T344" s="3">
        <f t="shared" si="124"/>
        <v>0</v>
      </c>
      <c r="U344" s="3">
        <f t="shared" si="124"/>
        <v>0</v>
      </c>
      <c r="V344" s="3">
        <f t="shared" si="124"/>
        <v>0</v>
      </c>
      <c r="W344" s="3">
        <f t="shared" si="124"/>
        <v>40000</v>
      </c>
      <c r="X344" s="3">
        <f t="shared" si="124"/>
        <v>0</v>
      </c>
      <c r="Y344" s="3">
        <f t="shared" si="124"/>
        <v>0</v>
      </c>
      <c r="Z344" s="3">
        <f t="shared" si="124"/>
        <v>0</v>
      </c>
      <c r="AA344" s="3">
        <f t="shared" si="124"/>
        <v>0</v>
      </c>
      <c r="AB344" s="3">
        <f t="shared" si="124"/>
        <v>0</v>
      </c>
      <c r="AC344" s="3">
        <f t="shared" si="124"/>
        <v>0</v>
      </c>
      <c r="AD344" s="3">
        <f t="shared" si="124"/>
        <v>0</v>
      </c>
      <c r="AE344" s="3">
        <f t="shared" si="124"/>
        <v>0</v>
      </c>
      <c r="AF344" s="3">
        <f t="shared" si="124"/>
        <v>0</v>
      </c>
      <c r="AG344" s="3">
        <f t="shared" si="124"/>
        <v>0</v>
      </c>
      <c r="AH344" s="3">
        <f t="shared" si="124"/>
        <v>0</v>
      </c>
      <c r="AI344" s="14">
        <f>SUM(K344:V344)</f>
        <v>40000</v>
      </c>
      <c r="AJ344" s="14">
        <f>SUM(W344:AH344)</f>
        <v>40000</v>
      </c>
      <c r="AK344" s="14">
        <f t="shared" ref="AK344:AM346" si="125">AK336*AK340</f>
        <v>0</v>
      </c>
      <c r="AL344" s="14">
        <f t="shared" si="125"/>
        <v>0</v>
      </c>
      <c r="AM344" s="14">
        <f t="shared" si="125"/>
        <v>40000</v>
      </c>
      <c r="AN344" s="14"/>
      <c r="AO344" s="14"/>
      <c r="AP344" s="14"/>
      <c r="AQ344" s="14"/>
      <c r="AR344" s="14"/>
      <c r="AS344" s="14"/>
      <c r="AT344" s="14"/>
      <c r="AU344" s="14"/>
      <c r="AV344" s="14"/>
    </row>
    <row r="345" spans="2:48" ht="13.75" hidden="1" customHeight="1" outlineLevel="2" x14ac:dyDescent="0.3">
      <c r="D345" s="19" t="s">
        <v>91</v>
      </c>
      <c r="E345" s="19"/>
      <c r="F345" s="19"/>
      <c r="G345" s="19"/>
      <c r="H345" s="19"/>
      <c r="J345" s="19" t="s">
        <v>10</v>
      </c>
      <c r="K345" s="3">
        <f t="shared" ref="K345:Z346" si="126">K337*K341</f>
        <v>50000</v>
      </c>
      <c r="L345" s="3">
        <f t="shared" si="126"/>
        <v>0</v>
      </c>
      <c r="M345" s="3">
        <f t="shared" si="126"/>
        <v>0</v>
      </c>
      <c r="N345" s="3">
        <f t="shared" si="126"/>
        <v>0</v>
      </c>
      <c r="O345" s="3">
        <f t="shared" si="126"/>
        <v>0</v>
      </c>
      <c r="P345" s="3">
        <f t="shared" si="126"/>
        <v>0</v>
      </c>
      <c r="Q345" s="3">
        <f t="shared" si="126"/>
        <v>0</v>
      </c>
      <c r="R345" s="3">
        <f t="shared" si="126"/>
        <v>0</v>
      </c>
      <c r="S345" s="3">
        <f t="shared" si="126"/>
        <v>0</v>
      </c>
      <c r="T345" s="3">
        <f t="shared" si="126"/>
        <v>0</v>
      </c>
      <c r="U345" s="3">
        <f t="shared" si="126"/>
        <v>0</v>
      </c>
      <c r="V345" s="3">
        <f t="shared" si="126"/>
        <v>0</v>
      </c>
      <c r="W345" s="3">
        <f t="shared" si="126"/>
        <v>50000</v>
      </c>
      <c r="X345" s="3">
        <f t="shared" si="126"/>
        <v>0</v>
      </c>
      <c r="Y345" s="3">
        <f t="shared" si="126"/>
        <v>0</v>
      </c>
      <c r="Z345" s="3">
        <f t="shared" si="126"/>
        <v>0</v>
      </c>
      <c r="AA345" s="3">
        <f t="shared" si="124"/>
        <v>0</v>
      </c>
      <c r="AB345" s="3">
        <f t="shared" si="124"/>
        <v>0</v>
      </c>
      <c r="AC345" s="3">
        <f t="shared" si="124"/>
        <v>0</v>
      </c>
      <c r="AD345" s="3">
        <f t="shared" si="124"/>
        <v>0</v>
      </c>
      <c r="AE345" s="3">
        <f t="shared" si="124"/>
        <v>0</v>
      </c>
      <c r="AF345" s="3">
        <f t="shared" si="124"/>
        <v>0</v>
      </c>
      <c r="AG345" s="3">
        <f t="shared" si="124"/>
        <v>0</v>
      </c>
      <c r="AH345" s="3">
        <f t="shared" si="124"/>
        <v>0</v>
      </c>
      <c r="AI345" s="14">
        <f>SUM(K345:V345)</f>
        <v>50000</v>
      </c>
      <c r="AJ345" s="14">
        <f>SUM(W345:AH345)</f>
        <v>50000</v>
      </c>
      <c r="AK345" s="14">
        <f t="shared" si="125"/>
        <v>0</v>
      </c>
      <c r="AL345" s="14">
        <f t="shared" si="125"/>
        <v>0</v>
      </c>
      <c r="AM345" s="14">
        <f t="shared" si="125"/>
        <v>50000</v>
      </c>
      <c r="AN345" s="14"/>
      <c r="AO345" s="14"/>
      <c r="AP345" s="14"/>
      <c r="AQ345" s="14"/>
      <c r="AR345" s="14"/>
      <c r="AS345" s="14"/>
      <c r="AT345" s="14"/>
      <c r="AU345" s="14"/>
      <c r="AV345" s="14"/>
    </row>
    <row r="346" spans="2:48" ht="13.75" hidden="1" customHeight="1" outlineLevel="2" x14ac:dyDescent="0.3">
      <c r="D346" s="19" t="s">
        <v>91</v>
      </c>
      <c r="E346" s="19"/>
      <c r="F346" s="19"/>
      <c r="G346" s="19"/>
      <c r="H346" s="19"/>
      <c r="J346" s="19" t="s">
        <v>15</v>
      </c>
      <c r="K346" s="3">
        <f t="shared" si="126"/>
        <v>60000</v>
      </c>
      <c r="L346" s="3">
        <f t="shared" si="124"/>
        <v>0</v>
      </c>
      <c r="M346" s="3">
        <f t="shared" si="124"/>
        <v>0</v>
      </c>
      <c r="N346" s="3">
        <f t="shared" si="124"/>
        <v>0</v>
      </c>
      <c r="O346" s="3">
        <f t="shared" si="124"/>
        <v>0</v>
      </c>
      <c r="P346" s="3">
        <f t="shared" si="124"/>
        <v>0</v>
      </c>
      <c r="Q346" s="3">
        <f t="shared" si="124"/>
        <v>0</v>
      </c>
      <c r="R346" s="3">
        <f t="shared" si="124"/>
        <v>0</v>
      </c>
      <c r="S346" s="3">
        <f t="shared" si="124"/>
        <v>0</v>
      </c>
      <c r="T346" s="3">
        <f t="shared" si="124"/>
        <v>0</v>
      </c>
      <c r="U346" s="3">
        <f t="shared" si="124"/>
        <v>0</v>
      </c>
      <c r="V346" s="3">
        <f t="shared" si="124"/>
        <v>0</v>
      </c>
      <c r="W346" s="3">
        <f t="shared" si="124"/>
        <v>60000</v>
      </c>
      <c r="X346" s="3">
        <f t="shared" si="124"/>
        <v>0</v>
      </c>
      <c r="Y346" s="3">
        <f t="shared" si="124"/>
        <v>0</v>
      </c>
      <c r="Z346" s="3">
        <f t="shared" si="124"/>
        <v>0</v>
      </c>
      <c r="AA346" s="3">
        <f t="shared" si="124"/>
        <v>0</v>
      </c>
      <c r="AB346" s="3">
        <f t="shared" si="124"/>
        <v>0</v>
      </c>
      <c r="AC346" s="3">
        <f t="shared" si="124"/>
        <v>0</v>
      </c>
      <c r="AD346" s="3">
        <f t="shared" si="124"/>
        <v>0</v>
      </c>
      <c r="AE346" s="3">
        <f t="shared" si="124"/>
        <v>0</v>
      </c>
      <c r="AF346" s="3">
        <f t="shared" si="124"/>
        <v>0</v>
      </c>
      <c r="AG346" s="3">
        <f t="shared" si="124"/>
        <v>0</v>
      </c>
      <c r="AH346" s="3">
        <f t="shared" si="124"/>
        <v>0</v>
      </c>
      <c r="AI346" s="14">
        <f>SUM(K346:V346)</f>
        <v>60000</v>
      </c>
      <c r="AJ346" s="14">
        <f>SUM(W346:AH346)</f>
        <v>60000</v>
      </c>
      <c r="AK346" s="14">
        <f t="shared" si="125"/>
        <v>0</v>
      </c>
      <c r="AL346" s="14">
        <f t="shared" si="125"/>
        <v>0</v>
      </c>
      <c r="AM346" s="14">
        <f t="shared" si="125"/>
        <v>60000</v>
      </c>
      <c r="AN346" s="14"/>
      <c r="AO346" s="14"/>
      <c r="AP346" s="14"/>
      <c r="AQ346" s="14"/>
      <c r="AR346" s="14"/>
      <c r="AS346" s="14"/>
      <c r="AT346" s="14"/>
      <c r="AU346" s="14"/>
      <c r="AV346" s="14"/>
    </row>
    <row r="347" spans="2:48" ht="13.75" hidden="1" customHeight="1" outlineLevel="2" x14ac:dyDescent="0.3">
      <c r="B347" t="s">
        <v>104</v>
      </c>
      <c r="L347" s="3"/>
      <c r="M347" s="3"/>
      <c r="N347" s="3"/>
      <c r="O347" s="3"/>
      <c r="P347" s="3"/>
      <c r="Q347" s="3"/>
      <c r="R347" s="13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</row>
    <row r="348" spans="2:48" hidden="1" outlineLevel="2" x14ac:dyDescent="0.3">
      <c r="D348" s="19" t="s">
        <v>93</v>
      </c>
      <c r="E348" s="19"/>
      <c r="F348" s="19"/>
      <c r="G348" s="19"/>
      <c r="H348" s="19"/>
      <c r="J348" s="19" t="s">
        <v>11</v>
      </c>
      <c r="K348" s="3">
        <v>10000</v>
      </c>
      <c r="L348" s="3">
        <v>10000</v>
      </c>
      <c r="M348" s="3">
        <v>10000</v>
      </c>
      <c r="N348" s="3">
        <v>10000</v>
      </c>
      <c r="O348" s="3">
        <v>10000</v>
      </c>
      <c r="P348" s="3">
        <v>10000</v>
      </c>
      <c r="Q348" s="3">
        <v>10000</v>
      </c>
      <c r="R348" s="3">
        <v>10000</v>
      </c>
      <c r="S348" s="3">
        <v>10000</v>
      </c>
      <c r="T348" s="3">
        <v>10000</v>
      </c>
      <c r="U348" s="3">
        <v>10000</v>
      </c>
      <c r="V348" s="3">
        <v>10000</v>
      </c>
      <c r="W348" s="3">
        <v>10000</v>
      </c>
      <c r="X348" s="3">
        <v>10000</v>
      </c>
      <c r="Y348" s="3">
        <v>10000</v>
      </c>
      <c r="Z348" s="3">
        <v>10000</v>
      </c>
      <c r="AA348" s="3">
        <v>10000</v>
      </c>
      <c r="AB348" s="3">
        <v>10000</v>
      </c>
      <c r="AC348" s="3">
        <v>10000</v>
      </c>
      <c r="AD348" s="3">
        <v>10000</v>
      </c>
      <c r="AE348" s="3">
        <v>10000</v>
      </c>
      <c r="AF348" s="3">
        <v>10000</v>
      </c>
      <c r="AG348" s="3">
        <v>10000</v>
      </c>
      <c r="AH348" s="3">
        <v>10000</v>
      </c>
      <c r="AI348" s="14">
        <f>V348</f>
        <v>10000</v>
      </c>
      <c r="AJ348" s="14">
        <f>AH348</f>
        <v>10000</v>
      </c>
      <c r="AK348" s="14">
        <f>AJ348*(1+$AO348)</f>
        <v>10000</v>
      </c>
      <c r="AL348" s="14">
        <f>AK348*(1+$AO348)</f>
        <v>10000</v>
      </c>
      <c r="AM348" s="14">
        <f>AL348*(1+$AO348)</f>
        <v>10000</v>
      </c>
      <c r="AO348" s="42">
        <v>0</v>
      </c>
      <c r="AP348" s="14"/>
      <c r="AQ348" s="14"/>
      <c r="AR348" s="14"/>
      <c r="AS348" s="14"/>
      <c r="AT348" s="14"/>
      <c r="AU348" s="14"/>
      <c r="AV348" s="14"/>
    </row>
    <row r="349" spans="2:48" ht="13.75" hidden="1" customHeight="1" outlineLevel="2" x14ac:dyDescent="0.3">
      <c r="D349" s="19" t="s">
        <v>93</v>
      </c>
      <c r="E349" s="19"/>
      <c r="F349" s="19"/>
      <c r="G349" s="19"/>
      <c r="H349" s="19"/>
      <c r="J349" s="19" t="s">
        <v>10</v>
      </c>
      <c r="K349" s="3">
        <v>13000</v>
      </c>
      <c r="L349" s="3">
        <v>13000</v>
      </c>
      <c r="M349" s="3">
        <v>13000</v>
      </c>
      <c r="N349" s="3">
        <v>13000</v>
      </c>
      <c r="O349" s="3">
        <v>13000</v>
      </c>
      <c r="P349" s="3">
        <v>13000</v>
      </c>
      <c r="Q349" s="3">
        <v>13000</v>
      </c>
      <c r="R349" s="3">
        <v>13000</v>
      </c>
      <c r="S349" s="3">
        <v>13000</v>
      </c>
      <c r="T349" s="3">
        <v>13000</v>
      </c>
      <c r="U349" s="3">
        <v>13000</v>
      </c>
      <c r="V349" s="3">
        <v>13000</v>
      </c>
      <c r="W349" s="3">
        <v>13000</v>
      </c>
      <c r="X349" s="3">
        <v>13000</v>
      </c>
      <c r="Y349" s="3">
        <v>13000</v>
      </c>
      <c r="Z349" s="3">
        <v>13000</v>
      </c>
      <c r="AA349" s="3">
        <v>13000</v>
      </c>
      <c r="AB349" s="3">
        <v>13000</v>
      </c>
      <c r="AC349" s="3">
        <v>13000</v>
      </c>
      <c r="AD349" s="3">
        <v>13000</v>
      </c>
      <c r="AE349" s="3">
        <v>13000</v>
      </c>
      <c r="AF349" s="3">
        <v>13000</v>
      </c>
      <c r="AG349" s="3">
        <v>13000</v>
      </c>
      <c r="AH349" s="3">
        <v>13000</v>
      </c>
      <c r="AI349" s="14">
        <f>V349</f>
        <v>13000</v>
      </c>
      <c r="AJ349" s="14">
        <f>AH349</f>
        <v>13000</v>
      </c>
      <c r="AK349" s="14">
        <f t="shared" ref="AK349:AM350" si="127">AJ349*(1+$AO349)</f>
        <v>13000</v>
      </c>
      <c r="AL349" s="14">
        <f t="shared" si="127"/>
        <v>13000</v>
      </c>
      <c r="AM349" s="14">
        <f t="shared" si="127"/>
        <v>13000</v>
      </c>
      <c r="AO349" s="42">
        <v>0</v>
      </c>
      <c r="AP349" s="14"/>
      <c r="AQ349" s="14"/>
      <c r="AR349" s="14"/>
      <c r="AS349" s="14"/>
      <c r="AT349" s="14"/>
      <c r="AU349" s="14"/>
      <c r="AV349" s="14"/>
    </row>
    <row r="350" spans="2:48" ht="13.75" hidden="1" customHeight="1" outlineLevel="2" x14ac:dyDescent="0.3">
      <c r="D350" s="19" t="s">
        <v>93</v>
      </c>
      <c r="E350" s="19"/>
      <c r="F350" s="19"/>
      <c r="G350" s="19"/>
      <c r="H350" s="19"/>
      <c r="J350" s="19" t="s">
        <v>15</v>
      </c>
      <c r="K350" s="3">
        <v>16000</v>
      </c>
      <c r="L350" s="3">
        <v>16000</v>
      </c>
      <c r="M350" s="3">
        <v>16000</v>
      </c>
      <c r="N350" s="3">
        <v>16000</v>
      </c>
      <c r="O350" s="3">
        <v>16000</v>
      </c>
      <c r="P350" s="3">
        <v>16000</v>
      </c>
      <c r="Q350" s="3">
        <v>16000</v>
      </c>
      <c r="R350" s="3">
        <v>16000</v>
      </c>
      <c r="S350" s="3">
        <v>16000</v>
      </c>
      <c r="T350" s="3">
        <v>16000</v>
      </c>
      <c r="U350" s="3">
        <v>16000</v>
      </c>
      <c r="V350" s="3">
        <v>16000</v>
      </c>
      <c r="W350" s="3">
        <v>16000</v>
      </c>
      <c r="X350" s="3">
        <v>16000</v>
      </c>
      <c r="Y350" s="3">
        <v>16000</v>
      </c>
      <c r="Z350" s="3">
        <v>16000</v>
      </c>
      <c r="AA350" s="3">
        <v>16000</v>
      </c>
      <c r="AB350" s="3">
        <v>16000</v>
      </c>
      <c r="AC350" s="3">
        <v>16000</v>
      </c>
      <c r="AD350" s="3">
        <v>16000</v>
      </c>
      <c r="AE350" s="3">
        <v>16000</v>
      </c>
      <c r="AF350" s="3">
        <v>16000</v>
      </c>
      <c r="AG350" s="3">
        <v>16000</v>
      </c>
      <c r="AH350" s="3">
        <v>16000</v>
      </c>
      <c r="AI350" s="14">
        <f>V350</f>
        <v>16000</v>
      </c>
      <c r="AJ350" s="14">
        <f>AH350</f>
        <v>16000</v>
      </c>
      <c r="AK350" s="14">
        <f t="shared" si="127"/>
        <v>16000</v>
      </c>
      <c r="AL350" s="14">
        <f t="shared" si="127"/>
        <v>16000</v>
      </c>
      <c r="AM350" s="14">
        <f t="shared" si="127"/>
        <v>16000</v>
      </c>
      <c r="AO350" s="42">
        <v>0</v>
      </c>
      <c r="AP350" s="14"/>
      <c r="AQ350" s="14"/>
      <c r="AR350" s="14"/>
      <c r="AS350" s="14"/>
      <c r="AT350" s="14"/>
      <c r="AU350" s="14"/>
      <c r="AV350" s="14"/>
    </row>
    <row r="351" spans="2:48" ht="13.75" hidden="1" customHeight="1" outlineLevel="2" x14ac:dyDescent="0.3">
      <c r="B351" t="s">
        <v>104</v>
      </c>
      <c r="L351" s="3"/>
      <c r="M351" s="3"/>
      <c r="N351" s="3"/>
      <c r="O351" s="3"/>
      <c r="P351" s="3"/>
      <c r="Q351" s="3"/>
      <c r="R351" s="13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</row>
    <row r="352" spans="2:48" hidden="1" outlineLevel="2" x14ac:dyDescent="0.3">
      <c r="D352" s="19" t="s">
        <v>97</v>
      </c>
      <c r="E352" s="19"/>
      <c r="F352" s="19"/>
      <c r="G352" s="19"/>
      <c r="H352" s="19"/>
      <c r="J352" s="19" t="s">
        <v>11</v>
      </c>
      <c r="K352" s="3">
        <v>3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3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14">
        <f>SUM(K352:V352)</f>
        <v>3</v>
      </c>
      <c r="AJ352" s="14">
        <f>SUM(W352:AH352)</f>
        <v>3</v>
      </c>
      <c r="AK352" s="14">
        <v>0</v>
      </c>
      <c r="AL352" s="14">
        <v>0</v>
      </c>
      <c r="AM352" s="14">
        <f>AI352</f>
        <v>3</v>
      </c>
      <c r="AN352" s="14"/>
      <c r="AO352" s="14"/>
      <c r="AP352" s="14"/>
      <c r="AQ352" s="14"/>
      <c r="AR352" s="14"/>
      <c r="AS352" s="14"/>
      <c r="AT352" s="14"/>
      <c r="AU352" s="14"/>
      <c r="AV352" s="14"/>
    </row>
    <row r="353" spans="2:48" ht="13.75" hidden="1" customHeight="1" outlineLevel="2" x14ac:dyDescent="0.3">
      <c r="D353" s="19" t="s">
        <v>97</v>
      </c>
      <c r="E353" s="19"/>
      <c r="F353" s="19"/>
      <c r="G353" s="19"/>
      <c r="H353" s="19"/>
      <c r="J353" s="19" t="s">
        <v>10</v>
      </c>
      <c r="K353" s="3">
        <v>3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3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14">
        <f>SUM(K353:V353)</f>
        <v>3</v>
      </c>
      <c r="AJ353" s="14">
        <f>SUM(W353:AH353)</f>
        <v>3</v>
      </c>
      <c r="AK353" s="14">
        <v>0</v>
      </c>
      <c r="AL353" s="14">
        <v>0</v>
      </c>
      <c r="AM353" s="14">
        <f>AI353</f>
        <v>3</v>
      </c>
      <c r="AN353" s="14"/>
      <c r="AO353" s="14"/>
      <c r="AP353" s="14"/>
      <c r="AQ353" s="14"/>
      <c r="AR353" s="14"/>
      <c r="AS353" s="14"/>
      <c r="AT353" s="14"/>
      <c r="AU353" s="14"/>
      <c r="AV353" s="14"/>
    </row>
    <row r="354" spans="2:48" ht="13.75" hidden="1" customHeight="1" outlineLevel="2" x14ac:dyDescent="0.3">
      <c r="D354" s="19" t="s">
        <v>97</v>
      </c>
      <c r="E354" s="19"/>
      <c r="F354" s="19"/>
      <c r="G354" s="19"/>
      <c r="H354" s="19"/>
      <c r="J354" s="19" t="s">
        <v>15</v>
      </c>
      <c r="K354" s="3">
        <v>3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3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14">
        <f>SUM(K354:V354)</f>
        <v>3</v>
      </c>
      <c r="AJ354" s="14">
        <f>SUM(W354:AH354)</f>
        <v>3</v>
      </c>
      <c r="AK354" s="14">
        <v>0</v>
      </c>
      <c r="AL354" s="14">
        <v>0</v>
      </c>
      <c r="AM354" s="14">
        <f>AI354</f>
        <v>3</v>
      </c>
      <c r="AN354" s="14"/>
      <c r="AO354" s="14"/>
      <c r="AP354" s="14"/>
      <c r="AQ354" s="14"/>
      <c r="AR354" s="14"/>
      <c r="AS354" s="14"/>
      <c r="AT354" s="14"/>
      <c r="AU354" s="14"/>
      <c r="AV354" s="14"/>
    </row>
    <row r="355" spans="2:48" ht="13.75" hidden="1" customHeight="1" outlineLevel="2" x14ac:dyDescent="0.3">
      <c r="B355" t="s">
        <v>104</v>
      </c>
      <c r="L355" s="3"/>
      <c r="M355" s="3"/>
      <c r="N355" s="3"/>
      <c r="O355" s="3"/>
      <c r="P355" s="3"/>
      <c r="Q355" s="3"/>
      <c r="R355" s="13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</row>
    <row r="356" spans="2:48" hidden="1" outlineLevel="2" x14ac:dyDescent="0.3">
      <c r="D356" s="19" t="s">
        <v>91</v>
      </c>
      <c r="E356" s="19"/>
      <c r="F356" s="19"/>
      <c r="G356" s="19"/>
      <c r="H356" s="19"/>
      <c r="J356" s="19" t="s">
        <v>11</v>
      </c>
      <c r="K356" s="3">
        <f>K348*K352</f>
        <v>30000</v>
      </c>
      <c r="L356" s="3">
        <f t="shared" ref="L356:AH356" si="128">L348*L352</f>
        <v>0</v>
      </c>
      <c r="M356" s="3">
        <f t="shared" si="128"/>
        <v>0</v>
      </c>
      <c r="N356" s="3">
        <f t="shared" si="128"/>
        <v>0</v>
      </c>
      <c r="O356" s="3">
        <f t="shared" si="128"/>
        <v>0</v>
      </c>
      <c r="P356" s="3">
        <f t="shared" si="128"/>
        <v>0</v>
      </c>
      <c r="Q356" s="3">
        <f t="shared" si="128"/>
        <v>0</v>
      </c>
      <c r="R356" s="3">
        <f t="shared" si="128"/>
        <v>0</v>
      </c>
      <c r="S356" s="3">
        <f t="shared" si="128"/>
        <v>0</v>
      </c>
      <c r="T356" s="3">
        <f t="shared" si="128"/>
        <v>0</v>
      </c>
      <c r="U356" s="3">
        <f t="shared" si="128"/>
        <v>0</v>
      </c>
      <c r="V356" s="3">
        <f t="shared" si="128"/>
        <v>0</v>
      </c>
      <c r="W356" s="3">
        <f t="shared" si="128"/>
        <v>30000</v>
      </c>
      <c r="X356" s="3">
        <f t="shared" si="128"/>
        <v>0</v>
      </c>
      <c r="Y356" s="3">
        <f t="shared" si="128"/>
        <v>0</v>
      </c>
      <c r="Z356" s="3">
        <f t="shared" si="128"/>
        <v>0</v>
      </c>
      <c r="AA356" s="3">
        <f t="shared" si="128"/>
        <v>0</v>
      </c>
      <c r="AB356" s="3">
        <f t="shared" si="128"/>
        <v>0</v>
      </c>
      <c r="AC356" s="3">
        <f t="shared" si="128"/>
        <v>0</v>
      </c>
      <c r="AD356" s="3">
        <f t="shared" si="128"/>
        <v>0</v>
      </c>
      <c r="AE356" s="3">
        <f t="shared" si="128"/>
        <v>0</v>
      </c>
      <c r="AF356" s="3">
        <f t="shared" si="128"/>
        <v>0</v>
      </c>
      <c r="AG356" s="3">
        <f t="shared" si="128"/>
        <v>0</v>
      </c>
      <c r="AH356" s="3">
        <f t="shared" si="128"/>
        <v>0</v>
      </c>
      <c r="AI356" s="14">
        <f>SUM(K356:V356)</f>
        <v>30000</v>
      </c>
      <c r="AJ356" s="14">
        <f>SUM(W356:AH356)</f>
        <v>30000</v>
      </c>
      <c r="AK356" s="14">
        <f t="shared" ref="AK356:AM358" si="129">AK348*AK352</f>
        <v>0</v>
      </c>
      <c r="AL356" s="14">
        <f t="shared" si="129"/>
        <v>0</v>
      </c>
      <c r="AM356" s="14">
        <f t="shared" si="129"/>
        <v>30000</v>
      </c>
      <c r="AN356" s="14"/>
      <c r="AO356" s="14"/>
      <c r="AP356" s="14"/>
      <c r="AQ356" s="14"/>
      <c r="AR356" s="14"/>
      <c r="AS356" s="14"/>
      <c r="AT356" s="14"/>
      <c r="AU356" s="14"/>
      <c r="AV356" s="14"/>
    </row>
    <row r="357" spans="2:48" ht="13.75" hidden="1" customHeight="1" outlineLevel="2" x14ac:dyDescent="0.3">
      <c r="D357" s="19" t="s">
        <v>91</v>
      </c>
      <c r="E357" s="19"/>
      <c r="F357" s="19"/>
      <c r="G357" s="19"/>
      <c r="H357" s="19"/>
      <c r="J357" s="19" t="s">
        <v>10</v>
      </c>
      <c r="K357" s="3">
        <f t="shared" ref="K357:AH358" si="130">K349*K353</f>
        <v>39000</v>
      </c>
      <c r="L357" s="3">
        <f t="shared" si="130"/>
        <v>0</v>
      </c>
      <c r="M357" s="3">
        <f t="shared" si="130"/>
        <v>0</v>
      </c>
      <c r="N357" s="3">
        <f t="shared" si="130"/>
        <v>0</v>
      </c>
      <c r="O357" s="3">
        <f t="shared" si="130"/>
        <v>0</v>
      </c>
      <c r="P357" s="3">
        <f t="shared" si="130"/>
        <v>0</v>
      </c>
      <c r="Q357" s="3">
        <f t="shared" si="130"/>
        <v>0</v>
      </c>
      <c r="R357" s="3">
        <f t="shared" si="130"/>
        <v>0</v>
      </c>
      <c r="S357" s="3">
        <f t="shared" si="130"/>
        <v>0</v>
      </c>
      <c r="T357" s="3">
        <f t="shared" si="130"/>
        <v>0</v>
      </c>
      <c r="U357" s="3">
        <f t="shared" si="130"/>
        <v>0</v>
      </c>
      <c r="V357" s="3">
        <f t="shared" si="130"/>
        <v>0</v>
      </c>
      <c r="W357" s="3">
        <f t="shared" si="130"/>
        <v>39000</v>
      </c>
      <c r="X357" s="3">
        <f t="shared" si="130"/>
        <v>0</v>
      </c>
      <c r="Y357" s="3">
        <f t="shared" si="130"/>
        <v>0</v>
      </c>
      <c r="Z357" s="3">
        <f t="shared" si="130"/>
        <v>0</v>
      </c>
      <c r="AA357" s="3">
        <f t="shared" si="130"/>
        <v>0</v>
      </c>
      <c r="AB357" s="3">
        <f t="shared" si="130"/>
        <v>0</v>
      </c>
      <c r="AC357" s="3">
        <f t="shared" si="130"/>
        <v>0</v>
      </c>
      <c r="AD357" s="3">
        <f t="shared" si="130"/>
        <v>0</v>
      </c>
      <c r="AE357" s="3">
        <f t="shared" si="130"/>
        <v>0</v>
      </c>
      <c r="AF357" s="3">
        <f t="shared" si="130"/>
        <v>0</v>
      </c>
      <c r="AG357" s="3">
        <f t="shared" si="130"/>
        <v>0</v>
      </c>
      <c r="AH357" s="3">
        <f t="shared" si="130"/>
        <v>0</v>
      </c>
      <c r="AI357" s="14">
        <f>SUM(K357:V357)</f>
        <v>39000</v>
      </c>
      <c r="AJ357" s="14">
        <f>SUM(W357:AH357)</f>
        <v>39000</v>
      </c>
      <c r="AK357" s="14">
        <f t="shared" si="129"/>
        <v>0</v>
      </c>
      <c r="AL357" s="14">
        <f t="shared" si="129"/>
        <v>0</v>
      </c>
      <c r="AM357" s="14">
        <f t="shared" si="129"/>
        <v>39000</v>
      </c>
      <c r="AN357" s="14"/>
      <c r="AO357" s="14"/>
      <c r="AP357" s="14"/>
      <c r="AQ357" s="14"/>
      <c r="AR357" s="14"/>
      <c r="AS357" s="14"/>
      <c r="AT357" s="14"/>
      <c r="AU357" s="14"/>
      <c r="AV357" s="14"/>
    </row>
    <row r="358" spans="2:48" ht="13.75" hidden="1" customHeight="1" outlineLevel="2" x14ac:dyDescent="0.3">
      <c r="D358" s="19" t="s">
        <v>91</v>
      </c>
      <c r="E358" s="19"/>
      <c r="F358" s="19"/>
      <c r="G358" s="19"/>
      <c r="H358" s="19"/>
      <c r="J358" s="19" t="s">
        <v>15</v>
      </c>
      <c r="K358" s="3">
        <f t="shared" si="130"/>
        <v>48000</v>
      </c>
      <c r="L358" s="3">
        <f t="shared" si="130"/>
        <v>0</v>
      </c>
      <c r="M358" s="3">
        <f t="shared" si="130"/>
        <v>0</v>
      </c>
      <c r="N358" s="3">
        <f t="shared" si="130"/>
        <v>0</v>
      </c>
      <c r="O358" s="3">
        <f t="shared" si="130"/>
        <v>0</v>
      </c>
      <c r="P358" s="3">
        <f t="shared" si="130"/>
        <v>0</v>
      </c>
      <c r="Q358" s="3">
        <f t="shared" si="130"/>
        <v>0</v>
      </c>
      <c r="R358" s="3">
        <f t="shared" si="130"/>
        <v>0</v>
      </c>
      <c r="S358" s="3">
        <f t="shared" si="130"/>
        <v>0</v>
      </c>
      <c r="T358" s="3">
        <f t="shared" si="130"/>
        <v>0</v>
      </c>
      <c r="U358" s="3">
        <f t="shared" si="130"/>
        <v>0</v>
      </c>
      <c r="V358" s="3">
        <f t="shared" si="130"/>
        <v>0</v>
      </c>
      <c r="W358" s="3">
        <f t="shared" si="130"/>
        <v>48000</v>
      </c>
      <c r="X358" s="3">
        <f t="shared" si="130"/>
        <v>0</v>
      </c>
      <c r="Y358" s="3">
        <f t="shared" si="130"/>
        <v>0</v>
      </c>
      <c r="Z358" s="3">
        <f t="shared" si="130"/>
        <v>0</v>
      </c>
      <c r="AA358" s="3">
        <f t="shared" si="130"/>
        <v>0</v>
      </c>
      <c r="AB358" s="3">
        <f t="shared" si="130"/>
        <v>0</v>
      </c>
      <c r="AC358" s="3">
        <f t="shared" si="130"/>
        <v>0</v>
      </c>
      <c r="AD358" s="3">
        <f t="shared" si="130"/>
        <v>0</v>
      </c>
      <c r="AE358" s="3">
        <f t="shared" si="130"/>
        <v>0</v>
      </c>
      <c r="AF358" s="3">
        <f t="shared" si="130"/>
        <v>0</v>
      </c>
      <c r="AG358" s="3">
        <f t="shared" si="130"/>
        <v>0</v>
      </c>
      <c r="AH358" s="3">
        <f t="shared" si="130"/>
        <v>0</v>
      </c>
      <c r="AI358" s="14">
        <f>SUM(K358:V358)</f>
        <v>48000</v>
      </c>
      <c r="AJ358" s="14">
        <f>SUM(W358:AH358)</f>
        <v>48000</v>
      </c>
      <c r="AK358" s="14">
        <f t="shared" si="129"/>
        <v>0</v>
      </c>
      <c r="AL358" s="14">
        <f t="shared" si="129"/>
        <v>0</v>
      </c>
      <c r="AM358" s="14">
        <f t="shared" si="129"/>
        <v>48000</v>
      </c>
      <c r="AN358" s="14"/>
      <c r="AO358" s="14"/>
      <c r="AP358" s="14"/>
      <c r="AQ358" s="14"/>
      <c r="AR358" s="14"/>
      <c r="AS358" s="14"/>
      <c r="AT358" s="14"/>
      <c r="AU358" s="14"/>
      <c r="AV358" s="14"/>
    </row>
    <row r="359" spans="2:48" ht="13.75" hidden="1" customHeight="1" outlineLevel="2" x14ac:dyDescent="0.3">
      <c r="B359" t="s">
        <v>90</v>
      </c>
      <c r="J359" s="19"/>
      <c r="K359" s="3"/>
      <c r="L359" s="3"/>
      <c r="M359" s="3"/>
      <c r="N359" s="3"/>
      <c r="O359" s="3"/>
      <c r="P359" s="3"/>
      <c r="Q359" s="3"/>
      <c r="R359" s="13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</row>
    <row r="360" spans="2:48" ht="13.75" hidden="1" customHeight="1" outlineLevel="2" x14ac:dyDescent="0.3">
      <c r="D360" s="19" t="s">
        <v>105</v>
      </c>
      <c r="E360" s="19"/>
      <c r="F360" s="19"/>
      <c r="G360" s="19"/>
      <c r="H360" s="19"/>
      <c r="J360" s="19" t="s">
        <v>11</v>
      </c>
      <c r="K360" s="3">
        <v>60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</row>
    <row r="361" spans="2:48" ht="13.75" hidden="1" customHeight="1" outlineLevel="2" x14ac:dyDescent="0.3">
      <c r="D361" s="19" t="s">
        <v>105</v>
      </c>
      <c r="E361" s="19"/>
      <c r="F361" s="19"/>
      <c r="G361" s="19"/>
      <c r="H361" s="19"/>
      <c r="J361" s="19" t="s">
        <v>10</v>
      </c>
      <c r="K361" s="3">
        <v>70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</row>
    <row r="362" spans="2:48" ht="13.75" hidden="1" customHeight="1" outlineLevel="2" x14ac:dyDescent="0.3">
      <c r="D362" s="19" t="s">
        <v>105</v>
      </c>
      <c r="E362" s="19"/>
      <c r="F362" s="19"/>
      <c r="G362" s="19"/>
      <c r="H362" s="19"/>
      <c r="J362" s="19" t="s">
        <v>15</v>
      </c>
      <c r="K362" s="3">
        <v>90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</row>
    <row r="363" spans="2:48" ht="13.75" hidden="1" customHeight="1" outlineLevel="2" x14ac:dyDescent="0.3">
      <c r="B363" t="s">
        <v>90</v>
      </c>
      <c r="J363" s="19"/>
      <c r="K363" s="3"/>
      <c r="L363" s="3"/>
      <c r="M363" s="3"/>
      <c r="N363" s="3"/>
      <c r="O363" s="3"/>
      <c r="P363" s="3"/>
      <c r="Q363" s="3"/>
      <c r="R363" s="13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</row>
    <row r="364" spans="2:48" ht="13.75" hidden="1" customHeight="1" outlineLevel="2" x14ac:dyDescent="0.3">
      <c r="D364" s="19" t="s">
        <v>91</v>
      </c>
      <c r="E364" s="19"/>
      <c r="F364" s="19"/>
      <c r="G364" s="19"/>
      <c r="H364" s="19"/>
      <c r="J364" s="19" t="s">
        <v>11</v>
      </c>
      <c r="K364" s="3">
        <f>K360*K$283</f>
        <v>258240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14">
        <f>SUM(K364:V364)</f>
        <v>258240</v>
      </c>
      <c r="AJ364" s="14">
        <f>SUM(W364:AH364)</f>
        <v>0</v>
      </c>
      <c r="AK364" s="14">
        <v>0</v>
      </c>
      <c r="AL364" s="14">
        <v>0</v>
      </c>
      <c r="AM364" s="14">
        <v>0</v>
      </c>
      <c r="AN364" s="14"/>
      <c r="AO364" s="14"/>
      <c r="AP364" s="14"/>
      <c r="AQ364" s="14"/>
      <c r="AR364" s="14"/>
      <c r="AS364" s="14"/>
      <c r="AT364" s="14"/>
      <c r="AU364" s="14"/>
      <c r="AV364" s="14"/>
    </row>
    <row r="365" spans="2:48" ht="13.75" hidden="1" customHeight="1" outlineLevel="2" x14ac:dyDescent="0.3">
      <c r="D365" s="19" t="s">
        <v>91</v>
      </c>
      <c r="E365" s="19"/>
      <c r="F365" s="19"/>
      <c r="G365" s="19"/>
      <c r="H365" s="19"/>
      <c r="J365" s="19" t="s">
        <v>10</v>
      </c>
      <c r="K365" s="3">
        <f t="shared" ref="K365:K366" si="131">K361*K$283</f>
        <v>301280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14">
        <f>SUM(K365:V365)</f>
        <v>301280</v>
      </c>
      <c r="AJ365" s="14">
        <f>SUM(W365:AH365)</f>
        <v>0</v>
      </c>
      <c r="AK365" s="14">
        <v>0</v>
      </c>
      <c r="AL365" s="14">
        <v>0</v>
      </c>
      <c r="AM365" s="14">
        <v>0</v>
      </c>
      <c r="AN365" s="14"/>
      <c r="AO365" s="14"/>
      <c r="AP365" s="14"/>
      <c r="AQ365" s="14"/>
      <c r="AR365" s="14"/>
      <c r="AS365" s="14"/>
      <c r="AT365" s="14"/>
      <c r="AU365" s="14"/>
      <c r="AV365" s="14"/>
    </row>
    <row r="366" spans="2:48" ht="13.75" hidden="1" customHeight="1" outlineLevel="2" x14ac:dyDescent="0.3">
      <c r="D366" s="19" t="s">
        <v>91</v>
      </c>
      <c r="E366" s="19"/>
      <c r="F366" s="19"/>
      <c r="G366" s="19"/>
      <c r="H366" s="19"/>
      <c r="J366" s="19" t="s">
        <v>15</v>
      </c>
      <c r="K366" s="3">
        <f t="shared" si="131"/>
        <v>387360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14">
        <f>SUM(K366:V366)</f>
        <v>387360</v>
      </c>
      <c r="AJ366" s="14">
        <f>SUM(W366:AH366)</f>
        <v>0</v>
      </c>
      <c r="AK366" s="14">
        <v>0</v>
      </c>
      <c r="AL366" s="14">
        <v>0</v>
      </c>
      <c r="AM366" s="14">
        <v>0</v>
      </c>
      <c r="AN366" s="14"/>
      <c r="AO366" s="14"/>
      <c r="AP366" s="14"/>
      <c r="AQ366" s="14"/>
      <c r="AR366" s="14"/>
      <c r="AS366" s="14"/>
      <c r="AT366" s="14"/>
      <c r="AU366" s="14"/>
      <c r="AV366" s="14"/>
    </row>
    <row r="367" spans="2:48" hidden="1" outlineLevel="2" x14ac:dyDescent="0.3">
      <c r="J367" s="19"/>
    </row>
    <row r="368" spans="2:48" hidden="1" outlineLevel="2" x14ac:dyDescent="0.3">
      <c r="B368" t="s">
        <v>96</v>
      </c>
      <c r="J368" s="19"/>
    </row>
    <row r="369" spans="2:48" hidden="1" outlineLevel="2" x14ac:dyDescent="0.3">
      <c r="D369" s="19" t="s">
        <v>93</v>
      </c>
      <c r="E369" s="19"/>
      <c r="F369" s="19"/>
      <c r="G369" s="19"/>
      <c r="H369" s="19"/>
      <c r="J369" s="19" t="s">
        <v>11</v>
      </c>
      <c r="K369" s="3">
        <v>8000</v>
      </c>
      <c r="L369" s="3">
        <v>8000</v>
      </c>
      <c r="M369" s="3">
        <v>8000</v>
      </c>
      <c r="N369" s="3">
        <v>8000</v>
      </c>
      <c r="O369" s="3">
        <v>8000</v>
      </c>
      <c r="P369" s="3">
        <v>8000</v>
      </c>
      <c r="Q369" s="3">
        <v>8000</v>
      </c>
      <c r="R369" s="3">
        <v>8000</v>
      </c>
      <c r="S369" s="3">
        <v>8000</v>
      </c>
      <c r="T369" s="3">
        <v>8000</v>
      </c>
      <c r="U369" s="3">
        <v>8000</v>
      </c>
      <c r="V369" s="3">
        <v>8000</v>
      </c>
      <c r="W369" s="3">
        <v>8000</v>
      </c>
      <c r="X369" s="3">
        <v>8000</v>
      </c>
      <c r="Y369" s="3">
        <v>8000</v>
      </c>
      <c r="Z369" s="3">
        <v>8000</v>
      </c>
      <c r="AA369" s="3">
        <v>8000</v>
      </c>
      <c r="AB369" s="3">
        <v>8000</v>
      </c>
      <c r="AC369" s="3">
        <v>8000</v>
      </c>
      <c r="AD369" s="3">
        <v>8000</v>
      </c>
      <c r="AE369" s="3">
        <v>8000</v>
      </c>
      <c r="AF369" s="3">
        <v>8000</v>
      </c>
      <c r="AG369" s="3">
        <v>8000</v>
      </c>
      <c r="AH369" s="3">
        <v>8000</v>
      </c>
      <c r="AI369" s="14">
        <f>V369</f>
        <v>8000</v>
      </c>
      <c r="AJ369" s="14">
        <f>AH369</f>
        <v>8000</v>
      </c>
      <c r="AK369" s="14">
        <f>AJ369*(1+$AO369)</f>
        <v>8000</v>
      </c>
      <c r="AL369" s="14">
        <f>AK369*(1+$AO369)</f>
        <v>8000</v>
      </c>
      <c r="AM369" s="14">
        <f>AL369*(1+$AO369)</f>
        <v>8000</v>
      </c>
      <c r="AO369" s="42">
        <v>0</v>
      </c>
      <c r="AP369" s="14"/>
      <c r="AQ369" s="14"/>
      <c r="AR369" s="14"/>
      <c r="AS369" s="14"/>
      <c r="AT369" s="14"/>
      <c r="AU369" s="14"/>
      <c r="AV369" s="14"/>
    </row>
    <row r="370" spans="2:48" ht="13.75" hidden="1" customHeight="1" outlineLevel="2" x14ac:dyDescent="0.3">
      <c r="D370" s="19" t="s">
        <v>93</v>
      </c>
      <c r="E370" s="19"/>
      <c r="F370" s="19"/>
      <c r="G370" s="19"/>
      <c r="H370" s="19"/>
      <c r="J370" s="19" t="s">
        <v>10</v>
      </c>
      <c r="K370" s="3">
        <v>10000</v>
      </c>
      <c r="L370" s="3">
        <v>10000</v>
      </c>
      <c r="M370" s="3">
        <v>10000</v>
      </c>
      <c r="N370" s="3">
        <v>10000</v>
      </c>
      <c r="O370" s="3">
        <v>10000</v>
      </c>
      <c r="P370" s="3">
        <v>10000</v>
      </c>
      <c r="Q370" s="3">
        <v>10000</v>
      </c>
      <c r="R370" s="3">
        <v>10000</v>
      </c>
      <c r="S370" s="3">
        <v>10000</v>
      </c>
      <c r="T370" s="3">
        <v>10000</v>
      </c>
      <c r="U370" s="3">
        <v>10000</v>
      </c>
      <c r="V370" s="3">
        <v>10000</v>
      </c>
      <c r="W370" s="3">
        <v>10000</v>
      </c>
      <c r="X370" s="3">
        <v>10000</v>
      </c>
      <c r="Y370" s="3">
        <v>10000</v>
      </c>
      <c r="Z370" s="3">
        <v>10000</v>
      </c>
      <c r="AA370" s="3">
        <v>10000</v>
      </c>
      <c r="AB370" s="3">
        <v>10000</v>
      </c>
      <c r="AC370" s="3">
        <v>10000</v>
      </c>
      <c r="AD370" s="3">
        <v>10000</v>
      </c>
      <c r="AE370" s="3">
        <v>10000</v>
      </c>
      <c r="AF370" s="3">
        <v>10000</v>
      </c>
      <c r="AG370" s="3">
        <v>10000</v>
      </c>
      <c r="AH370" s="3">
        <v>10000</v>
      </c>
      <c r="AI370" s="14">
        <f>V370</f>
        <v>10000</v>
      </c>
      <c r="AJ370" s="14">
        <f>AH370</f>
        <v>10000</v>
      </c>
      <c r="AK370" s="14">
        <f t="shared" ref="AK370:AM371" si="132">AJ370*(1+$AO370)</f>
        <v>10000</v>
      </c>
      <c r="AL370" s="14">
        <f t="shared" si="132"/>
        <v>10000</v>
      </c>
      <c r="AM370" s="14">
        <f t="shared" si="132"/>
        <v>10000</v>
      </c>
      <c r="AO370" s="42">
        <v>0</v>
      </c>
      <c r="AP370" s="14"/>
      <c r="AQ370" s="14"/>
      <c r="AR370" s="14"/>
      <c r="AS370" s="14"/>
      <c r="AT370" s="14"/>
      <c r="AU370" s="14"/>
      <c r="AV370" s="14"/>
    </row>
    <row r="371" spans="2:48" ht="13.75" hidden="1" customHeight="1" outlineLevel="2" x14ac:dyDescent="0.3">
      <c r="D371" s="19" t="s">
        <v>93</v>
      </c>
      <c r="E371" s="19"/>
      <c r="F371" s="19"/>
      <c r="G371" s="19"/>
      <c r="H371" s="19"/>
      <c r="J371" s="19" t="s">
        <v>15</v>
      </c>
      <c r="K371" s="3">
        <v>20000</v>
      </c>
      <c r="L371" s="3">
        <v>20000</v>
      </c>
      <c r="M371" s="3">
        <v>20000</v>
      </c>
      <c r="N371" s="3">
        <v>20000</v>
      </c>
      <c r="O371" s="3">
        <v>20000</v>
      </c>
      <c r="P371" s="3">
        <v>20000</v>
      </c>
      <c r="Q371" s="3">
        <v>20000</v>
      </c>
      <c r="R371" s="3">
        <v>20000</v>
      </c>
      <c r="S371" s="3">
        <v>20000</v>
      </c>
      <c r="T371" s="3">
        <v>20000</v>
      </c>
      <c r="U371" s="3">
        <v>20000</v>
      </c>
      <c r="V371" s="3">
        <v>20000</v>
      </c>
      <c r="W371" s="3">
        <v>20000</v>
      </c>
      <c r="X371" s="3">
        <v>20000</v>
      </c>
      <c r="Y371" s="3">
        <v>20000</v>
      </c>
      <c r="Z371" s="3">
        <v>20000</v>
      </c>
      <c r="AA371" s="3">
        <v>20000</v>
      </c>
      <c r="AB371" s="3">
        <v>20000</v>
      </c>
      <c r="AC371" s="3">
        <v>20000</v>
      </c>
      <c r="AD371" s="3">
        <v>20000</v>
      </c>
      <c r="AE371" s="3">
        <v>20000</v>
      </c>
      <c r="AF371" s="3">
        <v>20000</v>
      </c>
      <c r="AG371" s="3">
        <v>20000</v>
      </c>
      <c r="AH371" s="3">
        <v>20000</v>
      </c>
      <c r="AI371" s="14">
        <f>V371</f>
        <v>20000</v>
      </c>
      <c r="AJ371" s="14">
        <f>AH371</f>
        <v>20000</v>
      </c>
      <c r="AK371" s="14">
        <f t="shared" si="132"/>
        <v>20000</v>
      </c>
      <c r="AL371" s="14">
        <f t="shared" si="132"/>
        <v>20000</v>
      </c>
      <c r="AM371" s="14">
        <f t="shared" si="132"/>
        <v>20000</v>
      </c>
      <c r="AO371" s="42">
        <v>0</v>
      </c>
      <c r="AP371" s="14"/>
      <c r="AQ371" s="14"/>
      <c r="AR371" s="14"/>
      <c r="AS371" s="14"/>
      <c r="AT371" s="14"/>
      <c r="AU371" s="14"/>
      <c r="AV371" s="14"/>
    </row>
    <row r="372" spans="2:48" hidden="1" outlineLevel="2" x14ac:dyDescent="0.3">
      <c r="B372" t="s">
        <v>96</v>
      </c>
      <c r="J372" s="19"/>
    </row>
    <row r="373" spans="2:48" hidden="1" outlineLevel="2" x14ac:dyDescent="0.3">
      <c r="D373" s="19" t="s">
        <v>97</v>
      </c>
      <c r="E373" s="19"/>
      <c r="F373" s="19"/>
      <c r="G373" s="19"/>
      <c r="H373" s="19"/>
      <c r="J373" s="19" t="s">
        <v>11</v>
      </c>
      <c r="K373" s="3">
        <v>4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6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14">
        <f>SUM(K373:V373)</f>
        <v>4</v>
      </c>
      <c r="AJ373" s="14">
        <f>SUM(W373:AH373)</f>
        <v>6</v>
      </c>
      <c r="AK373" s="14">
        <f>AJ373+$AO373</f>
        <v>7</v>
      </c>
      <c r="AL373" s="14">
        <f>AK373+$AO373</f>
        <v>8</v>
      </c>
      <c r="AM373" s="14">
        <f>AL373+$AO373</f>
        <v>9</v>
      </c>
      <c r="AN373" s="14"/>
      <c r="AO373" s="43">
        <v>1</v>
      </c>
      <c r="AP373" s="14"/>
      <c r="AQ373" s="14"/>
      <c r="AR373" s="14"/>
      <c r="AS373" s="14"/>
      <c r="AT373" s="14"/>
      <c r="AU373" s="14"/>
      <c r="AV373" s="14"/>
    </row>
    <row r="374" spans="2:48" ht="13.75" hidden="1" customHeight="1" outlineLevel="2" x14ac:dyDescent="0.3">
      <c r="D374" s="19" t="s">
        <v>97</v>
      </c>
      <c r="E374" s="19"/>
      <c r="F374" s="19"/>
      <c r="G374" s="19"/>
      <c r="H374" s="19"/>
      <c r="J374" s="19" t="s">
        <v>10</v>
      </c>
      <c r="K374" s="3">
        <v>4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6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14">
        <f>SUM(K374:V374)</f>
        <v>4</v>
      </c>
      <c r="AJ374" s="14">
        <f>SUM(W374:AH374)</f>
        <v>6</v>
      </c>
      <c r="AK374" s="14">
        <f t="shared" ref="AK374:AM375" si="133">AJ374+$AO374</f>
        <v>8</v>
      </c>
      <c r="AL374" s="14">
        <f t="shared" si="133"/>
        <v>10</v>
      </c>
      <c r="AM374" s="14">
        <f t="shared" si="133"/>
        <v>12</v>
      </c>
      <c r="AN374" s="14"/>
      <c r="AO374" s="43">
        <v>2</v>
      </c>
      <c r="AP374" s="14"/>
      <c r="AQ374" s="14"/>
      <c r="AR374" s="14"/>
      <c r="AS374" s="14"/>
      <c r="AT374" s="14"/>
      <c r="AU374" s="14"/>
      <c r="AV374" s="14"/>
    </row>
    <row r="375" spans="2:48" ht="13.75" hidden="1" customHeight="1" outlineLevel="2" x14ac:dyDescent="0.3">
      <c r="D375" s="19" t="s">
        <v>97</v>
      </c>
      <c r="E375" s="19"/>
      <c r="F375" s="19"/>
      <c r="G375" s="19"/>
      <c r="H375" s="19"/>
      <c r="J375" s="19" t="s">
        <v>15</v>
      </c>
      <c r="K375" s="3">
        <v>4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6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14">
        <f>SUM(K375:V375)</f>
        <v>4</v>
      </c>
      <c r="AJ375" s="14">
        <f>SUM(W375:AH375)</f>
        <v>6</v>
      </c>
      <c r="AK375" s="14">
        <f t="shared" si="133"/>
        <v>9</v>
      </c>
      <c r="AL375" s="14">
        <f t="shared" si="133"/>
        <v>12</v>
      </c>
      <c r="AM375" s="14">
        <f t="shared" si="133"/>
        <v>15</v>
      </c>
      <c r="AN375" s="14"/>
      <c r="AO375" s="43">
        <v>3</v>
      </c>
      <c r="AP375" s="14"/>
      <c r="AQ375" s="14"/>
      <c r="AR375" s="14"/>
      <c r="AS375" s="14"/>
      <c r="AT375" s="14"/>
      <c r="AU375" s="14"/>
      <c r="AV375" s="14"/>
    </row>
    <row r="376" spans="2:48" ht="13.75" hidden="1" customHeight="1" outlineLevel="2" x14ac:dyDescent="0.3">
      <c r="B376" t="s">
        <v>96</v>
      </c>
      <c r="L376" s="3"/>
      <c r="M376" s="3"/>
      <c r="N376" s="3"/>
      <c r="O376" s="3"/>
      <c r="P376" s="3"/>
      <c r="Q376" s="3"/>
      <c r="R376" s="13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</row>
    <row r="377" spans="2:48" hidden="1" outlineLevel="2" x14ac:dyDescent="0.3">
      <c r="D377" s="19" t="s">
        <v>91</v>
      </c>
      <c r="E377" s="19"/>
      <c r="F377" s="19"/>
      <c r="G377" s="19"/>
      <c r="H377" s="19"/>
      <c r="J377" s="19" t="s">
        <v>11</v>
      </c>
      <c r="K377" s="3">
        <f>K369*K373</f>
        <v>32000</v>
      </c>
      <c r="L377" s="3">
        <f t="shared" ref="L377:AH377" si="134">L369*L373</f>
        <v>0</v>
      </c>
      <c r="M377" s="3">
        <f t="shared" si="134"/>
        <v>0</v>
      </c>
      <c r="N377" s="3">
        <f t="shared" si="134"/>
        <v>0</v>
      </c>
      <c r="O377" s="3">
        <f t="shared" si="134"/>
        <v>0</v>
      </c>
      <c r="P377" s="3">
        <f t="shared" si="134"/>
        <v>0</v>
      </c>
      <c r="Q377" s="3">
        <f t="shared" si="134"/>
        <v>0</v>
      </c>
      <c r="R377" s="3">
        <f t="shared" si="134"/>
        <v>0</v>
      </c>
      <c r="S377" s="3">
        <f t="shared" si="134"/>
        <v>0</v>
      </c>
      <c r="T377" s="3">
        <f t="shared" si="134"/>
        <v>0</v>
      </c>
      <c r="U377" s="3">
        <f t="shared" si="134"/>
        <v>0</v>
      </c>
      <c r="V377" s="3">
        <f t="shared" si="134"/>
        <v>0</v>
      </c>
      <c r="W377" s="3">
        <f t="shared" si="134"/>
        <v>48000</v>
      </c>
      <c r="X377" s="3">
        <f t="shared" si="134"/>
        <v>0</v>
      </c>
      <c r="Y377" s="3">
        <f t="shared" si="134"/>
        <v>0</v>
      </c>
      <c r="Z377" s="3">
        <f t="shared" si="134"/>
        <v>0</v>
      </c>
      <c r="AA377" s="3">
        <f t="shared" si="134"/>
        <v>0</v>
      </c>
      <c r="AB377" s="3">
        <f t="shared" si="134"/>
        <v>0</v>
      </c>
      <c r="AC377" s="3">
        <f t="shared" si="134"/>
        <v>0</v>
      </c>
      <c r="AD377" s="3">
        <f t="shared" si="134"/>
        <v>0</v>
      </c>
      <c r="AE377" s="3">
        <f t="shared" si="134"/>
        <v>0</v>
      </c>
      <c r="AF377" s="3">
        <f t="shared" si="134"/>
        <v>0</v>
      </c>
      <c r="AG377" s="3">
        <f t="shared" si="134"/>
        <v>0</v>
      </c>
      <c r="AH377" s="3">
        <f t="shared" si="134"/>
        <v>0</v>
      </c>
      <c r="AI377" s="14">
        <f>SUM(K377:V377)</f>
        <v>32000</v>
      </c>
      <c r="AJ377" s="14">
        <f>SUM(W377:AH377)</f>
        <v>48000</v>
      </c>
      <c r="AK377" s="14">
        <f t="shared" ref="AK377:AM379" si="135">AK369*AK373</f>
        <v>56000</v>
      </c>
      <c r="AL377" s="14">
        <f t="shared" si="135"/>
        <v>64000</v>
      </c>
      <c r="AM377" s="14">
        <f t="shared" si="135"/>
        <v>72000</v>
      </c>
      <c r="AN377" s="14"/>
      <c r="AO377" s="14"/>
      <c r="AP377" s="14"/>
      <c r="AQ377" s="14"/>
      <c r="AR377" s="14"/>
      <c r="AS377" s="14"/>
      <c r="AT377" s="14"/>
      <c r="AU377" s="14"/>
      <c r="AV377" s="14"/>
    </row>
    <row r="378" spans="2:48" ht="13.75" hidden="1" customHeight="1" outlineLevel="2" x14ac:dyDescent="0.3">
      <c r="D378" s="19" t="s">
        <v>91</v>
      </c>
      <c r="E378" s="19"/>
      <c r="F378" s="19"/>
      <c r="G378" s="19"/>
      <c r="H378" s="19"/>
      <c r="J378" s="19" t="s">
        <v>10</v>
      </c>
      <c r="K378" s="3">
        <f t="shared" ref="K378:AH379" si="136">K370*K374</f>
        <v>40000</v>
      </c>
      <c r="L378" s="3">
        <f t="shared" si="136"/>
        <v>0</v>
      </c>
      <c r="M378" s="3">
        <f t="shared" si="136"/>
        <v>0</v>
      </c>
      <c r="N378" s="3">
        <f t="shared" si="136"/>
        <v>0</v>
      </c>
      <c r="O378" s="3">
        <f t="shared" si="136"/>
        <v>0</v>
      </c>
      <c r="P378" s="3">
        <f t="shared" si="136"/>
        <v>0</v>
      </c>
      <c r="Q378" s="3">
        <f t="shared" si="136"/>
        <v>0</v>
      </c>
      <c r="R378" s="3">
        <f t="shared" si="136"/>
        <v>0</v>
      </c>
      <c r="S378" s="3">
        <f t="shared" si="136"/>
        <v>0</v>
      </c>
      <c r="T378" s="3">
        <f t="shared" si="136"/>
        <v>0</v>
      </c>
      <c r="U378" s="3">
        <f t="shared" si="136"/>
        <v>0</v>
      </c>
      <c r="V378" s="3">
        <f t="shared" si="136"/>
        <v>0</v>
      </c>
      <c r="W378" s="3">
        <f t="shared" si="136"/>
        <v>60000</v>
      </c>
      <c r="X378" s="3">
        <f t="shared" si="136"/>
        <v>0</v>
      </c>
      <c r="Y378" s="3">
        <f t="shared" si="136"/>
        <v>0</v>
      </c>
      <c r="Z378" s="3">
        <f t="shared" si="136"/>
        <v>0</v>
      </c>
      <c r="AA378" s="3">
        <f t="shared" si="136"/>
        <v>0</v>
      </c>
      <c r="AB378" s="3">
        <f t="shared" si="136"/>
        <v>0</v>
      </c>
      <c r="AC378" s="3">
        <f t="shared" si="136"/>
        <v>0</v>
      </c>
      <c r="AD378" s="3">
        <f t="shared" si="136"/>
        <v>0</v>
      </c>
      <c r="AE378" s="3">
        <f t="shared" si="136"/>
        <v>0</v>
      </c>
      <c r="AF378" s="3">
        <f t="shared" si="136"/>
        <v>0</v>
      </c>
      <c r="AG378" s="3">
        <f t="shared" si="136"/>
        <v>0</v>
      </c>
      <c r="AH378" s="3">
        <f t="shared" si="136"/>
        <v>0</v>
      </c>
      <c r="AI378" s="14">
        <f>SUM(K378:V378)</f>
        <v>40000</v>
      </c>
      <c r="AJ378" s="14">
        <f>SUM(W378:AH378)</f>
        <v>60000</v>
      </c>
      <c r="AK378" s="14">
        <f t="shared" si="135"/>
        <v>80000</v>
      </c>
      <c r="AL378" s="14">
        <f t="shared" si="135"/>
        <v>100000</v>
      </c>
      <c r="AM378" s="14">
        <f t="shared" si="135"/>
        <v>120000</v>
      </c>
      <c r="AN378" s="14"/>
      <c r="AO378" s="14"/>
      <c r="AP378" s="14"/>
      <c r="AQ378" s="14"/>
      <c r="AR378" s="14"/>
      <c r="AS378" s="14"/>
      <c r="AT378" s="14"/>
      <c r="AU378" s="14"/>
      <c r="AV378" s="14"/>
    </row>
    <row r="379" spans="2:48" ht="13.75" hidden="1" customHeight="1" outlineLevel="2" x14ac:dyDescent="0.3">
      <c r="D379" s="19" t="s">
        <v>91</v>
      </c>
      <c r="E379" s="19"/>
      <c r="F379" s="19"/>
      <c r="G379" s="19"/>
      <c r="H379" s="19"/>
      <c r="J379" s="19" t="s">
        <v>15</v>
      </c>
      <c r="K379" s="3">
        <f t="shared" si="136"/>
        <v>80000</v>
      </c>
      <c r="L379" s="3">
        <f t="shared" si="136"/>
        <v>0</v>
      </c>
      <c r="M379" s="3">
        <f t="shared" si="136"/>
        <v>0</v>
      </c>
      <c r="N379" s="3">
        <f t="shared" si="136"/>
        <v>0</v>
      </c>
      <c r="O379" s="3">
        <f t="shared" si="136"/>
        <v>0</v>
      </c>
      <c r="P379" s="3">
        <f t="shared" si="136"/>
        <v>0</v>
      </c>
      <c r="Q379" s="3">
        <f t="shared" si="136"/>
        <v>0</v>
      </c>
      <c r="R379" s="3">
        <f t="shared" si="136"/>
        <v>0</v>
      </c>
      <c r="S379" s="3">
        <f t="shared" si="136"/>
        <v>0</v>
      </c>
      <c r="T379" s="3">
        <f t="shared" si="136"/>
        <v>0</v>
      </c>
      <c r="U379" s="3">
        <f t="shared" si="136"/>
        <v>0</v>
      </c>
      <c r="V379" s="3">
        <f t="shared" si="136"/>
        <v>0</v>
      </c>
      <c r="W379" s="3">
        <f t="shared" si="136"/>
        <v>120000</v>
      </c>
      <c r="X379" s="3">
        <f t="shared" si="136"/>
        <v>0</v>
      </c>
      <c r="Y379" s="3">
        <f t="shared" si="136"/>
        <v>0</v>
      </c>
      <c r="Z379" s="3">
        <f t="shared" si="136"/>
        <v>0</v>
      </c>
      <c r="AA379" s="3">
        <f t="shared" si="136"/>
        <v>0</v>
      </c>
      <c r="AB379" s="3">
        <f t="shared" si="136"/>
        <v>0</v>
      </c>
      <c r="AC379" s="3">
        <f t="shared" si="136"/>
        <v>0</v>
      </c>
      <c r="AD379" s="3">
        <f t="shared" si="136"/>
        <v>0</v>
      </c>
      <c r="AE379" s="3">
        <f t="shared" si="136"/>
        <v>0</v>
      </c>
      <c r="AF379" s="3">
        <f t="shared" si="136"/>
        <v>0</v>
      </c>
      <c r="AG379" s="3">
        <f t="shared" si="136"/>
        <v>0</v>
      </c>
      <c r="AH379" s="3">
        <f t="shared" si="136"/>
        <v>0</v>
      </c>
      <c r="AI379" s="14">
        <f>SUM(K379:V379)</f>
        <v>80000</v>
      </c>
      <c r="AJ379" s="14">
        <f>SUM(W379:AH379)</f>
        <v>120000</v>
      </c>
      <c r="AK379" s="14">
        <f t="shared" si="135"/>
        <v>180000</v>
      </c>
      <c r="AL379" s="14">
        <f t="shared" si="135"/>
        <v>240000</v>
      </c>
      <c r="AM379" s="14">
        <f t="shared" si="135"/>
        <v>300000</v>
      </c>
      <c r="AN379" s="14"/>
      <c r="AO379" s="14"/>
      <c r="AP379" s="14"/>
      <c r="AQ379" s="14"/>
      <c r="AR379" s="14"/>
      <c r="AS379" s="14"/>
      <c r="AT379" s="14"/>
      <c r="AU379" s="14"/>
      <c r="AV379" s="14"/>
    </row>
    <row r="380" spans="2:48" ht="13.75" hidden="1" customHeight="1" outlineLevel="2" x14ac:dyDescent="0.3">
      <c r="B380" t="s">
        <v>98</v>
      </c>
      <c r="L380" s="3"/>
      <c r="M380" s="3"/>
      <c r="N380" s="3"/>
      <c r="O380" s="3"/>
      <c r="P380" s="3"/>
      <c r="Q380" s="3"/>
      <c r="R380" s="13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</row>
    <row r="381" spans="2:48" ht="13.75" hidden="1" customHeight="1" outlineLevel="2" x14ac:dyDescent="0.3">
      <c r="D381" s="19" t="s">
        <v>93</v>
      </c>
      <c r="E381" s="19"/>
      <c r="F381" s="19"/>
      <c r="G381" s="19"/>
      <c r="H381" s="19"/>
      <c r="J381" s="19" t="s">
        <v>11</v>
      </c>
      <c r="K381" s="3">
        <v>30</v>
      </c>
      <c r="L381" s="3">
        <v>30</v>
      </c>
      <c r="M381" s="3">
        <v>30</v>
      </c>
      <c r="N381" s="3">
        <v>30</v>
      </c>
      <c r="O381" s="3">
        <v>30</v>
      </c>
      <c r="P381" s="3">
        <v>30</v>
      </c>
      <c r="Q381" s="3">
        <v>30</v>
      </c>
      <c r="R381" s="3">
        <v>30</v>
      </c>
      <c r="S381" s="3">
        <v>30</v>
      </c>
      <c r="T381" s="3">
        <v>30</v>
      </c>
      <c r="U381" s="3">
        <v>30</v>
      </c>
      <c r="V381" s="3">
        <v>30</v>
      </c>
      <c r="W381" s="3">
        <v>30</v>
      </c>
      <c r="X381" s="3">
        <v>30</v>
      </c>
      <c r="Y381" s="3">
        <v>30</v>
      </c>
      <c r="Z381" s="3">
        <v>30</v>
      </c>
      <c r="AA381" s="3">
        <v>30</v>
      </c>
      <c r="AB381" s="3">
        <v>30</v>
      </c>
      <c r="AC381" s="3">
        <v>30</v>
      </c>
      <c r="AD381" s="3">
        <v>30</v>
      </c>
      <c r="AE381" s="3">
        <v>30</v>
      </c>
      <c r="AF381" s="3">
        <v>30</v>
      </c>
      <c r="AG381" s="3">
        <v>30</v>
      </c>
      <c r="AH381" s="3">
        <v>30</v>
      </c>
      <c r="AI381" s="14">
        <f>V381</f>
        <v>30</v>
      </c>
      <c r="AJ381" s="14">
        <f>AH381</f>
        <v>30</v>
      </c>
      <c r="AK381" s="14">
        <f>AJ381*(1+$AO381)</f>
        <v>30</v>
      </c>
      <c r="AL381" s="14">
        <f>AK381*(1+$AO381)</f>
        <v>30</v>
      </c>
      <c r="AM381" s="14">
        <f>AL381*(1+$AO381)</f>
        <v>30</v>
      </c>
      <c r="AO381" s="42">
        <v>0</v>
      </c>
      <c r="AP381" s="14"/>
      <c r="AQ381" s="14"/>
      <c r="AR381" s="14"/>
      <c r="AS381" s="14"/>
      <c r="AT381" s="14"/>
      <c r="AU381" s="14"/>
      <c r="AV381" s="14"/>
    </row>
    <row r="382" spans="2:48" ht="13.75" hidden="1" customHeight="1" outlineLevel="2" x14ac:dyDescent="0.3">
      <c r="D382" s="19" t="s">
        <v>93</v>
      </c>
      <c r="E382" s="19"/>
      <c r="F382" s="19"/>
      <c r="G382" s="19"/>
      <c r="H382" s="19"/>
      <c r="J382" s="19" t="s">
        <v>10</v>
      </c>
      <c r="K382" s="3">
        <v>40</v>
      </c>
      <c r="L382" s="3">
        <v>40</v>
      </c>
      <c r="M382" s="3">
        <v>40</v>
      </c>
      <c r="N382" s="3">
        <v>40</v>
      </c>
      <c r="O382" s="3">
        <v>40</v>
      </c>
      <c r="P382" s="3">
        <v>40</v>
      </c>
      <c r="Q382" s="3">
        <v>40</v>
      </c>
      <c r="R382" s="3">
        <v>40</v>
      </c>
      <c r="S382" s="3">
        <v>40</v>
      </c>
      <c r="T382" s="3">
        <v>40</v>
      </c>
      <c r="U382" s="3">
        <v>40</v>
      </c>
      <c r="V382" s="3">
        <v>40</v>
      </c>
      <c r="W382" s="3">
        <v>40</v>
      </c>
      <c r="X382" s="3">
        <v>40</v>
      </c>
      <c r="Y382" s="3">
        <v>40</v>
      </c>
      <c r="Z382" s="3">
        <v>40</v>
      </c>
      <c r="AA382" s="3">
        <v>40</v>
      </c>
      <c r="AB382" s="3">
        <v>40</v>
      </c>
      <c r="AC382" s="3">
        <v>40</v>
      </c>
      <c r="AD382" s="3">
        <v>40</v>
      </c>
      <c r="AE382" s="3">
        <v>40</v>
      </c>
      <c r="AF382" s="3">
        <v>40</v>
      </c>
      <c r="AG382" s="3">
        <v>40</v>
      </c>
      <c r="AH382" s="3">
        <v>40</v>
      </c>
      <c r="AI382" s="14">
        <f>V382</f>
        <v>40</v>
      </c>
      <c r="AJ382" s="14">
        <f>AH382</f>
        <v>40</v>
      </c>
      <c r="AK382" s="14">
        <f t="shared" ref="AK382:AM383" si="137">AJ382*(1+$AO382)</f>
        <v>40</v>
      </c>
      <c r="AL382" s="14">
        <f t="shared" si="137"/>
        <v>40</v>
      </c>
      <c r="AM382" s="14">
        <f t="shared" si="137"/>
        <v>40</v>
      </c>
      <c r="AO382" s="42">
        <v>0</v>
      </c>
      <c r="AP382" s="14"/>
      <c r="AQ382" s="14"/>
      <c r="AR382" s="14"/>
      <c r="AS382" s="14"/>
      <c r="AT382" s="14"/>
      <c r="AU382" s="14"/>
      <c r="AV382" s="14"/>
    </row>
    <row r="383" spans="2:48" ht="13.75" hidden="1" customHeight="1" outlineLevel="2" x14ac:dyDescent="0.3">
      <c r="D383" s="19" t="s">
        <v>93</v>
      </c>
      <c r="E383" s="19"/>
      <c r="F383" s="19"/>
      <c r="G383" s="19"/>
      <c r="H383" s="19"/>
      <c r="J383" s="19" t="s">
        <v>15</v>
      </c>
      <c r="K383" s="3">
        <v>50</v>
      </c>
      <c r="L383" s="3">
        <v>50</v>
      </c>
      <c r="M383" s="3">
        <v>50</v>
      </c>
      <c r="N383" s="3">
        <v>50</v>
      </c>
      <c r="O383" s="3">
        <v>50</v>
      </c>
      <c r="P383" s="3">
        <v>50</v>
      </c>
      <c r="Q383" s="3">
        <v>50</v>
      </c>
      <c r="R383" s="3">
        <v>50</v>
      </c>
      <c r="S383" s="3">
        <v>50</v>
      </c>
      <c r="T383" s="3">
        <v>50</v>
      </c>
      <c r="U383" s="3">
        <v>50</v>
      </c>
      <c r="V383" s="3">
        <v>50</v>
      </c>
      <c r="W383" s="3">
        <v>50</v>
      </c>
      <c r="X383" s="3">
        <v>50</v>
      </c>
      <c r="Y383" s="3">
        <v>50</v>
      </c>
      <c r="Z383" s="3">
        <v>50</v>
      </c>
      <c r="AA383" s="3">
        <v>50</v>
      </c>
      <c r="AB383" s="3">
        <v>50</v>
      </c>
      <c r="AC383" s="3">
        <v>50</v>
      </c>
      <c r="AD383" s="3">
        <v>50</v>
      </c>
      <c r="AE383" s="3">
        <v>50</v>
      </c>
      <c r="AF383" s="3">
        <v>50</v>
      </c>
      <c r="AG383" s="3">
        <v>50</v>
      </c>
      <c r="AH383" s="3">
        <v>50</v>
      </c>
      <c r="AI383" s="14">
        <f>V383</f>
        <v>50</v>
      </c>
      <c r="AJ383" s="14">
        <f>AH383</f>
        <v>50</v>
      </c>
      <c r="AK383" s="14">
        <f t="shared" si="137"/>
        <v>50</v>
      </c>
      <c r="AL383" s="14">
        <f t="shared" si="137"/>
        <v>50</v>
      </c>
      <c r="AM383" s="14">
        <f t="shared" si="137"/>
        <v>50</v>
      </c>
      <c r="AO383" s="42">
        <v>0</v>
      </c>
      <c r="AP383" s="14"/>
      <c r="AQ383" s="14"/>
      <c r="AR383" s="14"/>
      <c r="AS383" s="14"/>
      <c r="AT383" s="14"/>
      <c r="AU383" s="14"/>
      <c r="AV383" s="14"/>
    </row>
    <row r="384" spans="2:48" ht="13.75" hidden="1" customHeight="1" outlineLevel="2" x14ac:dyDescent="0.3">
      <c r="B384" t="s">
        <v>99</v>
      </c>
      <c r="L384" s="3"/>
      <c r="M384" s="3"/>
      <c r="N384" s="3"/>
      <c r="O384" s="3"/>
      <c r="P384" s="3"/>
      <c r="Q384" s="3"/>
      <c r="R384" s="13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</row>
    <row r="385" spans="1:48" ht="13.75" hidden="1" customHeight="1" outlineLevel="2" x14ac:dyDescent="0.3">
      <c r="D385" s="19" t="s">
        <v>93</v>
      </c>
      <c r="E385" s="19"/>
      <c r="F385" s="19"/>
      <c r="G385" s="19"/>
      <c r="H385" s="19"/>
      <c r="J385" s="19" t="s">
        <v>11</v>
      </c>
      <c r="K385" s="3">
        <v>500</v>
      </c>
      <c r="L385" s="3">
        <v>500</v>
      </c>
      <c r="M385" s="3">
        <v>500</v>
      </c>
      <c r="N385" s="3">
        <v>500</v>
      </c>
      <c r="O385" s="3">
        <v>500</v>
      </c>
      <c r="P385" s="3">
        <v>500</v>
      </c>
      <c r="Q385" s="3">
        <v>500</v>
      </c>
      <c r="R385" s="3">
        <v>500</v>
      </c>
      <c r="S385" s="3">
        <v>500</v>
      </c>
      <c r="T385" s="3">
        <v>500</v>
      </c>
      <c r="U385" s="3">
        <v>500</v>
      </c>
      <c r="V385" s="3">
        <v>500</v>
      </c>
      <c r="W385" s="3">
        <v>500</v>
      </c>
      <c r="X385" s="3">
        <v>500</v>
      </c>
      <c r="Y385" s="3">
        <v>500</v>
      </c>
      <c r="Z385" s="3">
        <v>500</v>
      </c>
      <c r="AA385" s="3">
        <v>500</v>
      </c>
      <c r="AB385" s="3">
        <v>500</v>
      </c>
      <c r="AC385" s="3">
        <v>500</v>
      </c>
      <c r="AD385" s="3">
        <v>500</v>
      </c>
      <c r="AE385" s="3">
        <v>500</v>
      </c>
      <c r="AF385" s="3">
        <v>500</v>
      </c>
      <c r="AG385" s="3">
        <v>500</v>
      </c>
      <c r="AH385" s="3">
        <v>500</v>
      </c>
      <c r="AI385" s="14">
        <f>V385</f>
        <v>500</v>
      </c>
      <c r="AJ385" s="14">
        <f>AH385</f>
        <v>500</v>
      </c>
      <c r="AK385" s="14">
        <f>AJ385*(1+$AO385)</f>
        <v>500</v>
      </c>
      <c r="AL385" s="14">
        <f>AK385*(1+$AO385)</f>
        <v>500</v>
      </c>
      <c r="AM385" s="14">
        <f>AL385*(1+$AO385)</f>
        <v>500</v>
      </c>
      <c r="AO385" s="42">
        <v>0</v>
      </c>
      <c r="AP385" s="14"/>
      <c r="AQ385" s="14"/>
      <c r="AR385" s="14"/>
      <c r="AS385" s="14"/>
      <c r="AT385" s="14"/>
      <c r="AU385" s="14"/>
      <c r="AV385" s="14"/>
    </row>
    <row r="386" spans="1:48" ht="13.75" hidden="1" customHeight="1" outlineLevel="2" x14ac:dyDescent="0.3">
      <c r="D386" s="19" t="s">
        <v>93</v>
      </c>
      <c r="E386" s="19"/>
      <c r="F386" s="19"/>
      <c r="G386" s="19"/>
      <c r="H386" s="19"/>
      <c r="J386" s="19" t="s">
        <v>10</v>
      </c>
      <c r="K386" s="3">
        <v>600</v>
      </c>
      <c r="L386" s="3">
        <v>600</v>
      </c>
      <c r="M386" s="3">
        <v>600</v>
      </c>
      <c r="N386" s="3">
        <v>600</v>
      </c>
      <c r="O386" s="3">
        <v>600</v>
      </c>
      <c r="P386" s="3">
        <v>600</v>
      </c>
      <c r="Q386" s="3">
        <v>600</v>
      </c>
      <c r="R386" s="3">
        <v>600</v>
      </c>
      <c r="S386" s="3">
        <v>600</v>
      </c>
      <c r="T386" s="3">
        <v>600</v>
      </c>
      <c r="U386" s="3">
        <v>600</v>
      </c>
      <c r="V386" s="3">
        <v>600</v>
      </c>
      <c r="W386" s="3">
        <v>600</v>
      </c>
      <c r="X386" s="3">
        <v>600</v>
      </c>
      <c r="Y386" s="3">
        <v>600</v>
      </c>
      <c r="Z386" s="3">
        <v>600</v>
      </c>
      <c r="AA386" s="3">
        <v>600</v>
      </c>
      <c r="AB386" s="3">
        <v>600</v>
      </c>
      <c r="AC386" s="3">
        <v>600</v>
      </c>
      <c r="AD386" s="3">
        <v>600</v>
      </c>
      <c r="AE386" s="3">
        <v>600</v>
      </c>
      <c r="AF386" s="3">
        <v>600</v>
      </c>
      <c r="AG386" s="3">
        <v>600</v>
      </c>
      <c r="AH386" s="3">
        <v>600</v>
      </c>
      <c r="AI386" s="14">
        <f>V386</f>
        <v>600</v>
      </c>
      <c r="AJ386" s="14">
        <f>AH386</f>
        <v>600</v>
      </c>
      <c r="AK386" s="14">
        <f t="shared" ref="AK386:AM387" si="138">AJ386*(1+$AO386)</f>
        <v>600</v>
      </c>
      <c r="AL386" s="14">
        <f t="shared" si="138"/>
        <v>600</v>
      </c>
      <c r="AM386" s="14">
        <f t="shared" si="138"/>
        <v>600</v>
      </c>
      <c r="AO386" s="42">
        <v>0</v>
      </c>
      <c r="AP386" s="14"/>
      <c r="AQ386" s="14"/>
      <c r="AR386" s="14"/>
      <c r="AS386" s="14"/>
      <c r="AT386" s="14"/>
      <c r="AU386" s="14"/>
      <c r="AV386" s="14"/>
    </row>
    <row r="387" spans="1:48" ht="13.75" hidden="1" customHeight="1" outlineLevel="2" x14ac:dyDescent="0.3">
      <c r="D387" s="19" t="s">
        <v>93</v>
      </c>
      <c r="E387" s="19"/>
      <c r="F387" s="19"/>
      <c r="G387" s="19"/>
      <c r="H387" s="19"/>
      <c r="J387" s="19" t="s">
        <v>15</v>
      </c>
      <c r="K387" s="3">
        <v>700</v>
      </c>
      <c r="L387" s="3">
        <v>700</v>
      </c>
      <c r="M387" s="3">
        <v>700</v>
      </c>
      <c r="N387" s="3">
        <v>700</v>
      </c>
      <c r="O387" s="3">
        <v>700</v>
      </c>
      <c r="P387" s="3">
        <v>700</v>
      </c>
      <c r="Q387" s="3">
        <v>700</v>
      </c>
      <c r="R387" s="3">
        <v>700</v>
      </c>
      <c r="S387" s="3">
        <v>700</v>
      </c>
      <c r="T387" s="3">
        <v>700</v>
      </c>
      <c r="U387" s="3">
        <v>700</v>
      </c>
      <c r="V387" s="3">
        <v>700</v>
      </c>
      <c r="W387" s="3">
        <v>700</v>
      </c>
      <c r="X387" s="3">
        <v>700</v>
      </c>
      <c r="Y387" s="3">
        <v>700</v>
      </c>
      <c r="Z387" s="3">
        <v>700</v>
      </c>
      <c r="AA387" s="3">
        <v>700</v>
      </c>
      <c r="AB387" s="3">
        <v>700</v>
      </c>
      <c r="AC387" s="3">
        <v>700</v>
      </c>
      <c r="AD387" s="3">
        <v>700</v>
      </c>
      <c r="AE387" s="3">
        <v>700</v>
      </c>
      <c r="AF387" s="3">
        <v>700</v>
      </c>
      <c r="AG387" s="3">
        <v>700</v>
      </c>
      <c r="AH387" s="3">
        <v>700</v>
      </c>
      <c r="AI387" s="14">
        <f>V387</f>
        <v>700</v>
      </c>
      <c r="AJ387" s="14">
        <f>AH387</f>
        <v>700</v>
      </c>
      <c r="AK387" s="14">
        <f t="shared" si="138"/>
        <v>700</v>
      </c>
      <c r="AL387" s="14">
        <f t="shared" si="138"/>
        <v>700</v>
      </c>
      <c r="AM387" s="14">
        <f t="shared" si="138"/>
        <v>700</v>
      </c>
      <c r="AO387" s="42">
        <v>0</v>
      </c>
      <c r="AP387" s="14"/>
      <c r="AQ387" s="14"/>
      <c r="AR387" s="14"/>
      <c r="AS387" s="14"/>
      <c r="AT387" s="14"/>
      <c r="AU387" s="14"/>
      <c r="AV387" s="14"/>
    </row>
    <row r="388" spans="1:48" ht="13.75" hidden="1" customHeight="1" outlineLevel="2" x14ac:dyDescent="0.3">
      <c r="B388" t="s">
        <v>100</v>
      </c>
      <c r="J388" s="19"/>
      <c r="K388" s="3"/>
      <c r="L388" s="3"/>
      <c r="M388" s="3"/>
      <c r="N388" s="3"/>
      <c r="O388" s="3"/>
      <c r="P388" s="3"/>
      <c r="Q388" s="3"/>
      <c r="R388" s="13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</row>
    <row r="389" spans="1:48" ht="13.75" hidden="1" customHeight="1" outlineLevel="2" x14ac:dyDescent="0.3">
      <c r="D389" s="19" t="s">
        <v>91</v>
      </c>
      <c r="E389" s="19"/>
      <c r="F389" s="19"/>
      <c r="G389" s="19"/>
      <c r="H389" s="19"/>
      <c r="J389" s="19" t="s">
        <v>11</v>
      </c>
      <c r="K389" s="3">
        <f>K314*(K381+K385)</f>
        <v>4770</v>
      </c>
      <c r="L389" s="3">
        <f>IF(L$314&gt;K$314,(L$314-K$314)*(L381+L385),0)</f>
        <v>0</v>
      </c>
      <c r="M389" s="3">
        <f t="shared" ref="M389:AH389" si="139">IF(M$314&gt;L$314,(M$314-L$314)*(M381+M385),0)</f>
        <v>0</v>
      </c>
      <c r="N389" s="3">
        <f t="shared" si="139"/>
        <v>0</v>
      </c>
      <c r="O389" s="3">
        <f t="shared" si="139"/>
        <v>0</v>
      </c>
      <c r="P389" s="3">
        <f t="shared" si="139"/>
        <v>0</v>
      </c>
      <c r="Q389" s="3">
        <f t="shared" si="139"/>
        <v>0</v>
      </c>
      <c r="R389" s="3">
        <f t="shared" si="139"/>
        <v>5830</v>
      </c>
      <c r="S389" s="3">
        <f t="shared" si="139"/>
        <v>0</v>
      </c>
      <c r="T389" s="3">
        <f t="shared" si="139"/>
        <v>0</v>
      </c>
      <c r="U389" s="3">
        <f t="shared" si="139"/>
        <v>0</v>
      </c>
      <c r="V389" s="3">
        <f t="shared" si="139"/>
        <v>0</v>
      </c>
      <c r="W389" s="3">
        <f t="shared" si="139"/>
        <v>530</v>
      </c>
      <c r="X389" s="3">
        <f>IF(X$314&gt;W$314,(X$314-W$314)*(X381+X385),0)</f>
        <v>0</v>
      </c>
      <c r="Y389" s="3">
        <f t="shared" si="139"/>
        <v>0</v>
      </c>
      <c r="Z389" s="3">
        <f t="shared" si="139"/>
        <v>0</v>
      </c>
      <c r="AA389" s="3">
        <f t="shared" si="139"/>
        <v>0</v>
      </c>
      <c r="AB389" s="3">
        <f t="shared" si="139"/>
        <v>0</v>
      </c>
      <c r="AC389" s="3">
        <f t="shared" si="139"/>
        <v>0</v>
      </c>
      <c r="AD389" s="3">
        <f t="shared" si="139"/>
        <v>0</v>
      </c>
      <c r="AE389" s="3">
        <f t="shared" si="139"/>
        <v>0</v>
      </c>
      <c r="AF389" s="3">
        <f t="shared" si="139"/>
        <v>0</v>
      </c>
      <c r="AG389" s="3">
        <f t="shared" si="139"/>
        <v>0</v>
      </c>
      <c r="AH389" s="3">
        <f t="shared" si="139"/>
        <v>0</v>
      </c>
      <c r="AI389" s="3">
        <f>SUM(K389:V389)</f>
        <v>10600</v>
      </c>
      <c r="AJ389" s="3">
        <f>SUM(W389:AH389)</f>
        <v>530</v>
      </c>
      <c r="AK389" s="3">
        <f t="shared" ref="AK389:AM391" si="140">AVERAGE(AI389:AJ389)</f>
        <v>5565</v>
      </c>
      <c r="AL389" s="3">
        <f t="shared" si="140"/>
        <v>3047.5</v>
      </c>
      <c r="AM389" s="3">
        <f t="shared" si="140"/>
        <v>4306.25</v>
      </c>
    </row>
    <row r="390" spans="1:48" ht="13.75" hidden="1" customHeight="1" outlineLevel="2" x14ac:dyDescent="0.3">
      <c r="D390" s="19" t="s">
        <v>91</v>
      </c>
      <c r="E390" s="19"/>
      <c r="F390" s="19"/>
      <c r="G390" s="19"/>
      <c r="H390" s="19"/>
      <c r="J390" s="19" t="s">
        <v>10</v>
      </c>
      <c r="K390" s="3">
        <f>K315*(K382+K386)</f>
        <v>5120</v>
      </c>
      <c r="L390" s="3">
        <f>IF(L$315&gt;K$315,(L$315-K$315)*(L382+L386),0)</f>
        <v>0</v>
      </c>
      <c r="M390" s="3">
        <f t="shared" ref="M390:AH390" si="141">IF(M$315&gt;L$315,(M$315-L$315)*(M382+M386),0)</f>
        <v>0</v>
      </c>
      <c r="N390" s="3">
        <f t="shared" si="141"/>
        <v>0</v>
      </c>
      <c r="O390" s="3">
        <f t="shared" si="141"/>
        <v>0</v>
      </c>
      <c r="P390" s="3">
        <f t="shared" si="141"/>
        <v>0</v>
      </c>
      <c r="Q390" s="3">
        <f t="shared" si="141"/>
        <v>0</v>
      </c>
      <c r="R390" s="3">
        <f t="shared" si="141"/>
        <v>5120</v>
      </c>
      <c r="S390" s="3">
        <f t="shared" si="141"/>
        <v>0</v>
      </c>
      <c r="T390" s="3">
        <f t="shared" si="141"/>
        <v>0</v>
      </c>
      <c r="U390" s="3">
        <f t="shared" si="141"/>
        <v>0</v>
      </c>
      <c r="V390" s="3">
        <f t="shared" si="141"/>
        <v>0</v>
      </c>
      <c r="W390" s="3">
        <f t="shared" si="141"/>
        <v>640</v>
      </c>
      <c r="X390" s="3">
        <f>IF(X$315&gt;W$315,(X$315-W$315)*(X382+X386),0)</f>
        <v>0</v>
      </c>
      <c r="Y390" s="3">
        <f t="shared" si="141"/>
        <v>0</v>
      </c>
      <c r="Z390" s="3">
        <f t="shared" si="141"/>
        <v>0</v>
      </c>
      <c r="AA390" s="3">
        <f t="shared" si="141"/>
        <v>0</v>
      </c>
      <c r="AB390" s="3">
        <f t="shared" si="141"/>
        <v>0</v>
      </c>
      <c r="AC390" s="3">
        <f t="shared" si="141"/>
        <v>0</v>
      </c>
      <c r="AD390" s="3">
        <f t="shared" si="141"/>
        <v>0</v>
      </c>
      <c r="AE390" s="3">
        <f t="shared" si="141"/>
        <v>0</v>
      </c>
      <c r="AF390" s="3">
        <f t="shared" si="141"/>
        <v>0</v>
      </c>
      <c r="AG390" s="3">
        <f t="shared" si="141"/>
        <v>0</v>
      </c>
      <c r="AH390" s="3">
        <f t="shared" si="141"/>
        <v>0</v>
      </c>
      <c r="AI390" s="3">
        <f>SUM(K390:V390)</f>
        <v>10240</v>
      </c>
      <c r="AJ390" s="3">
        <f>SUM(W390:AH390)</f>
        <v>640</v>
      </c>
      <c r="AK390" s="3">
        <f t="shared" si="140"/>
        <v>5440</v>
      </c>
      <c r="AL390" s="3">
        <f t="shared" si="140"/>
        <v>3040</v>
      </c>
      <c r="AM390" s="3">
        <f t="shared" si="140"/>
        <v>4240</v>
      </c>
    </row>
    <row r="391" spans="1:48" ht="13.75" hidden="1" customHeight="1" outlineLevel="2" x14ac:dyDescent="0.3">
      <c r="D391" s="19" t="s">
        <v>91</v>
      </c>
      <c r="E391" s="19"/>
      <c r="F391" s="19"/>
      <c r="G391" s="19"/>
      <c r="H391" s="19"/>
      <c r="J391" s="19" t="s">
        <v>15</v>
      </c>
      <c r="K391" s="3">
        <f>K316*(K383+K387)</f>
        <v>5250</v>
      </c>
      <c r="L391" s="3">
        <f>IF(L$316&gt;K$316,(L$316-K$316)*(L383+L387),0)</f>
        <v>0</v>
      </c>
      <c r="M391" s="3">
        <f t="shared" ref="M391:AH391" si="142">IF(M$316&gt;L$316,(M$316-L$316)*(M383+M387),0)</f>
        <v>0</v>
      </c>
      <c r="N391" s="3">
        <f t="shared" si="142"/>
        <v>0</v>
      </c>
      <c r="O391" s="3">
        <f t="shared" si="142"/>
        <v>0</v>
      </c>
      <c r="P391" s="3">
        <f t="shared" si="142"/>
        <v>0</v>
      </c>
      <c r="Q391" s="3">
        <f t="shared" si="142"/>
        <v>0</v>
      </c>
      <c r="R391" s="3">
        <f t="shared" si="142"/>
        <v>5250</v>
      </c>
      <c r="S391" s="3">
        <f t="shared" si="142"/>
        <v>0</v>
      </c>
      <c r="T391" s="3">
        <f t="shared" si="142"/>
        <v>0</v>
      </c>
      <c r="U391" s="3">
        <f t="shared" si="142"/>
        <v>0</v>
      </c>
      <c r="V391" s="3">
        <f t="shared" si="142"/>
        <v>0</v>
      </c>
      <c r="W391" s="3">
        <f t="shared" si="142"/>
        <v>750</v>
      </c>
      <c r="X391" s="3">
        <f>IF(X$316&gt;W$316,(X$316-W$316)*(X383+X387),0)</f>
        <v>0</v>
      </c>
      <c r="Y391" s="3">
        <f t="shared" si="142"/>
        <v>0</v>
      </c>
      <c r="Z391" s="3">
        <f t="shared" si="142"/>
        <v>0</v>
      </c>
      <c r="AA391" s="3">
        <f t="shared" si="142"/>
        <v>0</v>
      </c>
      <c r="AB391" s="3">
        <f t="shared" si="142"/>
        <v>0</v>
      </c>
      <c r="AC391" s="3">
        <f t="shared" si="142"/>
        <v>0</v>
      </c>
      <c r="AD391" s="3">
        <f t="shared" si="142"/>
        <v>0</v>
      </c>
      <c r="AE391" s="3">
        <f t="shared" si="142"/>
        <v>0</v>
      </c>
      <c r="AF391" s="3">
        <f t="shared" si="142"/>
        <v>0</v>
      </c>
      <c r="AG391" s="3">
        <f t="shared" si="142"/>
        <v>0</v>
      </c>
      <c r="AH391" s="3">
        <f t="shared" si="142"/>
        <v>0</v>
      </c>
      <c r="AI391" s="3">
        <f>SUM(K391:V391)</f>
        <v>10500</v>
      </c>
      <c r="AJ391" s="3">
        <f>SUM(W391:AH391)</f>
        <v>750</v>
      </c>
      <c r="AK391" s="3">
        <f t="shared" si="140"/>
        <v>5625</v>
      </c>
      <c r="AL391" s="3">
        <f t="shared" si="140"/>
        <v>3187.5</v>
      </c>
      <c r="AM391" s="3">
        <f t="shared" si="140"/>
        <v>4406.25</v>
      </c>
    </row>
    <row r="392" spans="1:48" ht="13.75" hidden="1" customHeight="1" outlineLevel="2" x14ac:dyDescent="0.3">
      <c r="D392" s="19"/>
      <c r="E392" s="19"/>
      <c r="F392" s="19"/>
      <c r="G392" s="19"/>
      <c r="H392" s="19"/>
      <c r="J392" s="1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48" s="46" customFormat="1" hidden="1" outlineLevel="1" collapsed="1" x14ac:dyDescent="0.25">
      <c r="A393" s="45"/>
      <c r="B393" s="105" t="s">
        <v>95</v>
      </c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7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8"/>
    </row>
    <row r="394" spans="1:48" ht="13.75" hidden="1" customHeight="1" outlineLevel="2" x14ac:dyDescent="0.3">
      <c r="D394" s="19"/>
      <c r="E394" s="19"/>
      <c r="F394" s="19"/>
      <c r="G394" s="19"/>
      <c r="H394" s="19"/>
      <c r="J394" s="1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48" ht="13.75" hidden="1" customHeight="1" outlineLevel="2" x14ac:dyDescent="0.3">
      <c r="B395" t="s">
        <v>153</v>
      </c>
      <c r="J395" s="19"/>
    </row>
    <row r="396" spans="1:48" ht="13.75" hidden="1" customHeight="1" outlineLevel="2" x14ac:dyDescent="0.3">
      <c r="J396" s="19" t="s">
        <v>11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f>SUM(K396:V396)</f>
        <v>0</v>
      </c>
      <c r="AJ396" s="3">
        <f>SUM(W396:AH396)</f>
        <v>0</v>
      </c>
      <c r="AK396" s="3">
        <f t="shared" ref="AK396:AM398" si="143">AJ396</f>
        <v>0</v>
      </c>
      <c r="AL396" s="3">
        <f t="shared" si="143"/>
        <v>0</v>
      </c>
      <c r="AM396" s="3">
        <f t="shared" si="143"/>
        <v>0</v>
      </c>
      <c r="AO396" s="42">
        <v>0</v>
      </c>
    </row>
    <row r="397" spans="1:48" ht="13.75" hidden="1" customHeight="1" outlineLevel="2" x14ac:dyDescent="0.3">
      <c r="J397" s="19" t="s">
        <v>10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f>SUM(K397:V397)</f>
        <v>0</v>
      </c>
      <c r="AJ397" s="3">
        <f>SUM(W397:AH397)</f>
        <v>0</v>
      </c>
      <c r="AK397" s="3">
        <f t="shared" si="143"/>
        <v>0</v>
      </c>
      <c r="AL397" s="3">
        <f t="shared" si="143"/>
        <v>0</v>
      </c>
      <c r="AM397" s="3">
        <f t="shared" si="143"/>
        <v>0</v>
      </c>
      <c r="AO397" s="42">
        <v>0</v>
      </c>
    </row>
    <row r="398" spans="1:48" ht="13.75" hidden="1" customHeight="1" outlineLevel="2" x14ac:dyDescent="0.3">
      <c r="J398" s="19" t="s">
        <v>15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f>SUM(K398:V398)</f>
        <v>0</v>
      </c>
      <c r="AJ398" s="3">
        <f>SUM(W398:AH398)</f>
        <v>0</v>
      </c>
      <c r="AK398" s="3">
        <f t="shared" si="143"/>
        <v>0</v>
      </c>
      <c r="AL398" s="3">
        <f t="shared" si="143"/>
        <v>0</v>
      </c>
      <c r="AM398" s="3">
        <f t="shared" si="143"/>
        <v>0</v>
      </c>
      <c r="AO398" s="42">
        <v>0</v>
      </c>
    </row>
    <row r="399" spans="1:48" ht="13.5" hidden="1" outlineLevel="1" thickBot="1" x14ac:dyDescent="0.35">
      <c r="D399" s="19"/>
      <c r="E399" s="19"/>
      <c r="F399" s="19"/>
      <c r="G399" s="19"/>
      <c r="H399" s="19"/>
      <c r="J399" s="19"/>
      <c r="AI399" s="14"/>
    </row>
    <row r="400" spans="1:48" ht="13.5" collapsed="1" thickBot="1" x14ac:dyDescent="0.35">
      <c r="A400" s="36" t="s">
        <v>151</v>
      </c>
      <c r="B400" s="96" t="s">
        <v>126</v>
      </c>
      <c r="C400" s="97"/>
      <c r="D400" s="97"/>
      <c r="E400" s="97"/>
      <c r="F400" s="97"/>
      <c r="G400" s="97"/>
      <c r="H400" s="97"/>
      <c r="I400" s="97"/>
      <c r="J400" s="97"/>
      <c r="K400" s="98"/>
      <c r="L400" s="98"/>
      <c r="M400" s="98"/>
      <c r="N400" s="98"/>
      <c r="O400" s="98"/>
      <c r="P400" s="98"/>
      <c r="Q400" s="98"/>
      <c r="R400" s="99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</row>
    <row r="401" spans="1:39" ht="13.5" hidden="1" outlineLevel="1" thickBot="1" x14ac:dyDescent="0.35">
      <c r="B401" s="104" t="s">
        <v>210</v>
      </c>
      <c r="C401" s="101"/>
      <c r="D401" s="101"/>
      <c r="E401" s="101"/>
      <c r="F401" s="101"/>
      <c r="G401" s="101"/>
      <c r="H401" s="101"/>
      <c r="I401" s="101"/>
      <c r="J401" s="101"/>
      <c r="K401" s="102"/>
      <c r="L401" s="102"/>
      <c r="M401" s="102"/>
      <c r="N401" s="102"/>
      <c r="O401" s="102"/>
      <c r="P401" s="102"/>
      <c r="Q401" s="102"/>
      <c r="R401" s="103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</row>
    <row r="402" spans="1:39" hidden="1" outlineLevel="1" x14ac:dyDescent="0.3">
      <c r="I402" s="36"/>
      <c r="J402" s="36"/>
    </row>
    <row r="403" spans="1:39" s="46" customFormat="1" hidden="1" outlineLevel="1" collapsed="1" x14ac:dyDescent="0.25">
      <c r="A403" s="45"/>
      <c r="B403" s="105" t="s">
        <v>94</v>
      </c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7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8"/>
    </row>
    <row r="404" spans="1:39" hidden="1" outlineLevel="2" x14ac:dyDescent="0.3">
      <c r="I404" s="19"/>
      <c r="J404" s="32" t="s">
        <v>108</v>
      </c>
    </row>
    <row r="405" spans="1:39" hidden="1" outlineLevel="2" x14ac:dyDescent="0.3">
      <c r="B405" s="18" t="s">
        <v>106</v>
      </c>
      <c r="I405" s="242" t="s">
        <v>146</v>
      </c>
      <c r="J405" s="242" t="s">
        <v>107</v>
      </c>
    </row>
    <row r="406" spans="1:39" hidden="1" outlineLevel="2" x14ac:dyDescent="0.3">
      <c r="B406" t="s">
        <v>89</v>
      </c>
      <c r="I406" s="19"/>
      <c r="J406" s="19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14"/>
      <c r="AJ406" s="14"/>
    </row>
    <row r="407" spans="1:39" hidden="1" outlineLevel="2" x14ac:dyDescent="0.3">
      <c r="C407" t="s">
        <v>78</v>
      </c>
      <c r="I407" s="14">
        <f t="array" aca="1" ref="I407:I411" ca="1">TRANSPOSE(AI523:AM523)</f>
        <v>24000</v>
      </c>
      <c r="J407" s="26">
        <v>5</v>
      </c>
      <c r="K407" s="3">
        <f ca="1">K523/($J407*12)</f>
        <v>200</v>
      </c>
      <c r="L407" s="3">
        <f t="shared" ref="L407:V407" ca="1" si="144">L523/($J407*12)+K407</f>
        <v>200</v>
      </c>
      <c r="M407" s="3">
        <f t="shared" ca="1" si="144"/>
        <v>200</v>
      </c>
      <c r="N407" s="3">
        <f t="shared" ca="1" si="144"/>
        <v>200</v>
      </c>
      <c r="O407" s="3">
        <f t="shared" ca="1" si="144"/>
        <v>200</v>
      </c>
      <c r="P407" s="3">
        <f t="shared" ca="1" si="144"/>
        <v>200</v>
      </c>
      <c r="Q407" s="3">
        <f t="shared" ca="1" si="144"/>
        <v>200</v>
      </c>
      <c r="R407" s="3">
        <f t="shared" ca="1" si="144"/>
        <v>400</v>
      </c>
      <c r="S407" s="3">
        <f t="shared" ca="1" si="144"/>
        <v>400</v>
      </c>
      <c r="T407" s="3">
        <f t="shared" ca="1" si="144"/>
        <v>400</v>
      </c>
      <c r="U407" s="3">
        <f t="shared" ca="1" si="144"/>
        <v>400</v>
      </c>
      <c r="V407" s="3">
        <f t="shared" ca="1" si="144"/>
        <v>400</v>
      </c>
      <c r="W407" s="3">
        <f t="shared" ref="W407:AH407" ca="1" si="145">V407</f>
        <v>400</v>
      </c>
      <c r="X407" s="3">
        <f ca="1">W407</f>
        <v>400</v>
      </c>
      <c r="Y407" s="3">
        <f t="shared" ca="1" si="145"/>
        <v>400</v>
      </c>
      <c r="Z407" s="3">
        <f t="shared" ca="1" si="145"/>
        <v>400</v>
      </c>
      <c r="AA407" s="3">
        <f t="shared" ca="1" si="145"/>
        <v>400</v>
      </c>
      <c r="AB407" s="3">
        <f t="shared" ca="1" si="145"/>
        <v>400</v>
      </c>
      <c r="AC407" s="3">
        <f t="shared" ca="1" si="145"/>
        <v>400</v>
      </c>
      <c r="AD407" s="3">
        <f t="shared" ca="1" si="145"/>
        <v>400</v>
      </c>
      <c r="AE407" s="3">
        <f t="shared" ca="1" si="145"/>
        <v>400</v>
      </c>
      <c r="AF407" s="3">
        <f t="shared" ca="1" si="145"/>
        <v>400</v>
      </c>
      <c r="AG407" s="3">
        <f t="shared" ca="1" si="145"/>
        <v>400</v>
      </c>
      <c r="AH407" s="3">
        <f t="shared" ca="1" si="145"/>
        <v>400</v>
      </c>
      <c r="AI407" s="14">
        <f ca="1">IF(SUM(COUNT($AI$5:AI$5))&lt;=$J407,$I407/$J407,0)</f>
        <v>4800</v>
      </c>
      <c r="AJ407" s="14">
        <f ca="1">IF(SUM(COUNT($AI$5:AJ$5))&lt;=$J407,$I407/$J407,0)</f>
        <v>4800</v>
      </c>
      <c r="AK407" s="14">
        <f ca="1">IF(SUM(COUNT($AI$5:AK$5))&lt;=$J407,$I407/$J407,0)</f>
        <v>4800</v>
      </c>
      <c r="AL407" s="14">
        <f ca="1">IF(SUM(COUNT($AI$5:AL$5))&lt;=$J407,$I407/$J407,0)</f>
        <v>4800</v>
      </c>
      <c r="AM407" s="14">
        <f ca="1">IF(SUM(COUNT($AI$5:AM$5))&lt;=$J407,$I407/$J407,0)</f>
        <v>4800</v>
      </c>
    </row>
    <row r="408" spans="1:39" hidden="1" outlineLevel="2" x14ac:dyDescent="0.3">
      <c r="C408" t="s">
        <v>79</v>
      </c>
      <c r="I408" s="14">
        <f ca="1"/>
        <v>1500</v>
      </c>
      <c r="J408" s="26">
        <v>5</v>
      </c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>
        <f t="shared" ref="W408:AH408" ca="1" si="146">W524/($J408*12)+V408</f>
        <v>50</v>
      </c>
      <c r="X408" s="3">
        <f t="shared" ca="1" si="146"/>
        <v>50</v>
      </c>
      <c r="Y408" s="3">
        <f t="shared" ca="1" si="146"/>
        <v>50</v>
      </c>
      <c r="Z408" s="3">
        <f t="shared" ca="1" si="146"/>
        <v>50</v>
      </c>
      <c r="AA408" s="3">
        <f t="shared" ca="1" si="146"/>
        <v>50</v>
      </c>
      <c r="AB408" s="3">
        <f t="shared" ca="1" si="146"/>
        <v>50</v>
      </c>
      <c r="AC408" s="3">
        <f t="shared" ca="1" si="146"/>
        <v>50</v>
      </c>
      <c r="AD408" s="3">
        <f t="shared" ca="1" si="146"/>
        <v>50</v>
      </c>
      <c r="AE408" s="3">
        <f t="shared" ca="1" si="146"/>
        <v>50</v>
      </c>
      <c r="AF408" s="3">
        <f t="shared" ca="1" si="146"/>
        <v>50</v>
      </c>
      <c r="AG408" s="3">
        <f t="shared" ca="1" si="146"/>
        <v>50</v>
      </c>
      <c r="AH408" s="3">
        <f t="shared" ca="1" si="146"/>
        <v>50</v>
      </c>
      <c r="AI408" s="14"/>
      <c r="AJ408" s="14">
        <f ca="1">IF(SUM(COUNT($AJ$5:AJ$5))&lt;=$J408,$I408/$J408,0)</f>
        <v>300</v>
      </c>
      <c r="AK408" s="14">
        <f ca="1">IF(SUM(COUNT($AJ$5:AK$5))&lt;=$J408,$I408/$J408,0)</f>
        <v>300</v>
      </c>
      <c r="AL408" s="14">
        <f ca="1">IF(SUM(COUNT($AJ$5:AL$5))&lt;=$J408,$I408/$J408,0)</f>
        <v>300</v>
      </c>
      <c r="AM408" s="14">
        <f ca="1">IF(SUM(COUNT($AJ$5:AM$5))&lt;=$J408,$I408/$J408,0)</f>
        <v>300</v>
      </c>
    </row>
    <row r="409" spans="1:39" hidden="1" outlineLevel="2" x14ac:dyDescent="0.3">
      <c r="C409" t="s">
        <v>80</v>
      </c>
      <c r="I409" s="14">
        <f ca="1"/>
        <v>0</v>
      </c>
      <c r="J409" s="26">
        <v>5</v>
      </c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14"/>
      <c r="AJ409" s="14"/>
      <c r="AK409" s="14">
        <f ca="1">IF(SUM(COUNT($AK$5:AK$5))&lt;=$J409,$I409/$J409,0)</f>
        <v>0</v>
      </c>
      <c r="AL409" s="14">
        <f ca="1">IF(SUM(COUNT($AK$5:AL$5))&lt;=$J409,$I409/$J409,0)</f>
        <v>0</v>
      </c>
      <c r="AM409" s="14">
        <f ca="1">IF(SUM(COUNT($AK$5:AM$5))&lt;=$J409,$I409/$J409,0)</f>
        <v>0</v>
      </c>
    </row>
    <row r="410" spans="1:39" hidden="1" outlineLevel="2" x14ac:dyDescent="0.3">
      <c r="C410" t="s">
        <v>81</v>
      </c>
      <c r="I410" s="14">
        <f ca="1"/>
        <v>0</v>
      </c>
      <c r="J410" s="26">
        <v>5</v>
      </c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14"/>
      <c r="AJ410" s="14"/>
      <c r="AK410" s="14"/>
      <c r="AL410" s="14">
        <f ca="1">IF(SUM(COUNT($AL$5:AL$5))&lt;=$J410,$I410/$J410,0)</f>
        <v>0</v>
      </c>
      <c r="AM410" s="14">
        <f ca="1">IF(SUM(COUNT($AL$5:AM$5))&lt;=$J410,$I410/$J410,0)</f>
        <v>0</v>
      </c>
    </row>
    <row r="411" spans="1:39" hidden="1" outlineLevel="2" x14ac:dyDescent="0.3">
      <c r="C411" t="s">
        <v>82</v>
      </c>
      <c r="I411" s="14">
        <f ca="1"/>
        <v>0</v>
      </c>
      <c r="J411" s="26">
        <v>5</v>
      </c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14"/>
      <c r="AJ411" s="14"/>
      <c r="AK411" s="14"/>
      <c r="AL411" s="14"/>
      <c r="AM411" s="14">
        <f ca="1">IF(SUM(COUNT($AM$5:AM$5))&lt;=$J411,$I411/$J411,0)</f>
        <v>0</v>
      </c>
    </row>
    <row r="412" spans="1:39" hidden="1" outlineLevel="2" x14ac:dyDescent="0.3">
      <c r="B412" t="s">
        <v>88</v>
      </c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14"/>
      <c r="AJ412" s="14"/>
    </row>
    <row r="413" spans="1:39" hidden="1" outlineLevel="2" x14ac:dyDescent="0.3">
      <c r="C413" t="s">
        <v>78</v>
      </c>
      <c r="I413" s="14">
        <f t="array" aca="1" ref="I413:I417" ca="1">TRANSPOSE(AI524:AM524)</f>
        <v>48000</v>
      </c>
      <c r="J413" s="26">
        <v>3</v>
      </c>
      <c r="K413" s="3">
        <f ca="1">K524/($J413*12)</f>
        <v>666.66666666666663</v>
      </c>
      <c r="L413" s="3">
        <f t="shared" ref="L413:V413" ca="1" si="147">L524/($J413*12)+K413</f>
        <v>666.66666666666663</v>
      </c>
      <c r="M413" s="3">
        <f t="shared" ca="1" si="147"/>
        <v>666.66666666666663</v>
      </c>
      <c r="N413" s="3">
        <f t="shared" ca="1" si="147"/>
        <v>666.66666666666663</v>
      </c>
      <c r="O413" s="3">
        <f t="shared" ca="1" si="147"/>
        <v>666.66666666666663</v>
      </c>
      <c r="P413" s="3">
        <f t="shared" ca="1" si="147"/>
        <v>666.66666666666663</v>
      </c>
      <c r="Q413" s="3">
        <f t="shared" ca="1" si="147"/>
        <v>666.66666666666663</v>
      </c>
      <c r="R413" s="3">
        <f t="shared" ca="1" si="147"/>
        <v>1333.3333333333333</v>
      </c>
      <c r="S413" s="3">
        <f t="shared" ca="1" si="147"/>
        <v>1333.3333333333333</v>
      </c>
      <c r="T413" s="3">
        <f t="shared" ca="1" si="147"/>
        <v>1333.3333333333333</v>
      </c>
      <c r="U413" s="3">
        <f t="shared" ca="1" si="147"/>
        <v>1333.3333333333333</v>
      </c>
      <c r="V413" s="3">
        <f t="shared" ca="1" si="147"/>
        <v>1333.3333333333333</v>
      </c>
      <c r="W413" s="3">
        <f t="shared" ref="W413:AH413" ca="1" si="148">V413</f>
        <v>1333.3333333333333</v>
      </c>
      <c r="X413" s="3">
        <f ca="1">W413</f>
        <v>1333.3333333333333</v>
      </c>
      <c r="Y413" s="3">
        <f t="shared" ca="1" si="148"/>
        <v>1333.3333333333333</v>
      </c>
      <c r="Z413" s="3">
        <f t="shared" ca="1" si="148"/>
        <v>1333.3333333333333</v>
      </c>
      <c r="AA413" s="3">
        <f t="shared" ca="1" si="148"/>
        <v>1333.3333333333333</v>
      </c>
      <c r="AB413" s="3">
        <f t="shared" ca="1" si="148"/>
        <v>1333.3333333333333</v>
      </c>
      <c r="AC413" s="3">
        <f t="shared" ca="1" si="148"/>
        <v>1333.3333333333333</v>
      </c>
      <c r="AD413" s="3">
        <f t="shared" ca="1" si="148"/>
        <v>1333.3333333333333</v>
      </c>
      <c r="AE413" s="3">
        <f t="shared" ca="1" si="148"/>
        <v>1333.3333333333333</v>
      </c>
      <c r="AF413" s="3">
        <f t="shared" ca="1" si="148"/>
        <v>1333.3333333333333</v>
      </c>
      <c r="AG413" s="3">
        <f t="shared" ca="1" si="148"/>
        <v>1333.3333333333333</v>
      </c>
      <c r="AH413" s="3">
        <f t="shared" ca="1" si="148"/>
        <v>1333.3333333333333</v>
      </c>
      <c r="AI413" s="14">
        <f ca="1">IF(SUM(COUNT($AI$5:AI$5))&lt;=$J413,$I413/$J413,0)</f>
        <v>16000</v>
      </c>
      <c r="AJ413" s="14">
        <f ca="1">IF(SUM(COUNT($AI$5:AJ$5))&lt;=$J413,$I413/$J413,0)</f>
        <v>16000</v>
      </c>
      <c r="AK413" s="14">
        <f ca="1">IF(SUM(COUNT($AI$5:AK$5))&lt;=$J413,$I413/$J413,0)</f>
        <v>16000</v>
      </c>
      <c r="AL413" s="14">
        <f>IF(SUM(COUNT($AI$5:AL$5))&lt;=$J413,$I413/$J413,0)</f>
        <v>0</v>
      </c>
      <c r="AM413" s="14">
        <f>IF(SUM(COUNT($AI$5:AM$5))&lt;=$J413,$I413/$J413,0)</f>
        <v>0</v>
      </c>
    </row>
    <row r="414" spans="1:39" hidden="1" outlineLevel="2" x14ac:dyDescent="0.3">
      <c r="C414" t="s">
        <v>79</v>
      </c>
      <c r="I414" s="14">
        <f ca="1"/>
        <v>3000</v>
      </c>
      <c r="J414" s="26">
        <v>3</v>
      </c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>
        <f t="shared" ref="W414:AH414" ca="1" si="149">W524/($J414*12)+V414</f>
        <v>83.333333333333329</v>
      </c>
      <c r="X414" s="3">
        <f t="shared" ca="1" si="149"/>
        <v>83.333333333333329</v>
      </c>
      <c r="Y414" s="3">
        <f t="shared" ca="1" si="149"/>
        <v>83.333333333333329</v>
      </c>
      <c r="Z414" s="3">
        <f t="shared" ca="1" si="149"/>
        <v>83.333333333333329</v>
      </c>
      <c r="AA414" s="3">
        <f t="shared" ca="1" si="149"/>
        <v>83.333333333333329</v>
      </c>
      <c r="AB414" s="3">
        <f t="shared" ca="1" si="149"/>
        <v>83.333333333333329</v>
      </c>
      <c r="AC414" s="3">
        <f t="shared" ca="1" si="149"/>
        <v>83.333333333333329</v>
      </c>
      <c r="AD414" s="3">
        <f t="shared" ca="1" si="149"/>
        <v>83.333333333333329</v>
      </c>
      <c r="AE414" s="3">
        <f t="shared" ca="1" si="149"/>
        <v>83.333333333333329</v>
      </c>
      <c r="AF414" s="3">
        <f t="shared" ca="1" si="149"/>
        <v>83.333333333333329</v>
      </c>
      <c r="AG414" s="3">
        <f t="shared" ca="1" si="149"/>
        <v>83.333333333333329</v>
      </c>
      <c r="AH414" s="3">
        <f t="shared" ca="1" si="149"/>
        <v>83.333333333333329</v>
      </c>
      <c r="AI414" s="14"/>
      <c r="AJ414" s="14">
        <f ca="1">IF(SUM(COUNT($AJ$5:AJ$5))&lt;=$J414,$I414/$J414,0)</f>
        <v>1000</v>
      </c>
      <c r="AK414" s="14">
        <f ca="1">IF(SUM(COUNT($AJ$5:AK$5))&lt;=$J414,$I414/$J414,0)</f>
        <v>1000</v>
      </c>
      <c r="AL414" s="14">
        <f ca="1">IF(SUM(COUNT($AJ$5:AL$5))&lt;=$J414,$I414/$J414,0)</f>
        <v>1000</v>
      </c>
      <c r="AM414" s="14">
        <f>IF(SUM(COUNT($AJ$5:AM$5))&lt;=$J414,$I414/$J414,0)</f>
        <v>0</v>
      </c>
    </row>
    <row r="415" spans="1:39" hidden="1" outlineLevel="2" x14ac:dyDescent="0.3">
      <c r="C415" t="s">
        <v>80</v>
      </c>
      <c r="I415" s="14">
        <f ca="1"/>
        <v>0</v>
      </c>
      <c r="J415" s="26">
        <v>3</v>
      </c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14"/>
      <c r="AJ415" s="14"/>
      <c r="AK415" s="14">
        <f ca="1">IF(SUM(COUNT($AK$5:AK$5))&lt;=$J415,$I415/$J415,0)</f>
        <v>0</v>
      </c>
      <c r="AL415" s="14">
        <f ca="1">IF(SUM(COUNT($AK$5:AL$5))&lt;=$J415,$I415/$J415,0)</f>
        <v>0</v>
      </c>
      <c r="AM415" s="14">
        <f ca="1">IF(SUM(COUNT($AK$5:AM$5))&lt;=$J415,$I415/$J415,0)</f>
        <v>0</v>
      </c>
    </row>
    <row r="416" spans="1:39" hidden="1" outlineLevel="2" x14ac:dyDescent="0.3">
      <c r="C416" t="s">
        <v>81</v>
      </c>
      <c r="I416" s="14">
        <f ca="1"/>
        <v>48000</v>
      </c>
      <c r="J416" s="26">
        <v>3</v>
      </c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14"/>
      <c r="AJ416" s="14"/>
      <c r="AK416" s="14"/>
      <c r="AL416" s="14">
        <f ca="1">IF(SUM(COUNT($AL$5:AL$5))&lt;=$J416,$I416/$J416,0)</f>
        <v>16000</v>
      </c>
      <c r="AM416" s="14">
        <f ca="1">IF(SUM(COUNT($AL$5:AM$5))&lt;=$J416,$I416/$J416,0)</f>
        <v>16000</v>
      </c>
    </row>
    <row r="417" spans="2:39" hidden="1" outlineLevel="2" x14ac:dyDescent="0.3">
      <c r="C417" t="s">
        <v>82</v>
      </c>
      <c r="I417" s="14">
        <f ca="1"/>
        <v>3000</v>
      </c>
      <c r="J417" s="26">
        <v>3</v>
      </c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14"/>
      <c r="AJ417" s="14"/>
      <c r="AK417" s="14"/>
      <c r="AL417" s="14"/>
      <c r="AM417" s="14">
        <f ca="1">IF(SUM(COUNT($AM$5:AM$5))&lt;=$J417,$I417/$J417,0)</f>
        <v>1000</v>
      </c>
    </row>
    <row r="418" spans="2:39" hidden="1" outlineLevel="2" x14ac:dyDescent="0.3">
      <c r="B418" t="s">
        <v>103</v>
      </c>
      <c r="I418" s="14"/>
      <c r="J418" s="2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14"/>
      <c r="AJ418" s="14"/>
    </row>
    <row r="419" spans="2:39" hidden="1" outlineLevel="2" x14ac:dyDescent="0.3">
      <c r="C419" t="s">
        <v>78</v>
      </c>
      <c r="I419" s="14">
        <f t="array" aca="1" ref="I419:I423" ca="1">TRANSPOSE(AI525:AM525)</f>
        <v>60000</v>
      </c>
      <c r="J419" s="26">
        <v>4</v>
      </c>
      <c r="K419" s="3">
        <f ca="1">K525/($J419*12)</f>
        <v>1250</v>
      </c>
      <c r="L419" s="3">
        <f t="shared" ref="L419:V419" ca="1" si="150">L525/($J419*12)+K419</f>
        <v>1250</v>
      </c>
      <c r="M419" s="3">
        <f t="shared" ca="1" si="150"/>
        <v>1250</v>
      </c>
      <c r="N419" s="3">
        <f t="shared" ca="1" si="150"/>
        <v>1250</v>
      </c>
      <c r="O419" s="3">
        <f t="shared" ca="1" si="150"/>
        <v>1250</v>
      </c>
      <c r="P419" s="3">
        <f t="shared" ca="1" si="150"/>
        <v>1250</v>
      </c>
      <c r="Q419" s="3">
        <f t="shared" ca="1" si="150"/>
        <v>1250</v>
      </c>
      <c r="R419" s="3">
        <f t="shared" ca="1" si="150"/>
        <v>1250</v>
      </c>
      <c r="S419" s="3">
        <f t="shared" ca="1" si="150"/>
        <v>1250</v>
      </c>
      <c r="T419" s="3">
        <f t="shared" ca="1" si="150"/>
        <v>1250</v>
      </c>
      <c r="U419" s="3">
        <f t="shared" ca="1" si="150"/>
        <v>1250</v>
      </c>
      <c r="V419" s="3">
        <f t="shared" ca="1" si="150"/>
        <v>1250</v>
      </c>
      <c r="W419" s="3">
        <f t="shared" ref="W419:AH419" ca="1" si="151">V419</f>
        <v>1250</v>
      </c>
      <c r="X419" s="3">
        <f ca="1">W419</f>
        <v>1250</v>
      </c>
      <c r="Y419" s="3">
        <f t="shared" ca="1" si="151"/>
        <v>1250</v>
      </c>
      <c r="Z419" s="3">
        <f t="shared" ca="1" si="151"/>
        <v>1250</v>
      </c>
      <c r="AA419" s="3">
        <f t="shared" ca="1" si="151"/>
        <v>1250</v>
      </c>
      <c r="AB419" s="3">
        <f t="shared" ca="1" si="151"/>
        <v>1250</v>
      </c>
      <c r="AC419" s="3">
        <f t="shared" ca="1" si="151"/>
        <v>1250</v>
      </c>
      <c r="AD419" s="3">
        <f t="shared" ca="1" si="151"/>
        <v>1250</v>
      </c>
      <c r="AE419" s="3">
        <f t="shared" ca="1" si="151"/>
        <v>1250</v>
      </c>
      <c r="AF419" s="3">
        <f t="shared" ca="1" si="151"/>
        <v>1250</v>
      </c>
      <c r="AG419" s="3">
        <f t="shared" ca="1" si="151"/>
        <v>1250</v>
      </c>
      <c r="AH419" s="3">
        <f t="shared" ca="1" si="151"/>
        <v>1250</v>
      </c>
      <c r="AI419" s="14">
        <f ca="1">IF(SUM(COUNT($AI$5:AI$5))&lt;=$J419,$I419/$J419,0)</f>
        <v>15000</v>
      </c>
      <c r="AJ419" s="14">
        <f ca="1">IF(SUM(COUNT($AI$5:AJ$5))&lt;=$J419,$I419/$J419,0)</f>
        <v>15000</v>
      </c>
      <c r="AK419" s="14">
        <f ca="1">IF(SUM(COUNT($AI$5:AK$5))&lt;=$J419,$I419/$J419,0)</f>
        <v>15000</v>
      </c>
      <c r="AL419" s="14">
        <f ca="1">IF(SUM(COUNT($AI$5:AL$5))&lt;=$J419,$I419/$J419,0)</f>
        <v>15000</v>
      </c>
      <c r="AM419" s="14">
        <f>IF(SUM(COUNT($AI$5:AM$5))&lt;=$J419,$I419/$J419,0)</f>
        <v>0</v>
      </c>
    </row>
    <row r="420" spans="2:39" hidden="1" outlineLevel="2" x14ac:dyDescent="0.3">
      <c r="C420" t="s">
        <v>79</v>
      </c>
      <c r="I420" s="14">
        <f ca="1"/>
        <v>60000</v>
      </c>
      <c r="J420" s="26">
        <v>4</v>
      </c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>
        <f t="shared" ref="W420:AH420" ca="1" si="152">W525/($J420*12)+V420</f>
        <v>1250</v>
      </c>
      <c r="X420" s="3">
        <f t="shared" ca="1" si="152"/>
        <v>1250</v>
      </c>
      <c r="Y420" s="3">
        <f t="shared" ca="1" si="152"/>
        <v>1250</v>
      </c>
      <c r="Z420" s="3">
        <f t="shared" ca="1" si="152"/>
        <v>1250</v>
      </c>
      <c r="AA420" s="3">
        <f t="shared" ca="1" si="152"/>
        <v>1250</v>
      </c>
      <c r="AB420" s="3">
        <f t="shared" ca="1" si="152"/>
        <v>1250</v>
      </c>
      <c r="AC420" s="3">
        <f t="shared" ca="1" si="152"/>
        <v>1250</v>
      </c>
      <c r="AD420" s="3">
        <f t="shared" ca="1" si="152"/>
        <v>1250</v>
      </c>
      <c r="AE420" s="3">
        <f t="shared" ca="1" si="152"/>
        <v>1250</v>
      </c>
      <c r="AF420" s="3">
        <f t="shared" ca="1" si="152"/>
        <v>1250</v>
      </c>
      <c r="AG420" s="3">
        <f t="shared" ca="1" si="152"/>
        <v>1250</v>
      </c>
      <c r="AH420" s="3">
        <f t="shared" ca="1" si="152"/>
        <v>1250</v>
      </c>
      <c r="AI420" s="14"/>
      <c r="AJ420" s="14">
        <f ca="1">IF(SUM(COUNT($AJ$5:AJ$5))&lt;=$J420,$I420/$J420,0)</f>
        <v>15000</v>
      </c>
      <c r="AK420" s="14">
        <f ca="1">IF(SUM(COUNT($AJ$5:AK$5))&lt;=$J420,$I420/$J420,0)</f>
        <v>15000</v>
      </c>
      <c r="AL420" s="14">
        <f ca="1">IF(SUM(COUNT($AJ$5:AL$5))&lt;=$J420,$I420/$J420,0)</f>
        <v>15000</v>
      </c>
      <c r="AM420" s="14">
        <f ca="1">IF(SUM(COUNT($AJ$5:AM$5))&lt;=$J420,$I420/$J420,0)</f>
        <v>15000</v>
      </c>
    </row>
    <row r="421" spans="2:39" hidden="1" outlineLevel="2" x14ac:dyDescent="0.3">
      <c r="C421" t="s">
        <v>80</v>
      </c>
      <c r="I421" s="14">
        <f ca="1"/>
        <v>0</v>
      </c>
      <c r="J421" s="26">
        <v>4</v>
      </c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4"/>
      <c r="AJ421" s="14"/>
      <c r="AK421" s="14">
        <f ca="1">IF(SUM(COUNT($AK$5:AK$5))&lt;=$J421,$I421/$J421,0)</f>
        <v>0</v>
      </c>
      <c r="AL421" s="14">
        <f ca="1">IF(SUM(COUNT($AK$5:AL$5))&lt;=$J421,$I421/$J421,0)</f>
        <v>0</v>
      </c>
      <c r="AM421" s="14">
        <f ca="1">IF(SUM(COUNT($AK$5:AM$5))&lt;=$J421,$I421/$J421,0)</f>
        <v>0</v>
      </c>
    </row>
    <row r="422" spans="2:39" hidden="1" outlineLevel="2" x14ac:dyDescent="0.3">
      <c r="C422" t="s">
        <v>81</v>
      </c>
      <c r="I422" s="14">
        <f ca="1"/>
        <v>0</v>
      </c>
      <c r="J422" s="26">
        <v>4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14"/>
      <c r="AJ422" s="14"/>
      <c r="AK422" s="14"/>
      <c r="AL422" s="14">
        <f ca="1">IF(SUM(COUNT($AL$5:AL$5))&lt;=$J422,$I422/$J422,0)</f>
        <v>0</v>
      </c>
      <c r="AM422" s="14">
        <f ca="1">IF(SUM(COUNT($AL$5:AM$5))&lt;=$J422,$I422/$J422,0)</f>
        <v>0</v>
      </c>
    </row>
    <row r="423" spans="2:39" hidden="1" outlineLevel="2" x14ac:dyDescent="0.3">
      <c r="C423" t="s">
        <v>82</v>
      </c>
      <c r="I423" s="14">
        <f ca="1"/>
        <v>60000</v>
      </c>
      <c r="J423" s="26">
        <v>4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14"/>
      <c r="AJ423" s="14"/>
      <c r="AK423" s="14"/>
      <c r="AL423" s="14"/>
      <c r="AM423" s="14">
        <f ca="1">IF(SUM(COUNT($AM$5:AM$5))&lt;=$J423,$I423/$J423,0)</f>
        <v>15000</v>
      </c>
    </row>
    <row r="424" spans="2:39" hidden="1" outlineLevel="2" x14ac:dyDescent="0.3">
      <c r="B424" t="s">
        <v>104</v>
      </c>
      <c r="I424" s="14"/>
      <c r="J424" s="2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14"/>
      <c r="AJ424" s="14"/>
    </row>
    <row r="425" spans="2:39" hidden="1" outlineLevel="2" x14ac:dyDescent="0.3">
      <c r="C425" t="s">
        <v>78</v>
      </c>
      <c r="I425" s="14">
        <f t="array" aca="1" ref="I425:I429" ca="1">TRANSPOSE(AI526:AM526)</f>
        <v>39000</v>
      </c>
      <c r="J425" s="26">
        <v>4</v>
      </c>
      <c r="K425" s="3">
        <f ca="1">K526/($J425*12)</f>
        <v>812.5</v>
      </c>
      <c r="L425" s="3">
        <f t="shared" ref="L425:V425" ca="1" si="153">L526/($J425*12)+K425</f>
        <v>812.5</v>
      </c>
      <c r="M425" s="3">
        <f t="shared" ca="1" si="153"/>
        <v>812.5</v>
      </c>
      <c r="N425" s="3">
        <f t="shared" ca="1" si="153"/>
        <v>812.5</v>
      </c>
      <c r="O425" s="3">
        <f t="shared" ca="1" si="153"/>
        <v>812.5</v>
      </c>
      <c r="P425" s="3">
        <f t="shared" ca="1" si="153"/>
        <v>812.5</v>
      </c>
      <c r="Q425" s="3">
        <f t="shared" ca="1" si="153"/>
        <v>812.5</v>
      </c>
      <c r="R425" s="3">
        <f t="shared" ca="1" si="153"/>
        <v>812.5</v>
      </c>
      <c r="S425" s="3">
        <f t="shared" ca="1" si="153"/>
        <v>812.5</v>
      </c>
      <c r="T425" s="3">
        <f t="shared" ca="1" si="153"/>
        <v>812.5</v>
      </c>
      <c r="U425" s="3">
        <f t="shared" ca="1" si="153"/>
        <v>812.5</v>
      </c>
      <c r="V425" s="3">
        <f t="shared" ca="1" si="153"/>
        <v>812.5</v>
      </c>
      <c r="W425" s="3">
        <f t="shared" ref="W425:AH425" ca="1" si="154">V425</f>
        <v>812.5</v>
      </c>
      <c r="X425" s="3">
        <f ca="1">W425</f>
        <v>812.5</v>
      </c>
      <c r="Y425" s="3">
        <f t="shared" ca="1" si="154"/>
        <v>812.5</v>
      </c>
      <c r="Z425" s="3">
        <f t="shared" ca="1" si="154"/>
        <v>812.5</v>
      </c>
      <c r="AA425" s="3">
        <f t="shared" ca="1" si="154"/>
        <v>812.5</v>
      </c>
      <c r="AB425" s="3">
        <f t="shared" ca="1" si="154"/>
        <v>812.5</v>
      </c>
      <c r="AC425" s="3">
        <f t="shared" ca="1" si="154"/>
        <v>812.5</v>
      </c>
      <c r="AD425" s="3">
        <f t="shared" ca="1" si="154"/>
        <v>812.5</v>
      </c>
      <c r="AE425" s="3">
        <f t="shared" ca="1" si="154"/>
        <v>812.5</v>
      </c>
      <c r="AF425" s="3">
        <f t="shared" ca="1" si="154"/>
        <v>812.5</v>
      </c>
      <c r="AG425" s="3">
        <f t="shared" ca="1" si="154"/>
        <v>812.5</v>
      </c>
      <c r="AH425" s="3">
        <f t="shared" ca="1" si="154"/>
        <v>812.5</v>
      </c>
      <c r="AI425" s="14">
        <f ca="1">IF(SUM(COUNT($AI$5:AI$5))&lt;=$J425,$I425/$J425,0)</f>
        <v>9750</v>
      </c>
      <c r="AJ425" s="14">
        <f ca="1">IF(SUM(COUNT($AI$5:AJ$5))&lt;=$J425,$I425/$J425,0)</f>
        <v>9750</v>
      </c>
      <c r="AK425" s="14">
        <f ca="1">IF(SUM(COUNT($AI$5:AK$5))&lt;=$J425,$I425/$J425,0)</f>
        <v>9750</v>
      </c>
      <c r="AL425" s="14">
        <f ca="1">IF(SUM(COUNT($AI$5:AL$5))&lt;=$J425,$I425/$J425,0)</f>
        <v>9750</v>
      </c>
      <c r="AM425" s="14">
        <f>IF(SUM(COUNT($AI$5:AM$5))&lt;=$J425,$I425/$J425,0)</f>
        <v>0</v>
      </c>
    </row>
    <row r="426" spans="2:39" hidden="1" outlineLevel="2" x14ac:dyDescent="0.3">
      <c r="C426" t="s">
        <v>79</v>
      </c>
      <c r="I426" s="14">
        <f ca="1"/>
        <v>39000</v>
      </c>
      <c r="J426" s="26">
        <v>4</v>
      </c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>
        <f t="shared" ref="W426:AH426" ca="1" si="155">W526/($J426*12)+V426</f>
        <v>812.5</v>
      </c>
      <c r="X426" s="3">
        <f t="shared" ca="1" si="155"/>
        <v>812.5</v>
      </c>
      <c r="Y426" s="3">
        <f t="shared" ca="1" si="155"/>
        <v>812.5</v>
      </c>
      <c r="Z426" s="3">
        <f t="shared" ca="1" si="155"/>
        <v>812.5</v>
      </c>
      <c r="AA426" s="3">
        <f t="shared" ca="1" si="155"/>
        <v>812.5</v>
      </c>
      <c r="AB426" s="3">
        <f t="shared" ca="1" si="155"/>
        <v>812.5</v>
      </c>
      <c r="AC426" s="3">
        <f t="shared" ca="1" si="155"/>
        <v>812.5</v>
      </c>
      <c r="AD426" s="3">
        <f t="shared" ca="1" si="155"/>
        <v>812.5</v>
      </c>
      <c r="AE426" s="3">
        <f t="shared" ca="1" si="155"/>
        <v>812.5</v>
      </c>
      <c r="AF426" s="3">
        <f t="shared" ca="1" si="155"/>
        <v>812.5</v>
      </c>
      <c r="AG426" s="3">
        <f t="shared" ca="1" si="155"/>
        <v>812.5</v>
      </c>
      <c r="AH426" s="3">
        <f t="shared" ca="1" si="155"/>
        <v>812.5</v>
      </c>
      <c r="AI426" s="14"/>
      <c r="AJ426" s="14">
        <f ca="1">IF(SUM(COUNT($AJ$5:AJ$5))&lt;=$J426,$I426/$J426,0)</f>
        <v>9750</v>
      </c>
      <c r="AK426" s="14">
        <f ca="1">IF(SUM(COUNT($AJ$5:AK$5))&lt;=$J426,$I426/$J426,0)</f>
        <v>9750</v>
      </c>
      <c r="AL426" s="14">
        <f ca="1">IF(SUM(COUNT($AJ$5:AL$5))&lt;=$J426,$I426/$J426,0)</f>
        <v>9750</v>
      </c>
      <c r="AM426" s="14">
        <f ca="1">IF(SUM(COUNT($AJ$5:AM$5))&lt;=$J426,$I426/$J426,0)</f>
        <v>9750</v>
      </c>
    </row>
    <row r="427" spans="2:39" hidden="1" outlineLevel="2" x14ac:dyDescent="0.3">
      <c r="C427" t="s">
        <v>80</v>
      </c>
      <c r="I427" s="14">
        <f ca="1"/>
        <v>0</v>
      </c>
      <c r="J427" s="26">
        <v>4</v>
      </c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14"/>
      <c r="AJ427" s="14"/>
      <c r="AK427" s="14">
        <f ca="1">IF(SUM(COUNT($AK$5:AK$5))&lt;=$J427,$I427/$J427,0)</f>
        <v>0</v>
      </c>
      <c r="AL427" s="14">
        <f ca="1">IF(SUM(COUNT($AK$5:AL$5))&lt;=$J427,$I427/$J427,0)</f>
        <v>0</v>
      </c>
      <c r="AM427" s="14">
        <f ca="1">IF(SUM(COUNT($AK$5:AM$5))&lt;=$J427,$I427/$J427,0)</f>
        <v>0</v>
      </c>
    </row>
    <row r="428" spans="2:39" hidden="1" outlineLevel="2" x14ac:dyDescent="0.3">
      <c r="C428" t="s">
        <v>81</v>
      </c>
      <c r="I428" s="14">
        <f ca="1"/>
        <v>0</v>
      </c>
      <c r="J428" s="26">
        <v>4</v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14"/>
      <c r="AJ428" s="14"/>
      <c r="AK428" s="14"/>
      <c r="AL428" s="14">
        <f ca="1">IF(SUM(COUNT($AL$5:AL$5))&lt;=$J428,$I428/$J428,0)</f>
        <v>0</v>
      </c>
      <c r="AM428" s="14">
        <f ca="1">IF(SUM(COUNT($AL$5:AM$5))&lt;=$J428,$I428/$J428,0)</f>
        <v>0</v>
      </c>
    </row>
    <row r="429" spans="2:39" hidden="1" outlineLevel="2" x14ac:dyDescent="0.3">
      <c r="C429" t="s">
        <v>82</v>
      </c>
      <c r="I429" s="14">
        <f ca="1"/>
        <v>39000</v>
      </c>
      <c r="J429" s="26">
        <v>4</v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14"/>
      <c r="AJ429" s="14"/>
      <c r="AK429" s="14"/>
      <c r="AL429" s="14"/>
      <c r="AM429" s="14">
        <f ca="1">IF(SUM(COUNT($AM$5:AM$5))&lt;=$J429,$I429/$J429,0)</f>
        <v>9750</v>
      </c>
    </row>
    <row r="430" spans="2:39" hidden="1" outlineLevel="2" x14ac:dyDescent="0.3">
      <c r="B430" t="s">
        <v>90</v>
      </c>
      <c r="I430" s="14"/>
      <c r="J430" s="2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14"/>
      <c r="AJ430" s="14"/>
    </row>
    <row r="431" spans="2:39" hidden="1" outlineLevel="2" x14ac:dyDescent="0.3">
      <c r="C431" t="s">
        <v>78</v>
      </c>
      <c r="I431" s="14">
        <f t="array" aca="1" ref="I431:I435" ca="1">TRANSPOSE(AI527:AM527)</f>
        <v>301280</v>
      </c>
      <c r="J431" s="26">
        <v>15</v>
      </c>
      <c r="K431" s="3">
        <f ca="1">K527/($J431*12)</f>
        <v>1673.7777777777778</v>
      </c>
      <c r="L431" s="3">
        <f t="shared" ref="L431:V431" ca="1" si="156">L527/($J431*12)+K431</f>
        <v>1673.7777777777778</v>
      </c>
      <c r="M431" s="3">
        <f t="shared" ca="1" si="156"/>
        <v>1673.7777777777778</v>
      </c>
      <c r="N431" s="3">
        <f t="shared" ca="1" si="156"/>
        <v>1673.7777777777778</v>
      </c>
      <c r="O431" s="3">
        <f t="shared" ca="1" si="156"/>
        <v>1673.7777777777778</v>
      </c>
      <c r="P431" s="3">
        <f t="shared" ca="1" si="156"/>
        <v>1673.7777777777778</v>
      </c>
      <c r="Q431" s="3">
        <f t="shared" ca="1" si="156"/>
        <v>1673.7777777777778</v>
      </c>
      <c r="R431" s="3">
        <f t="shared" ca="1" si="156"/>
        <v>1673.7777777777778</v>
      </c>
      <c r="S431" s="3">
        <f t="shared" ca="1" si="156"/>
        <v>1673.7777777777778</v>
      </c>
      <c r="T431" s="3">
        <f t="shared" ca="1" si="156"/>
        <v>1673.7777777777778</v>
      </c>
      <c r="U431" s="3">
        <f t="shared" ca="1" si="156"/>
        <v>1673.7777777777778</v>
      </c>
      <c r="V431" s="3">
        <f t="shared" ca="1" si="156"/>
        <v>1673.7777777777778</v>
      </c>
      <c r="W431" s="3">
        <f t="shared" ref="W431:AH431" ca="1" si="157">V431</f>
        <v>1673.7777777777778</v>
      </c>
      <c r="X431" s="3">
        <f ca="1">W431</f>
        <v>1673.7777777777778</v>
      </c>
      <c r="Y431" s="3">
        <f t="shared" ca="1" si="157"/>
        <v>1673.7777777777778</v>
      </c>
      <c r="Z431" s="3">
        <f t="shared" ca="1" si="157"/>
        <v>1673.7777777777778</v>
      </c>
      <c r="AA431" s="3">
        <f t="shared" ca="1" si="157"/>
        <v>1673.7777777777778</v>
      </c>
      <c r="AB431" s="3">
        <f t="shared" ca="1" si="157"/>
        <v>1673.7777777777778</v>
      </c>
      <c r="AC431" s="3">
        <f t="shared" ca="1" si="157"/>
        <v>1673.7777777777778</v>
      </c>
      <c r="AD431" s="3">
        <f t="shared" ca="1" si="157"/>
        <v>1673.7777777777778</v>
      </c>
      <c r="AE431" s="3">
        <f t="shared" ca="1" si="157"/>
        <v>1673.7777777777778</v>
      </c>
      <c r="AF431" s="3">
        <f t="shared" ca="1" si="157"/>
        <v>1673.7777777777778</v>
      </c>
      <c r="AG431" s="3">
        <f t="shared" ca="1" si="157"/>
        <v>1673.7777777777778</v>
      </c>
      <c r="AH431" s="3">
        <f t="shared" ca="1" si="157"/>
        <v>1673.7777777777778</v>
      </c>
      <c r="AI431" s="14">
        <f ca="1">IF(SUM(COUNT($AI$5:AI$5))&lt;=$J431,$I431/$J431,0)</f>
        <v>20085.333333333332</v>
      </c>
      <c r="AJ431" s="14">
        <f ca="1">IF(SUM(COUNT($AI$5:AJ$5))&lt;=$J431,$I431/$J431,0)</f>
        <v>20085.333333333332</v>
      </c>
      <c r="AK431" s="14">
        <f ca="1">IF(SUM(COUNT($AI$5:AK$5))&lt;=$J431,$I431/$J431,0)</f>
        <v>20085.333333333332</v>
      </c>
      <c r="AL431" s="14">
        <f ca="1">IF(SUM(COUNT($AI$5:AL$5))&lt;=$J431,$I431/$J431,0)</f>
        <v>20085.333333333332</v>
      </c>
      <c r="AM431" s="14">
        <f ca="1">IF(SUM(COUNT($AI$5:AM$5))&lt;=$J431,$I431/$J431,0)</f>
        <v>20085.333333333332</v>
      </c>
    </row>
    <row r="432" spans="2:39" hidden="1" outlineLevel="2" x14ac:dyDescent="0.3">
      <c r="C432" t="s">
        <v>79</v>
      </c>
      <c r="I432" s="14">
        <f ca="1"/>
        <v>0</v>
      </c>
      <c r="J432" s="26">
        <v>15</v>
      </c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>
        <f t="shared" ref="W432:AH432" ca="1" si="158">W527/($J432*12)+V432</f>
        <v>0</v>
      </c>
      <c r="X432" s="3">
        <f t="shared" ca="1" si="158"/>
        <v>0</v>
      </c>
      <c r="Y432" s="3">
        <f t="shared" ca="1" si="158"/>
        <v>0</v>
      </c>
      <c r="Z432" s="3">
        <f t="shared" ca="1" si="158"/>
        <v>0</v>
      </c>
      <c r="AA432" s="3">
        <f t="shared" ca="1" si="158"/>
        <v>0</v>
      </c>
      <c r="AB432" s="3">
        <f t="shared" ca="1" si="158"/>
        <v>0</v>
      </c>
      <c r="AC432" s="3">
        <f t="shared" ca="1" si="158"/>
        <v>0</v>
      </c>
      <c r="AD432" s="3">
        <f t="shared" ca="1" si="158"/>
        <v>0</v>
      </c>
      <c r="AE432" s="3">
        <f t="shared" ca="1" si="158"/>
        <v>0</v>
      </c>
      <c r="AF432" s="3">
        <f t="shared" ca="1" si="158"/>
        <v>0</v>
      </c>
      <c r="AG432" s="3">
        <f t="shared" ca="1" si="158"/>
        <v>0</v>
      </c>
      <c r="AH432" s="3">
        <f t="shared" ca="1" si="158"/>
        <v>0</v>
      </c>
      <c r="AI432" s="14"/>
      <c r="AJ432" s="14">
        <f ca="1">IF(SUM(COUNT($AJ$5:AJ$5))&lt;=$J432,$I432/$J432,0)</f>
        <v>0</v>
      </c>
      <c r="AK432" s="14">
        <f ca="1">IF(SUM(COUNT($AJ$5:AK$5))&lt;=$J432,$I432/$J432,0)</f>
        <v>0</v>
      </c>
      <c r="AL432" s="14">
        <f ca="1">IF(SUM(COUNT($AJ$5:AL$5))&lt;=$J432,$I432/$J432,0)</f>
        <v>0</v>
      </c>
      <c r="AM432" s="14">
        <f ca="1">IF(SUM(COUNT($AJ$5:AM$5))&lt;=$J432,$I432/$J432,0)</f>
        <v>0</v>
      </c>
    </row>
    <row r="433" spans="2:39" hidden="1" outlineLevel="2" x14ac:dyDescent="0.3">
      <c r="C433" t="s">
        <v>80</v>
      </c>
      <c r="I433" s="14">
        <f ca="1"/>
        <v>0</v>
      </c>
      <c r="J433" s="26">
        <v>15</v>
      </c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14"/>
      <c r="AJ433" s="14"/>
      <c r="AK433" s="14">
        <f ca="1">IF(SUM(COUNT($AK$5:AK$5))&lt;=$J433,$I433/$J433,0)</f>
        <v>0</v>
      </c>
      <c r="AL433" s="14">
        <f ca="1">IF(SUM(COUNT($AK$5:AL$5))&lt;=$J433,$I433/$J433,0)</f>
        <v>0</v>
      </c>
      <c r="AM433" s="14">
        <f ca="1">IF(SUM(COUNT($AK$5:AM$5))&lt;=$J433,$I433/$J433,0)</f>
        <v>0</v>
      </c>
    </row>
    <row r="434" spans="2:39" hidden="1" outlineLevel="2" x14ac:dyDescent="0.3">
      <c r="C434" t="s">
        <v>81</v>
      </c>
      <c r="I434" s="14">
        <f ca="1"/>
        <v>0</v>
      </c>
      <c r="J434" s="26">
        <v>15</v>
      </c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14"/>
      <c r="AJ434" s="14"/>
      <c r="AK434" s="14"/>
      <c r="AL434" s="14">
        <f ca="1">IF(SUM(COUNT($AL$5:AL$5))&lt;=$J434,$I434/$J434,0)</f>
        <v>0</v>
      </c>
      <c r="AM434" s="14">
        <f ca="1">IF(SUM(COUNT($AL$5:AM$5))&lt;=$J434,$I434/$J434,0)</f>
        <v>0</v>
      </c>
    </row>
    <row r="435" spans="2:39" hidden="1" outlineLevel="2" x14ac:dyDescent="0.3">
      <c r="C435" t="s">
        <v>82</v>
      </c>
      <c r="I435" s="14">
        <f ca="1"/>
        <v>0</v>
      </c>
      <c r="J435" s="26">
        <v>15</v>
      </c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14"/>
      <c r="AJ435" s="14"/>
      <c r="AK435" s="14"/>
      <c r="AL435" s="14"/>
      <c r="AM435" s="14">
        <f ca="1">IF(SUM(COUNT($AM$5:AM$5))&lt;=$J435,$I435/$J435,0)</f>
        <v>0</v>
      </c>
    </row>
    <row r="436" spans="2:39" hidden="1" outlineLevel="2" x14ac:dyDescent="0.3">
      <c r="B436" t="s">
        <v>96</v>
      </c>
      <c r="I436" s="14"/>
      <c r="J436" s="2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14"/>
      <c r="AJ436" s="14"/>
    </row>
    <row r="437" spans="2:39" hidden="1" outlineLevel="2" x14ac:dyDescent="0.3">
      <c r="C437" t="s">
        <v>78</v>
      </c>
      <c r="I437" s="14">
        <f t="array" aca="1" ref="I437:I441" ca="1">TRANSPOSE(AI528:AM528)</f>
        <v>40000</v>
      </c>
      <c r="J437" s="26">
        <v>1</v>
      </c>
      <c r="K437" s="3">
        <f ca="1">K528/($J437*12)</f>
        <v>3333.3333333333335</v>
      </c>
      <c r="L437" s="3">
        <f t="shared" ref="L437:V437" ca="1" si="159">L528/($J437*12)+K437</f>
        <v>3333.3333333333335</v>
      </c>
      <c r="M437" s="3">
        <f t="shared" ca="1" si="159"/>
        <v>3333.3333333333335</v>
      </c>
      <c r="N437" s="3">
        <f t="shared" ca="1" si="159"/>
        <v>3333.3333333333335</v>
      </c>
      <c r="O437" s="3">
        <f t="shared" ca="1" si="159"/>
        <v>3333.3333333333335</v>
      </c>
      <c r="P437" s="3">
        <f t="shared" ca="1" si="159"/>
        <v>3333.3333333333335</v>
      </c>
      <c r="Q437" s="3">
        <f t="shared" ca="1" si="159"/>
        <v>3333.3333333333335</v>
      </c>
      <c r="R437" s="3">
        <f t="shared" ca="1" si="159"/>
        <v>3333.3333333333335</v>
      </c>
      <c r="S437" s="3">
        <f t="shared" ca="1" si="159"/>
        <v>3333.3333333333335</v>
      </c>
      <c r="T437" s="3">
        <f t="shared" ca="1" si="159"/>
        <v>3333.3333333333335</v>
      </c>
      <c r="U437" s="3">
        <f t="shared" ca="1" si="159"/>
        <v>3333.3333333333335</v>
      </c>
      <c r="V437" s="3">
        <f t="shared" ca="1" si="159"/>
        <v>3333.3333333333335</v>
      </c>
      <c r="W437" s="3">
        <f t="shared" ref="W437:AH437" ca="1" si="160">V437</f>
        <v>3333.3333333333335</v>
      </c>
      <c r="X437" s="3">
        <f ca="1">W437</f>
        <v>3333.3333333333335</v>
      </c>
      <c r="Y437" s="3">
        <f t="shared" ca="1" si="160"/>
        <v>3333.3333333333335</v>
      </c>
      <c r="Z437" s="3">
        <f t="shared" ca="1" si="160"/>
        <v>3333.3333333333335</v>
      </c>
      <c r="AA437" s="3">
        <f t="shared" ca="1" si="160"/>
        <v>3333.3333333333335</v>
      </c>
      <c r="AB437" s="3">
        <f t="shared" ca="1" si="160"/>
        <v>3333.3333333333335</v>
      </c>
      <c r="AC437" s="3">
        <f t="shared" ca="1" si="160"/>
        <v>3333.3333333333335</v>
      </c>
      <c r="AD437" s="3">
        <f t="shared" ca="1" si="160"/>
        <v>3333.3333333333335</v>
      </c>
      <c r="AE437" s="3">
        <f t="shared" ca="1" si="160"/>
        <v>3333.3333333333335</v>
      </c>
      <c r="AF437" s="3">
        <f t="shared" ca="1" si="160"/>
        <v>3333.3333333333335</v>
      </c>
      <c r="AG437" s="3">
        <f t="shared" ca="1" si="160"/>
        <v>3333.3333333333335</v>
      </c>
      <c r="AH437" s="3">
        <f t="shared" ca="1" si="160"/>
        <v>3333.3333333333335</v>
      </c>
      <c r="AI437" s="14">
        <f ca="1">IF(SUM(COUNT($AI$5:AI$5))&lt;=$J437,$I437/$J437,0)</f>
        <v>40000</v>
      </c>
      <c r="AJ437" s="14">
        <f>IF(SUM(COUNT($AI$5:AJ$5))&lt;=$J437,$I437/$J437,0)</f>
        <v>0</v>
      </c>
      <c r="AK437" s="14">
        <f>IF(SUM(COUNT($AI$5:AK$5))&lt;=$J437,$I437/$J437,0)</f>
        <v>0</v>
      </c>
      <c r="AL437" s="14">
        <f>IF(SUM(COUNT($AI$5:AL$5))&lt;=$J437,$I437/$J437,0)</f>
        <v>0</v>
      </c>
      <c r="AM437" s="14">
        <f>IF(SUM(COUNT($AI$5:AM$5))&lt;=$J437,$I437/$J437,0)</f>
        <v>0</v>
      </c>
    </row>
    <row r="438" spans="2:39" hidden="1" outlineLevel="2" x14ac:dyDescent="0.3">
      <c r="C438" t="s">
        <v>79</v>
      </c>
      <c r="I438" s="14">
        <f ca="1"/>
        <v>60000</v>
      </c>
      <c r="J438" s="26">
        <v>1</v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>
        <f t="shared" ref="W438:AH438" ca="1" si="161">W528/($J438*12)+V438</f>
        <v>5000</v>
      </c>
      <c r="X438" s="3">
        <f t="shared" ca="1" si="161"/>
        <v>5000</v>
      </c>
      <c r="Y438" s="3">
        <f t="shared" ca="1" si="161"/>
        <v>5000</v>
      </c>
      <c r="Z438" s="3">
        <f t="shared" ca="1" si="161"/>
        <v>5000</v>
      </c>
      <c r="AA438" s="3">
        <f t="shared" ca="1" si="161"/>
        <v>5000</v>
      </c>
      <c r="AB438" s="3">
        <f t="shared" ca="1" si="161"/>
        <v>5000</v>
      </c>
      <c r="AC438" s="3">
        <f t="shared" ca="1" si="161"/>
        <v>5000</v>
      </c>
      <c r="AD438" s="3">
        <f t="shared" ca="1" si="161"/>
        <v>5000</v>
      </c>
      <c r="AE438" s="3">
        <f t="shared" ca="1" si="161"/>
        <v>5000</v>
      </c>
      <c r="AF438" s="3">
        <f t="shared" ca="1" si="161"/>
        <v>5000</v>
      </c>
      <c r="AG438" s="3">
        <f t="shared" ca="1" si="161"/>
        <v>5000</v>
      </c>
      <c r="AH438" s="3">
        <f t="shared" ca="1" si="161"/>
        <v>5000</v>
      </c>
      <c r="AI438" s="14"/>
      <c r="AJ438" s="14">
        <f ca="1">IF(SUM(COUNT($AJ$5:AJ$5))&lt;=$J438,$I438/$J438,0)</f>
        <v>60000</v>
      </c>
      <c r="AK438" s="14">
        <f>IF(SUM(COUNT($AJ$5:AK$5))&lt;=$J438,$I438/$J438,0)</f>
        <v>0</v>
      </c>
      <c r="AL438" s="14">
        <f>IF(SUM(COUNT($AJ$5:AL$5))&lt;=$J438,$I438/$J438,0)</f>
        <v>0</v>
      </c>
      <c r="AM438" s="14">
        <f>IF(SUM(COUNT($AJ$5:AM$5))&lt;=$J438,$I438/$J438,0)</f>
        <v>0</v>
      </c>
    </row>
    <row r="439" spans="2:39" hidden="1" outlineLevel="2" x14ac:dyDescent="0.3">
      <c r="C439" t="s">
        <v>80</v>
      </c>
      <c r="I439" s="14">
        <f ca="1"/>
        <v>80000</v>
      </c>
      <c r="J439" s="26">
        <v>1</v>
      </c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14"/>
      <c r="AJ439" s="14"/>
      <c r="AK439" s="14">
        <f ca="1">IF(SUM(COUNT($AK$5:AK$5))&lt;=$J439,$I439/$J439,0)</f>
        <v>80000</v>
      </c>
      <c r="AL439" s="14">
        <f>IF(SUM(COUNT($AK$5:AL$5))&lt;=$J439,$I439/$J439,0)</f>
        <v>0</v>
      </c>
      <c r="AM439" s="14">
        <f>IF(SUM(COUNT($AK$5:AM$5))&lt;=$J439,$I439/$J439,0)</f>
        <v>0</v>
      </c>
    </row>
    <row r="440" spans="2:39" hidden="1" outlineLevel="2" x14ac:dyDescent="0.3">
      <c r="C440" t="s">
        <v>81</v>
      </c>
      <c r="I440" s="14">
        <f ca="1"/>
        <v>100000</v>
      </c>
      <c r="J440" s="26">
        <v>1</v>
      </c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14"/>
      <c r="AJ440" s="14"/>
      <c r="AK440" s="14"/>
      <c r="AL440" s="14">
        <f ca="1">IF(SUM(COUNT($AL$5:AL$5))&lt;=$J440,$I440/$J440,0)</f>
        <v>100000</v>
      </c>
      <c r="AM440" s="14">
        <f>IF(SUM(COUNT($AL$5:AM$5))&lt;=$J440,$I440/$J440,0)</f>
        <v>0</v>
      </c>
    </row>
    <row r="441" spans="2:39" hidden="1" outlineLevel="2" x14ac:dyDescent="0.3">
      <c r="C441" t="s">
        <v>82</v>
      </c>
      <c r="I441" s="14">
        <f ca="1"/>
        <v>120000</v>
      </c>
      <c r="J441" s="26">
        <v>1</v>
      </c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14"/>
      <c r="AJ441" s="14"/>
      <c r="AK441" s="14"/>
      <c r="AL441" s="14"/>
      <c r="AM441" s="14">
        <f ca="1">IF(SUM(COUNT($AM$5:AM$5))&lt;=$J441,$I441/$J441,0)</f>
        <v>120000</v>
      </c>
    </row>
    <row r="442" spans="2:39" hidden="1" outlineLevel="2" x14ac:dyDescent="0.3">
      <c r="B442" t="s">
        <v>100</v>
      </c>
      <c r="I442" s="14"/>
      <c r="J442" s="2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14"/>
      <c r="AJ442" s="14"/>
    </row>
    <row r="443" spans="2:39" hidden="1" outlineLevel="2" x14ac:dyDescent="0.3">
      <c r="C443" t="s">
        <v>78</v>
      </c>
      <c r="I443" s="14">
        <f t="array" aca="1" ref="I443:I447" ca="1">TRANSPOSE(AI529:AM529)</f>
        <v>10240</v>
      </c>
      <c r="J443" s="26">
        <v>2</v>
      </c>
      <c r="K443" s="3">
        <f ca="1">K529/($J443*12)</f>
        <v>213.33333333333334</v>
      </c>
      <c r="L443" s="3">
        <f t="shared" ref="L443:V443" ca="1" si="162">L529/($J443*12)+K443</f>
        <v>213.33333333333334</v>
      </c>
      <c r="M443" s="3">
        <f t="shared" ca="1" si="162"/>
        <v>213.33333333333334</v>
      </c>
      <c r="N443" s="3">
        <f t="shared" ca="1" si="162"/>
        <v>213.33333333333334</v>
      </c>
      <c r="O443" s="3">
        <f t="shared" ca="1" si="162"/>
        <v>213.33333333333334</v>
      </c>
      <c r="P443" s="3">
        <f t="shared" ca="1" si="162"/>
        <v>213.33333333333334</v>
      </c>
      <c r="Q443" s="3">
        <f t="shared" ca="1" si="162"/>
        <v>213.33333333333334</v>
      </c>
      <c r="R443" s="3">
        <f t="shared" ca="1" si="162"/>
        <v>426.66666666666669</v>
      </c>
      <c r="S443" s="3">
        <f t="shared" ca="1" si="162"/>
        <v>426.66666666666669</v>
      </c>
      <c r="T443" s="3">
        <f t="shared" ca="1" si="162"/>
        <v>426.66666666666669</v>
      </c>
      <c r="U443" s="3">
        <f t="shared" ca="1" si="162"/>
        <v>426.66666666666669</v>
      </c>
      <c r="V443" s="3">
        <f t="shared" ca="1" si="162"/>
        <v>426.66666666666669</v>
      </c>
      <c r="W443" s="3">
        <f t="shared" ref="W443:AH443" ca="1" si="163">V443</f>
        <v>426.66666666666669</v>
      </c>
      <c r="X443" s="3">
        <f ca="1">W443</f>
        <v>426.66666666666669</v>
      </c>
      <c r="Y443" s="3">
        <f t="shared" ca="1" si="163"/>
        <v>426.66666666666669</v>
      </c>
      <c r="Z443" s="3">
        <f t="shared" ca="1" si="163"/>
        <v>426.66666666666669</v>
      </c>
      <c r="AA443" s="3">
        <f t="shared" ca="1" si="163"/>
        <v>426.66666666666669</v>
      </c>
      <c r="AB443" s="3">
        <f t="shared" ca="1" si="163"/>
        <v>426.66666666666669</v>
      </c>
      <c r="AC443" s="3">
        <f t="shared" ca="1" si="163"/>
        <v>426.66666666666669</v>
      </c>
      <c r="AD443" s="3">
        <f t="shared" ca="1" si="163"/>
        <v>426.66666666666669</v>
      </c>
      <c r="AE443" s="3">
        <f t="shared" ca="1" si="163"/>
        <v>426.66666666666669</v>
      </c>
      <c r="AF443" s="3">
        <f t="shared" ca="1" si="163"/>
        <v>426.66666666666669</v>
      </c>
      <c r="AG443" s="3">
        <f t="shared" ca="1" si="163"/>
        <v>426.66666666666669</v>
      </c>
      <c r="AH443" s="3">
        <f t="shared" ca="1" si="163"/>
        <v>426.66666666666669</v>
      </c>
      <c r="AI443" s="14">
        <f ca="1">IF(SUM(COUNT($AI$5:AI$5))&lt;=$J443,$I443/$J443,0)</f>
        <v>5120</v>
      </c>
      <c r="AJ443" s="14">
        <f ca="1">IF(SUM(COUNT($AI$5:AJ$5))&lt;=$J443,$I443/$J443,0)</f>
        <v>5120</v>
      </c>
      <c r="AK443" s="14">
        <f>IF(SUM(COUNT($AI$5:AK$5))&lt;=$J443,$I443/$J443,0)</f>
        <v>0</v>
      </c>
      <c r="AL443" s="14">
        <f>IF(SUM(COUNT($AI$5:AL$5))&lt;=$J443,$I443/$J443,0)</f>
        <v>0</v>
      </c>
      <c r="AM443" s="14">
        <f>IF(SUM(COUNT($AI$5:AM$5))&lt;=$J443,$I443/$J443,0)</f>
        <v>0</v>
      </c>
    </row>
    <row r="444" spans="2:39" hidden="1" outlineLevel="2" x14ac:dyDescent="0.3">
      <c r="C444" t="s">
        <v>79</v>
      </c>
      <c r="I444" s="14">
        <f ca="1"/>
        <v>640</v>
      </c>
      <c r="J444" s="26">
        <v>2</v>
      </c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>
        <f t="shared" ref="W444:AH444" ca="1" si="164">W529/($J444*12)+V444</f>
        <v>26.666666666666668</v>
      </c>
      <c r="X444" s="3">
        <f t="shared" ca="1" si="164"/>
        <v>26.666666666666668</v>
      </c>
      <c r="Y444" s="3">
        <f t="shared" ca="1" si="164"/>
        <v>26.666666666666668</v>
      </c>
      <c r="Z444" s="3">
        <f t="shared" ca="1" si="164"/>
        <v>26.666666666666668</v>
      </c>
      <c r="AA444" s="3">
        <f t="shared" ca="1" si="164"/>
        <v>26.666666666666668</v>
      </c>
      <c r="AB444" s="3">
        <f t="shared" ca="1" si="164"/>
        <v>26.666666666666668</v>
      </c>
      <c r="AC444" s="3">
        <f t="shared" ca="1" si="164"/>
        <v>26.666666666666668</v>
      </c>
      <c r="AD444" s="3">
        <f t="shared" ca="1" si="164"/>
        <v>26.666666666666668</v>
      </c>
      <c r="AE444" s="3">
        <f t="shared" ca="1" si="164"/>
        <v>26.666666666666668</v>
      </c>
      <c r="AF444" s="3">
        <f t="shared" ca="1" si="164"/>
        <v>26.666666666666668</v>
      </c>
      <c r="AG444" s="3">
        <f t="shared" ca="1" si="164"/>
        <v>26.666666666666668</v>
      </c>
      <c r="AH444" s="3">
        <f t="shared" ca="1" si="164"/>
        <v>26.666666666666668</v>
      </c>
      <c r="AI444" s="14"/>
      <c r="AJ444" s="14">
        <f ca="1">IF(SUM(COUNT($AJ$5:AJ$5))&lt;=$J444,$I444/$J444,0)</f>
        <v>320</v>
      </c>
      <c r="AK444" s="14">
        <f ca="1">IF(SUM(COUNT($AJ$5:AK$5))&lt;=$J444,$I444/$J444,0)</f>
        <v>320</v>
      </c>
      <c r="AL444" s="14">
        <f>IF(SUM(COUNT($AJ$5:AL$5))&lt;=$J444,$I444/$J444,0)</f>
        <v>0</v>
      </c>
      <c r="AM444" s="14">
        <f>IF(SUM(COUNT($AJ$5:AM$5))&lt;=$J444,$I444/$J444,0)</f>
        <v>0</v>
      </c>
    </row>
    <row r="445" spans="2:39" hidden="1" outlineLevel="2" x14ac:dyDescent="0.3">
      <c r="C445" t="s">
        <v>80</v>
      </c>
      <c r="I445" s="14">
        <f ca="1"/>
        <v>5440</v>
      </c>
      <c r="J445" s="26">
        <v>2</v>
      </c>
      <c r="AI445" s="14"/>
      <c r="AJ445" s="14"/>
      <c r="AK445" s="14">
        <f ca="1">IF(SUM(COUNT($AK$5:AK$5))&lt;=$J445,$I445/$J445,0)</f>
        <v>2720</v>
      </c>
      <c r="AL445" s="14">
        <f ca="1">IF(SUM(COUNT($AK$5:AL$5))&lt;=$J445,$I445/$J445,0)</f>
        <v>2720</v>
      </c>
      <c r="AM445" s="14">
        <f>IF(SUM(COUNT($AK$5:AM$5))&lt;=$J445,$I445/$J445,0)</f>
        <v>0</v>
      </c>
    </row>
    <row r="446" spans="2:39" hidden="1" outlineLevel="2" x14ac:dyDescent="0.3">
      <c r="C446" t="s">
        <v>81</v>
      </c>
      <c r="I446" s="14">
        <f ca="1"/>
        <v>3040</v>
      </c>
      <c r="J446" s="26">
        <v>2</v>
      </c>
      <c r="AI446" s="14"/>
      <c r="AJ446" s="14"/>
      <c r="AK446" s="14"/>
      <c r="AL446" s="14">
        <f ca="1">IF(SUM(COUNT($AL$5:AL$5))&lt;=$J446,$I446/$J446,0)</f>
        <v>1520</v>
      </c>
      <c r="AM446" s="14">
        <f ca="1">IF(SUM(COUNT($AL$5:AM$5))&lt;=$J446,$I446/$J446,0)</f>
        <v>1520</v>
      </c>
    </row>
    <row r="447" spans="2:39" hidden="1" outlineLevel="2" x14ac:dyDescent="0.3">
      <c r="C447" t="s">
        <v>82</v>
      </c>
      <c r="I447" s="14">
        <f ca="1"/>
        <v>4240</v>
      </c>
      <c r="J447" s="26">
        <v>2</v>
      </c>
      <c r="AI447" s="14"/>
      <c r="AJ447" s="14"/>
      <c r="AK447" s="14"/>
      <c r="AL447" s="14"/>
      <c r="AM447" s="14">
        <f ca="1">IF(SUM(COUNT($AM$5:AM$5))&lt;=$J447,$I447/$J447,0)</f>
        <v>2120</v>
      </c>
    </row>
    <row r="448" spans="2:39" hidden="1" outlineLevel="2" x14ac:dyDescent="0.3">
      <c r="I448" s="14"/>
    </row>
    <row r="449" spans="1:39" s="46" customFormat="1" hidden="1" outlineLevel="1" collapsed="1" x14ac:dyDescent="0.25">
      <c r="A449" s="45"/>
      <c r="B449" s="105" t="s">
        <v>95</v>
      </c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7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8"/>
    </row>
    <row r="450" spans="1:39" hidden="1" outlineLevel="2" x14ac:dyDescent="0.3">
      <c r="I450" s="19"/>
      <c r="J450" s="32" t="s">
        <v>108</v>
      </c>
    </row>
    <row r="451" spans="1:39" hidden="1" outlineLevel="2" x14ac:dyDescent="0.3">
      <c r="B451" s="18" t="s">
        <v>106</v>
      </c>
      <c r="I451" s="242" t="s">
        <v>146</v>
      </c>
      <c r="J451" s="242" t="s">
        <v>107</v>
      </c>
    </row>
    <row r="452" spans="1:39" hidden="1" outlineLevel="2" x14ac:dyDescent="0.3">
      <c r="B452" t="str">
        <f>B395</f>
        <v>Software Development</v>
      </c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14"/>
      <c r="AJ452" s="14"/>
    </row>
    <row r="453" spans="1:39" hidden="1" outlineLevel="2" x14ac:dyDescent="0.3">
      <c r="C453" t="s">
        <v>78</v>
      </c>
      <c r="I453" s="14">
        <f t="array" aca="1" ref="I453:I457" ca="1">TRANSPOSE(AI533:AM533)</f>
        <v>0</v>
      </c>
      <c r="J453" s="26">
        <v>15</v>
      </c>
      <c r="K453" s="3">
        <f ca="1">K533/($J453*12)</f>
        <v>0</v>
      </c>
      <c r="L453" s="3">
        <f t="shared" ref="L453:AH453" ca="1" si="165">L533/($J453*12)+K453</f>
        <v>0</v>
      </c>
      <c r="M453" s="3">
        <f t="shared" ca="1" si="165"/>
        <v>0</v>
      </c>
      <c r="N453" s="3">
        <f t="shared" ca="1" si="165"/>
        <v>0</v>
      </c>
      <c r="O453" s="3">
        <f t="shared" ca="1" si="165"/>
        <v>0</v>
      </c>
      <c r="P453" s="3">
        <f t="shared" ca="1" si="165"/>
        <v>0</v>
      </c>
      <c r="Q453" s="3">
        <f t="shared" ca="1" si="165"/>
        <v>0</v>
      </c>
      <c r="R453" s="3">
        <f t="shared" ca="1" si="165"/>
        <v>0</v>
      </c>
      <c r="S453" s="3">
        <f t="shared" ca="1" si="165"/>
        <v>0</v>
      </c>
      <c r="T453" s="3">
        <f t="shared" ca="1" si="165"/>
        <v>0</v>
      </c>
      <c r="U453" s="3">
        <f t="shared" ca="1" si="165"/>
        <v>0</v>
      </c>
      <c r="V453" s="3">
        <f t="shared" ca="1" si="165"/>
        <v>0</v>
      </c>
      <c r="W453" s="3">
        <f t="shared" ca="1" si="165"/>
        <v>0</v>
      </c>
      <c r="X453" s="3">
        <f t="shared" ca="1" si="165"/>
        <v>0</v>
      </c>
      <c r="Y453" s="3">
        <f t="shared" ca="1" si="165"/>
        <v>0</v>
      </c>
      <c r="Z453" s="3">
        <f t="shared" ca="1" si="165"/>
        <v>0</v>
      </c>
      <c r="AA453" s="3">
        <f t="shared" ca="1" si="165"/>
        <v>0</v>
      </c>
      <c r="AB453" s="3">
        <f t="shared" ca="1" si="165"/>
        <v>0</v>
      </c>
      <c r="AC453" s="3">
        <f t="shared" ca="1" si="165"/>
        <v>0</v>
      </c>
      <c r="AD453" s="3">
        <f t="shared" ca="1" si="165"/>
        <v>0</v>
      </c>
      <c r="AE453" s="3">
        <f t="shared" ca="1" si="165"/>
        <v>0</v>
      </c>
      <c r="AF453" s="3">
        <f t="shared" ca="1" si="165"/>
        <v>0</v>
      </c>
      <c r="AG453" s="3">
        <f t="shared" ca="1" si="165"/>
        <v>0</v>
      </c>
      <c r="AH453" s="3">
        <f t="shared" ca="1" si="165"/>
        <v>0</v>
      </c>
      <c r="AI453" s="14">
        <f ca="1">IF(SUM(COUNT($AI$5:AI$5))&lt;=$J453,$I453/$J453,0)</f>
        <v>0</v>
      </c>
      <c r="AJ453" s="14">
        <f ca="1">IF(SUM(COUNT($AI$5:AJ$5))&lt;=$J453,$I453/$J453,0)</f>
        <v>0</v>
      </c>
      <c r="AK453" s="14">
        <f ca="1">IF(SUM(COUNT($AI$5:AK$5))&lt;=$J453,$I453/$J453,0)</f>
        <v>0</v>
      </c>
      <c r="AL453" s="14">
        <f ca="1">IF(SUM(COUNT($AI$5:AL$5))&lt;=$J453,$I453/$J453,0)</f>
        <v>0</v>
      </c>
      <c r="AM453" s="14">
        <f ca="1">IF(SUM(COUNT($AI$5:AM$5))&lt;=$J453,$I453/$J453,0)</f>
        <v>0</v>
      </c>
    </row>
    <row r="454" spans="1:39" hidden="1" outlineLevel="2" x14ac:dyDescent="0.3">
      <c r="C454" t="s">
        <v>79</v>
      </c>
      <c r="I454" s="14">
        <f ca="1"/>
        <v>0</v>
      </c>
      <c r="J454" s="26">
        <v>15</v>
      </c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>
        <f t="shared" ref="W454:AH454" ca="1" si="166">W533/($J454*12)+V454</f>
        <v>0</v>
      </c>
      <c r="X454" s="3">
        <f t="shared" ca="1" si="166"/>
        <v>0</v>
      </c>
      <c r="Y454" s="3">
        <f t="shared" ca="1" si="166"/>
        <v>0</v>
      </c>
      <c r="Z454" s="3">
        <f t="shared" ca="1" si="166"/>
        <v>0</v>
      </c>
      <c r="AA454" s="3">
        <f t="shared" ca="1" si="166"/>
        <v>0</v>
      </c>
      <c r="AB454" s="3">
        <f t="shared" ca="1" si="166"/>
        <v>0</v>
      </c>
      <c r="AC454" s="3">
        <f t="shared" ca="1" si="166"/>
        <v>0</v>
      </c>
      <c r="AD454" s="3">
        <f t="shared" ca="1" si="166"/>
        <v>0</v>
      </c>
      <c r="AE454" s="3">
        <f t="shared" ca="1" si="166"/>
        <v>0</v>
      </c>
      <c r="AF454" s="3">
        <f t="shared" ca="1" si="166"/>
        <v>0</v>
      </c>
      <c r="AG454" s="3">
        <f t="shared" ca="1" si="166"/>
        <v>0</v>
      </c>
      <c r="AH454" s="3">
        <f t="shared" ca="1" si="166"/>
        <v>0</v>
      </c>
      <c r="AI454" s="14"/>
      <c r="AJ454" s="14">
        <f ca="1">IF(SUM(COUNT($AJ$5:AJ$5))&lt;=$J454,$I454/$J454,0)</f>
        <v>0</v>
      </c>
      <c r="AK454" s="14">
        <f ca="1">IF(SUM(COUNT($AJ$5:AK$5))&lt;=$J454,$I454/$J454,0)</f>
        <v>0</v>
      </c>
      <c r="AL454" s="14">
        <f ca="1">IF(SUM(COUNT($AJ$5:AL$5))&lt;=$J454,$I454/$J454,0)</f>
        <v>0</v>
      </c>
      <c r="AM454" s="14">
        <f ca="1">IF(SUM(COUNT($AJ$5:AM$5))&lt;=$J454,$I454/$J454,0)</f>
        <v>0</v>
      </c>
    </row>
    <row r="455" spans="1:39" hidden="1" outlineLevel="2" x14ac:dyDescent="0.3">
      <c r="C455" t="s">
        <v>80</v>
      </c>
      <c r="I455" s="14">
        <f ca="1"/>
        <v>0</v>
      </c>
      <c r="J455" s="26">
        <v>15</v>
      </c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14"/>
      <c r="AJ455" s="14"/>
      <c r="AK455" s="14">
        <f ca="1">IF(SUM(COUNT($AK$5:AK$5))&lt;=$J455,$I455/$J455,0)</f>
        <v>0</v>
      </c>
      <c r="AL455" s="14">
        <f ca="1">IF(SUM(COUNT($AK$5:AL$5))&lt;=$J455,$I455/$J455,0)</f>
        <v>0</v>
      </c>
      <c r="AM455" s="14">
        <f ca="1">IF(SUM(COUNT($AK$5:AM$5))&lt;=$J455,$I455/$J455,0)</f>
        <v>0</v>
      </c>
    </row>
    <row r="456" spans="1:39" hidden="1" outlineLevel="2" x14ac:dyDescent="0.3">
      <c r="C456" t="s">
        <v>81</v>
      </c>
      <c r="I456" s="14">
        <f ca="1"/>
        <v>0</v>
      </c>
      <c r="J456" s="26">
        <v>15</v>
      </c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14"/>
      <c r="AJ456" s="14"/>
      <c r="AK456" s="14"/>
      <c r="AL456" s="14">
        <f ca="1">IF(SUM(COUNT($AL$5:AL$5))&lt;=$J456,$I456/$J456,0)</f>
        <v>0</v>
      </c>
      <c r="AM456" s="14">
        <f ca="1">IF(SUM(COUNT($AL$5:AM$5))&lt;=$J456,$I456/$J456,0)</f>
        <v>0</v>
      </c>
    </row>
    <row r="457" spans="1:39" hidden="1" outlineLevel="2" x14ac:dyDescent="0.3">
      <c r="C457" t="s">
        <v>82</v>
      </c>
      <c r="I457" s="14">
        <f ca="1"/>
        <v>0</v>
      </c>
      <c r="J457" s="26">
        <v>15</v>
      </c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14"/>
      <c r="AJ457" s="14"/>
      <c r="AK457" s="14"/>
      <c r="AL457" s="14"/>
      <c r="AM457" s="14">
        <f ca="1">IF(SUM(COUNT($AM$5:AM$5))&lt;=$J457,$I457/$J457,0)</f>
        <v>0</v>
      </c>
    </row>
    <row r="458" spans="1:39" ht="13.5" hidden="1" outlineLevel="1" thickBot="1" x14ac:dyDescent="0.35"/>
    <row r="459" spans="1:39" ht="13.5" collapsed="1" thickBot="1" x14ac:dyDescent="0.35">
      <c r="A459" s="36" t="s">
        <v>151</v>
      </c>
      <c r="B459" s="96" t="s">
        <v>127</v>
      </c>
      <c r="C459" s="97"/>
      <c r="D459" s="97"/>
      <c r="E459" s="97"/>
      <c r="F459" s="97"/>
      <c r="G459" s="97"/>
      <c r="H459" s="97"/>
      <c r="I459" s="97"/>
      <c r="J459" s="97"/>
      <c r="K459" s="98"/>
      <c r="L459" s="98"/>
      <c r="M459" s="98"/>
      <c r="N459" s="98"/>
      <c r="O459" s="98"/>
      <c r="P459" s="98"/>
      <c r="Q459" s="98"/>
      <c r="R459" s="99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</row>
    <row r="460" spans="1:39" ht="13.5" hidden="1" outlineLevel="1" thickBot="1" x14ac:dyDescent="0.35">
      <c r="B460" s="104" t="s">
        <v>210</v>
      </c>
      <c r="C460" s="101"/>
      <c r="D460" s="101"/>
      <c r="E460" s="101"/>
      <c r="F460" s="101"/>
      <c r="G460" s="101"/>
      <c r="H460" s="101"/>
      <c r="I460" s="101"/>
      <c r="J460" s="101"/>
      <c r="K460" s="102"/>
      <c r="L460" s="102"/>
      <c r="M460" s="102"/>
      <c r="N460" s="102"/>
      <c r="O460" s="102"/>
      <c r="P460" s="102"/>
      <c r="Q460" s="102"/>
      <c r="R460" s="103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 spans="1:39" hidden="1" outlineLevel="1" x14ac:dyDescent="0.3"/>
    <row r="462" spans="1:39" s="46" customFormat="1" hidden="1" outlineLevel="1" collapsed="1" x14ac:dyDescent="0.25">
      <c r="A462" s="45"/>
      <c r="B462" s="105" t="s">
        <v>69</v>
      </c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7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8"/>
    </row>
    <row r="463" spans="1:39" hidden="1" outlineLevel="2" x14ac:dyDescent="0.3">
      <c r="B463" s="15" t="s">
        <v>128</v>
      </c>
    </row>
    <row r="464" spans="1:39" hidden="1" outlineLevel="2" x14ac:dyDescent="0.3">
      <c r="C464" t="s">
        <v>0</v>
      </c>
      <c r="K464" s="3">
        <f t="shared" ref="K464:Z466" ca="1" si="167">OFFSET(K$103,MATCH($E$11,$J$104:$J$106,0)+MATCH($C464,$C$103:$C$114,0)-1,0)</f>
        <v>0</v>
      </c>
      <c r="L464" s="3">
        <f t="shared" ca="1" si="167"/>
        <v>0</v>
      </c>
      <c r="M464" s="3">
        <f t="shared" ca="1" si="167"/>
        <v>0</v>
      </c>
      <c r="N464" s="3">
        <f t="shared" ca="1" si="167"/>
        <v>0</v>
      </c>
      <c r="O464" s="3">
        <f t="shared" ca="1" si="167"/>
        <v>0</v>
      </c>
      <c r="P464" s="3">
        <f t="shared" ca="1" si="167"/>
        <v>0</v>
      </c>
      <c r="Q464" s="3">
        <f t="shared" ca="1" si="167"/>
        <v>0</v>
      </c>
      <c r="R464" s="3">
        <f t="shared" ca="1" si="167"/>
        <v>0</v>
      </c>
      <c r="S464" s="3">
        <f t="shared" ca="1" si="167"/>
        <v>0</v>
      </c>
      <c r="T464" s="3">
        <f t="shared" ca="1" si="167"/>
        <v>0</v>
      </c>
      <c r="U464" s="3">
        <f t="shared" ca="1" si="167"/>
        <v>0</v>
      </c>
      <c r="V464" s="3">
        <f t="shared" ca="1" si="167"/>
        <v>0</v>
      </c>
      <c r="W464" s="3">
        <f t="shared" ca="1" si="167"/>
        <v>0</v>
      </c>
      <c r="X464" s="3">
        <f t="shared" ca="1" si="167"/>
        <v>0</v>
      </c>
      <c r="Y464" s="3">
        <f t="shared" ca="1" si="167"/>
        <v>0</v>
      </c>
      <c r="Z464" s="3">
        <f t="shared" ca="1" si="167"/>
        <v>0</v>
      </c>
      <c r="AA464" s="3">
        <f t="shared" ref="AA464:AH466" ca="1" si="168">OFFSET(AA$103,MATCH($E$11,$J$104:$J$106,0)+MATCH($C464,$C$103:$C$114,0)-1,0)</f>
        <v>0</v>
      </c>
      <c r="AB464" s="3">
        <f t="shared" ca="1" si="168"/>
        <v>0</v>
      </c>
      <c r="AC464" s="3">
        <f t="shared" ca="1" si="168"/>
        <v>0</v>
      </c>
      <c r="AD464" s="3">
        <f t="shared" ca="1" si="168"/>
        <v>0</v>
      </c>
      <c r="AE464" s="3">
        <f t="shared" ca="1" si="168"/>
        <v>0</v>
      </c>
      <c r="AF464" s="3">
        <f t="shared" ca="1" si="168"/>
        <v>0</v>
      </c>
      <c r="AG464" s="3">
        <f t="shared" ca="1" si="168"/>
        <v>0</v>
      </c>
      <c r="AH464" s="3">
        <f t="shared" ca="1" si="168"/>
        <v>0</v>
      </c>
      <c r="AI464" s="14">
        <f ca="1">SUM(K464:V464)</f>
        <v>0</v>
      </c>
      <c r="AJ464" s="14">
        <f ca="1">SUM(W464:AH464)</f>
        <v>0</v>
      </c>
      <c r="AK464" s="3">
        <f t="shared" ref="AK464:AM466" ca="1" si="169">OFFSET(AK$103,MATCH($E$11,$J$104:$J$106,0)+MATCH($C464,$C$103:$C$114,0)-1,0)</f>
        <v>0</v>
      </c>
      <c r="AL464" s="3">
        <f t="shared" ca="1" si="169"/>
        <v>0</v>
      </c>
      <c r="AM464" s="3">
        <f t="shared" ca="1" si="169"/>
        <v>0</v>
      </c>
    </row>
    <row r="465" spans="1:39" hidden="1" outlineLevel="2" x14ac:dyDescent="0.3">
      <c r="C465" t="s">
        <v>1</v>
      </c>
      <c r="K465" s="3">
        <f t="shared" ca="1" si="167"/>
        <v>0</v>
      </c>
      <c r="L465" s="3">
        <f t="shared" ca="1" si="167"/>
        <v>0</v>
      </c>
      <c r="M465" s="3">
        <f t="shared" ca="1" si="167"/>
        <v>0</v>
      </c>
      <c r="N465" s="3">
        <f t="shared" ca="1" si="167"/>
        <v>0</v>
      </c>
      <c r="O465" s="3">
        <f t="shared" ca="1" si="167"/>
        <v>0</v>
      </c>
      <c r="P465" s="3">
        <f t="shared" ca="1" si="167"/>
        <v>0</v>
      </c>
      <c r="Q465" s="3">
        <f t="shared" ca="1" si="167"/>
        <v>0</v>
      </c>
      <c r="R465" s="3">
        <f t="shared" ca="1" si="167"/>
        <v>0</v>
      </c>
      <c r="S465" s="3">
        <f t="shared" ca="1" si="167"/>
        <v>0</v>
      </c>
      <c r="T465" s="3">
        <f t="shared" ca="1" si="167"/>
        <v>0</v>
      </c>
      <c r="U465" s="3">
        <f t="shared" ca="1" si="167"/>
        <v>0</v>
      </c>
      <c r="V465" s="3">
        <f t="shared" ca="1" si="167"/>
        <v>0</v>
      </c>
      <c r="W465" s="3">
        <f t="shared" ca="1" si="167"/>
        <v>0</v>
      </c>
      <c r="X465" s="3">
        <f t="shared" ca="1" si="167"/>
        <v>0</v>
      </c>
      <c r="Y465" s="3">
        <f t="shared" ca="1" si="167"/>
        <v>0</v>
      </c>
      <c r="Z465" s="3">
        <f t="shared" ca="1" si="167"/>
        <v>0</v>
      </c>
      <c r="AA465" s="3">
        <f t="shared" ca="1" si="168"/>
        <v>0</v>
      </c>
      <c r="AB465" s="3">
        <f t="shared" ca="1" si="168"/>
        <v>0</v>
      </c>
      <c r="AC465" s="3">
        <f t="shared" ca="1" si="168"/>
        <v>0</v>
      </c>
      <c r="AD465" s="3">
        <f t="shared" ca="1" si="168"/>
        <v>0</v>
      </c>
      <c r="AE465" s="3">
        <f t="shared" ca="1" si="168"/>
        <v>0</v>
      </c>
      <c r="AF465" s="3">
        <f t="shared" ca="1" si="168"/>
        <v>0</v>
      </c>
      <c r="AG465" s="3">
        <f t="shared" ca="1" si="168"/>
        <v>0</v>
      </c>
      <c r="AH465" s="3">
        <f t="shared" ca="1" si="168"/>
        <v>0</v>
      </c>
      <c r="AI465" s="14">
        <f ca="1">SUM(K465:V465)</f>
        <v>0</v>
      </c>
      <c r="AJ465" s="14">
        <f ca="1">SUM(W465:AH465)</f>
        <v>0</v>
      </c>
      <c r="AK465" s="3">
        <f t="shared" ca="1" si="169"/>
        <v>0</v>
      </c>
      <c r="AL465" s="3">
        <f t="shared" ca="1" si="169"/>
        <v>0</v>
      </c>
      <c r="AM465" s="3">
        <f t="shared" ca="1" si="169"/>
        <v>0</v>
      </c>
    </row>
    <row r="466" spans="1:39" ht="13.5" hidden="1" outlineLevel="2" thickBot="1" x14ac:dyDescent="0.35">
      <c r="B466" s="60"/>
      <c r="C466" s="60" t="s">
        <v>2</v>
      </c>
      <c r="D466" s="60"/>
      <c r="E466" s="60"/>
      <c r="F466" s="60"/>
      <c r="G466" s="60"/>
      <c r="H466" s="60"/>
      <c r="I466" s="60"/>
      <c r="J466" s="60"/>
      <c r="K466" s="56">
        <f t="shared" ca="1" si="167"/>
        <v>0</v>
      </c>
      <c r="L466" s="56">
        <f t="shared" ca="1" si="167"/>
        <v>0</v>
      </c>
      <c r="M466" s="56">
        <f t="shared" ca="1" si="167"/>
        <v>0</v>
      </c>
      <c r="N466" s="56">
        <f t="shared" ca="1" si="167"/>
        <v>0</v>
      </c>
      <c r="O466" s="56">
        <f t="shared" ca="1" si="167"/>
        <v>0</v>
      </c>
      <c r="P466" s="56">
        <f t="shared" ca="1" si="167"/>
        <v>0</v>
      </c>
      <c r="Q466" s="56">
        <f t="shared" ca="1" si="167"/>
        <v>0</v>
      </c>
      <c r="R466" s="56">
        <f t="shared" ca="1" si="167"/>
        <v>0</v>
      </c>
      <c r="S466" s="56">
        <f t="shared" ca="1" si="167"/>
        <v>0</v>
      </c>
      <c r="T466" s="56">
        <f t="shared" ca="1" si="167"/>
        <v>0</v>
      </c>
      <c r="U466" s="56">
        <f t="shared" ca="1" si="167"/>
        <v>0</v>
      </c>
      <c r="V466" s="56">
        <f t="shared" ca="1" si="167"/>
        <v>0</v>
      </c>
      <c r="W466" s="56">
        <f t="shared" ca="1" si="167"/>
        <v>0</v>
      </c>
      <c r="X466" s="56">
        <f t="shared" ca="1" si="167"/>
        <v>0</v>
      </c>
      <c r="Y466" s="56">
        <f t="shared" ca="1" si="167"/>
        <v>0</v>
      </c>
      <c r="Z466" s="56">
        <f t="shared" ca="1" si="167"/>
        <v>0</v>
      </c>
      <c r="AA466" s="56">
        <f t="shared" ca="1" si="168"/>
        <v>0</v>
      </c>
      <c r="AB466" s="56">
        <f t="shared" ca="1" si="168"/>
        <v>0</v>
      </c>
      <c r="AC466" s="56">
        <f t="shared" ca="1" si="168"/>
        <v>0</v>
      </c>
      <c r="AD466" s="56">
        <f t="shared" ca="1" si="168"/>
        <v>0</v>
      </c>
      <c r="AE466" s="56">
        <f t="shared" ca="1" si="168"/>
        <v>0</v>
      </c>
      <c r="AF466" s="56">
        <f t="shared" ca="1" si="168"/>
        <v>0</v>
      </c>
      <c r="AG466" s="56">
        <f t="shared" ca="1" si="168"/>
        <v>0</v>
      </c>
      <c r="AH466" s="56">
        <f t="shared" ca="1" si="168"/>
        <v>0</v>
      </c>
      <c r="AI466" s="56">
        <f ca="1">SUM(K466:V466)</f>
        <v>0</v>
      </c>
      <c r="AJ466" s="56">
        <f ca="1">SUM(W466:AH466)</f>
        <v>0</v>
      </c>
      <c r="AK466" s="56">
        <f t="shared" ca="1" si="169"/>
        <v>0</v>
      </c>
      <c r="AL466" s="56">
        <f t="shared" ca="1" si="169"/>
        <v>0</v>
      </c>
      <c r="AM466" s="56">
        <f t="shared" ca="1" si="169"/>
        <v>0</v>
      </c>
    </row>
    <row r="467" spans="1:39" s="15" customFormat="1" ht="13.5" hidden="1" outlineLevel="2" thickBot="1" x14ac:dyDescent="0.35">
      <c r="A467" s="36"/>
      <c r="B467" s="58" t="s">
        <v>129</v>
      </c>
      <c r="C467" s="58"/>
      <c r="D467" s="58"/>
      <c r="E467" s="58"/>
      <c r="F467" s="58"/>
      <c r="G467" s="58"/>
      <c r="H467" s="58"/>
      <c r="I467" s="58"/>
      <c r="J467" s="58"/>
      <c r="K467" s="59">
        <f ca="1">SUM(K464:K466)</f>
        <v>0</v>
      </c>
      <c r="L467" s="59">
        <f t="shared" ref="L467:AM467" ca="1" si="170">SUM(L464:L466)</f>
        <v>0</v>
      </c>
      <c r="M467" s="59">
        <f t="shared" ca="1" si="170"/>
        <v>0</v>
      </c>
      <c r="N467" s="59">
        <f t="shared" ca="1" si="170"/>
        <v>0</v>
      </c>
      <c r="O467" s="59">
        <f t="shared" ca="1" si="170"/>
        <v>0</v>
      </c>
      <c r="P467" s="59">
        <f t="shared" ca="1" si="170"/>
        <v>0</v>
      </c>
      <c r="Q467" s="59">
        <f t="shared" ca="1" si="170"/>
        <v>0</v>
      </c>
      <c r="R467" s="59">
        <f t="shared" ca="1" si="170"/>
        <v>0</v>
      </c>
      <c r="S467" s="59">
        <f t="shared" ca="1" si="170"/>
        <v>0</v>
      </c>
      <c r="T467" s="59">
        <f t="shared" ca="1" si="170"/>
        <v>0</v>
      </c>
      <c r="U467" s="59">
        <f t="shared" ca="1" si="170"/>
        <v>0</v>
      </c>
      <c r="V467" s="59">
        <f t="shared" ca="1" si="170"/>
        <v>0</v>
      </c>
      <c r="W467" s="59">
        <f t="shared" ca="1" si="170"/>
        <v>0</v>
      </c>
      <c r="X467" s="59">
        <f t="shared" ca="1" si="170"/>
        <v>0</v>
      </c>
      <c r="Y467" s="59">
        <f t="shared" ca="1" si="170"/>
        <v>0</v>
      </c>
      <c r="Z467" s="59">
        <f t="shared" ca="1" si="170"/>
        <v>0</v>
      </c>
      <c r="AA467" s="59">
        <f t="shared" ca="1" si="170"/>
        <v>0</v>
      </c>
      <c r="AB467" s="59">
        <f t="shared" ca="1" si="170"/>
        <v>0</v>
      </c>
      <c r="AC467" s="59">
        <f t="shared" ca="1" si="170"/>
        <v>0</v>
      </c>
      <c r="AD467" s="59">
        <f t="shared" ca="1" si="170"/>
        <v>0</v>
      </c>
      <c r="AE467" s="59">
        <f t="shared" ca="1" si="170"/>
        <v>0</v>
      </c>
      <c r="AF467" s="59">
        <f t="shared" ca="1" si="170"/>
        <v>0</v>
      </c>
      <c r="AG467" s="59">
        <f t="shared" ca="1" si="170"/>
        <v>0</v>
      </c>
      <c r="AH467" s="59">
        <f t="shared" ca="1" si="170"/>
        <v>0</v>
      </c>
      <c r="AI467" s="59">
        <f t="shared" ca="1" si="170"/>
        <v>0</v>
      </c>
      <c r="AJ467" s="59">
        <f t="shared" ca="1" si="170"/>
        <v>0</v>
      </c>
      <c r="AK467" s="59">
        <f t="shared" ca="1" si="170"/>
        <v>0</v>
      </c>
      <c r="AL467" s="59">
        <f t="shared" ca="1" si="170"/>
        <v>0</v>
      </c>
      <c r="AM467" s="59">
        <f t="shared" ca="1" si="170"/>
        <v>0</v>
      </c>
    </row>
    <row r="468" spans="1:39" hidden="1" outlineLevel="2" x14ac:dyDescent="0.3"/>
    <row r="469" spans="1:39" hidden="1" outlineLevel="2" x14ac:dyDescent="0.3">
      <c r="B469" s="15" t="s">
        <v>132</v>
      </c>
    </row>
    <row r="470" spans="1:39" hidden="1" outlineLevel="2" x14ac:dyDescent="0.3">
      <c r="C470" t="s">
        <v>0</v>
      </c>
      <c r="K470" s="3">
        <f t="shared" ref="K470:AH472" ca="1" si="171">OFFSET(K$121,MATCH($E$12,$J$122:$J$124,0)+MATCH($C470,$C$121:$C$132,0)-1,0)*K464</f>
        <v>0</v>
      </c>
      <c r="L470" s="3">
        <f t="shared" ca="1" si="171"/>
        <v>0</v>
      </c>
      <c r="M470" s="3">
        <f t="shared" ca="1" si="171"/>
        <v>0</v>
      </c>
      <c r="N470" s="3">
        <f t="shared" ca="1" si="171"/>
        <v>0</v>
      </c>
      <c r="O470" s="3">
        <f t="shared" ca="1" si="171"/>
        <v>0</v>
      </c>
      <c r="P470" s="3">
        <f t="shared" ca="1" si="171"/>
        <v>0</v>
      </c>
      <c r="Q470" s="3">
        <f t="shared" ca="1" si="171"/>
        <v>0</v>
      </c>
      <c r="R470" s="3">
        <f t="shared" ca="1" si="171"/>
        <v>0</v>
      </c>
      <c r="S470" s="3">
        <f t="shared" ca="1" si="171"/>
        <v>0</v>
      </c>
      <c r="T470" s="3">
        <f t="shared" ca="1" si="171"/>
        <v>0</v>
      </c>
      <c r="U470" s="3">
        <f t="shared" ca="1" si="171"/>
        <v>0</v>
      </c>
      <c r="V470" s="3">
        <f t="shared" ca="1" si="171"/>
        <v>0</v>
      </c>
      <c r="W470" s="3">
        <f t="shared" ca="1" si="171"/>
        <v>0</v>
      </c>
      <c r="X470" s="3">
        <f t="shared" ca="1" si="171"/>
        <v>0</v>
      </c>
      <c r="Y470" s="3">
        <f t="shared" ca="1" si="171"/>
        <v>0</v>
      </c>
      <c r="Z470" s="3">
        <f t="shared" ca="1" si="171"/>
        <v>0</v>
      </c>
      <c r="AA470" s="3">
        <f t="shared" ca="1" si="171"/>
        <v>0</v>
      </c>
      <c r="AB470" s="3">
        <f t="shared" ca="1" si="171"/>
        <v>0</v>
      </c>
      <c r="AC470" s="3">
        <f t="shared" ca="1" si="171"/>
        <v>0</v>
      </c>
      <c r="AD470" s="3">
        <f t="shared" ca="1" si="171"/>
        <v>0</v>
      </c>
      <c r="AE470" s="3">
        <f t="shared" ca="1" si="171"/>
        <v>0</v>
      </c>
      <c r="AF470" s="3">
        <f t="shared" ca="1" si="171"/>
        <v>0</v>
      </c>
      <c r="AG470" s="3">
        <f t="shared" ca="1" si="171"/>
        <v>0</v>
      </c>
      <c r="AH470" s="3">
        <f t="shared" ca="1" si="171"/>
        <v>0</v>
      </c>
      <c r="AI470" s="14">
        <f ca="1">SUM(K470:V470)</f>
        <v>0</v>
      </c>
      <c r="AJ470" s="14">
        <f ca="1">SUM(W470:AH470)</f>
        <v>0</v>
      </c>
      <c r="AK470" s="3">
        <f t="shared" ref="AK470:AM472" ca="1" si="172">OFFSET(AK$121,MATCH($E$12,$J$122:$J$124,0)+MATCH($C470,$C$121:$C$132,0)-1,0)*AK464</f>
        <v>0</v>
      </c>
      <c r="AL470" s="3">
        <f t="shared" ca="1" si="172"/>
        <v>0</v>
      </c>
      <c r="AM470" s="3">
        <f t="shared" ca="1" si="172"/>
        <v>0</v>
      </c>
    </row>
    <row r="471" spans="1:39" hidden="1" outlineLevel="2" x14ac:dyDescent="0.3">
      <c r="C471" t="s">
        <v>1</v>
      </c>
      <c r="K471" s="3">
        <f t="shared" ca="1" si="171"/>
        <v>0</v>
      </c>
      <c r="L471" s="3">
        <f t="shared" ca="1" si="171"/>
        <v>0</v>
      </c>
      <c r="M471" s="3">
        <f t="shared" ca="1" si="171"/>
        <v>0</v>
      </c>
      <c r="N471" s="3">
        <f t="shared" ca="1" si="171"/>
        <v>0</v>
      </c>
      <c r="O471" s="3">
        <f t="shared" ca="1" si="171"/>
        <v>0</v>
      </c>
      <c r="P471" s="3">
        <f t="shared" ca="1" si="171"/>
        <v>0</v>
      </c>
      <c r="Q471" s="3">
        <f t="shared" ca="1" si="171"/>
        <v>0</v>
      </c>
      <c r="R471" s="3">
        <f t="shared" ca="1" si="171"/>
        <v>0</v>
      </c>
      <c r="S471" s="3">
        <f t="shared" ca="1" si="171"/>
        <v>0</v>
      </c>
      <c r="T471" s="3">
        <f t="shared" ca="1" si="171"/>
        <v>0</v>
      </c>
      <c r="U471" s="3">
        <f t="shared" ca="1" si="171"/>
        <v>0</v>
      </c>
      <c r="V471" s="3">
        <f t="shared" ca="1" si="171"/>
        <v>0</v>
      </c>
      <c r="W471" s="3">
        <f t="shared" ca="1" si="171"/>
        <v>0</v>
      </c>
      <c r="X471" s="3">
        <f t="shared" ca="1" si="171"/>
        <v>0</v>
      </c>
      <c r="Y471" s="3">
        <f t="shared" ca="1" si="171"/>
        <v>0</v>
      </c>
      <c r="Z471" s="3">
        <f t="shared" ca="1" si="171"/>
        <v>0</v>
      </c>
      <c r="AA471" s="3">
        <f t="shared" ca="1" si="171"/>
        <v>0</v>
      </c>
      <c r="AB471" s="3">
        <f t="shared" ca="1" si="171"/>
        <v>0</v>
      </c>
      <c r="AC471" s="3">
        <f t="shared" ca="1" si="171"/>
        <v>0</v>
      </c>
      <c r="AD471" s="3">
        <f t="shared" ca="1" si="171"/>
        <v>0</v>
      </c>
      <c r="AE471" s="3">
        <f t="shared" ca="1" si="171"/>
        <v>0</v>
      </c>
      <c r="AF471" s="3">
        <f t="shared" ca="1" si="171"/>
        <v>0</v>
      </c>
      <c r="AG471" s="3">
        <f t="shared" ca="1" si="171"/>
        <v>0</v>
      </c>
      <c r="AH471" s="3">
        <f t="shared" ca="1" si="171"/>
        <v>0</v>
      </c>
      <c r="AI471" s="14">
        <f ca="1">SUM(K471:V471)</f>
        <v>0</v>
      </c>
      <c r="AJ471" s="14">
        <f ca="1">SUM(W471:AH471)</f>
        <v>0</v>
      </c>
      <c r="AK471" s="3">
        <f t="shared" ca="1" si="172"/>
        <v>0</v>
      </c>
      <c r="AL471" s="3">
        <f t="shared" ca="1" si="172"/>
        <v>0</v>
      </c>
      <c r="AM471" s="3">
        <f t="shared" ca="1" si="172"/>
        <v>0</v>
      </c>
    </row>
    <row r="472" spans="1:39" ht="13.5" hidden="1" outlineLevel="2" thickBot="1" x14ac:dyDescent="0.35">
      <c r="B472" s="60"/>
      <c r="C472" s="60" t="s">
        <v>2</v>
      </c>
      <c r="D472" s="60"/>
      <c r="E472" s="60"/>
      <c r="F472" s="60"/>
      <c r="G472" s="60"/>
      <c r="H472" s="60"/>
      <c r="I472" s="60"/>
      <c r="J472" s="60"/>
      <c r="K472" s="56">
        <f t="shared" ca="1" si="171"/>
        <v>0</v>
      </c>
      <c r="L472" s="56">
        <f t="shared" ca="1" si="171"/>
        <v>0</v>
      </c>
      <c r="M472" s="56">
        <f t="shared" ca="1" si="171"/>
        <v>0</v>
      </c>
      <c r="N472" s="56">
        <f t="shared" ca="1" si="171"/>
        <v>0</v>
      </c>
      <c r="O472" s="56">
        <f t="shared" ca="1" si="171"/>
        <v>0</v>
      </c>
      <c r="P472" s="56">
        <f t="shared" ca="1" si="171"/>
        <v>0</v>
      </c>
      <c r="Q472" s="56">
        <f t="shared" ca="1" si="171"/>
        <v>0</v>
      </c>
      <c r="R472" s="56">
        <f t="shared" ca="1" si="171"/>
        <v>0</v>
      </c>
      <c r="S472" s="56">
        <f t="shared" ca="1" si="171"/>
        <v>0</v>
      </c>
      <c r="T472" s="56">
        <f t="shared" ca="1" si="171"/>
        <v>0</v>
      </c>
      <c r="U472" s="56">
        <f t="shared" ca="1" si="171"/>
        <v>0</v>
      </c>
      <c r="V472" s="56">
        <f t="shared" ca="1" si="171"/>
        <v>0</v>
      </c>
      <c r="W472" s="56">
        <f t="shared" ca="1" si="171"/>
        <v>0</v>
      </c>
      <c r="X472" s="56">
        <f t="shared" ca="1" si="171"/>
        <v>0</v>
      </c>
      <c r="Y472" s="56">
        <f t="shared" ca="1" si="171"/>
        <v>0</v>
      </c>
      <c r="Z472" s="56">
        <f t="shared" ca="1" si="171"/>
        <v>0</v>
      </c>
      <c r="AA472" s="56">
        <f t="shared" ca="1" si="171"/>
        <v>0</v>
      </c>
      <c r="AB472" s="56">
        <f t="shared" ca="1" si="171"/>
        <v>0</v>
      </c>
      <c r="AC472" s="56">
        <f t="shared" ca="1" si="171"/>
        <v>0</v>
      </c>
      <c r="AD472" s="56">
        <f t="shared" ca="1" si="171"/>
        <v>0</v>
      </c>
      <c r="AE472" s="56">
        <f t="shared" ca="1" si="171"/>
        <v>0</v>
      </c>
      <c r="AF472" s="56">
        <f t="shared" ca="1" si="171"/>
        <v>0</v>
      </c>
      <c r="AG472" s="56">
        <f t="shared" ca="1" si="171"/>
        <v>0</v>
      </c>
      <c r="AH472" s="56">
        <f t="shared" ca="1" si="171"/>
        <v>0</v>
      </c>
      <c r="AI472" s="56">
        <f ca="1">SUM(K472:V472)</f>
        <v>0</v>
      </c>
      <c r="AJ472" s="56">
        <f ca="1">SUM(W472:AH472)</f>
        <v>0</v>
      </c>
      <c r="AK472" s="56">
        <f t="shared" ca="1" si="172"/>
        <v>0</v>
      </c>
      <c r="AL472" s="56">
        <f t="shared" ca="1" si="172"/>
        <v>0</v>
      </c>
      <c r="AM472" s="56">
        <f t="shared" ca="1" si="172"/>
        <v>0</v>
      </c>
    </row>
    <row r="473" spans="1:39" s="15" customFormat="1" ht="13.5" hidden="1" outlineLevel="2" thickBot="1" x14ac:dyDescent="0.35">
      <c r="A473" s="36"/>
      <c r="B473" s="58" t="s">
        <v>131</v>
      </c>
      <c r="C473" s="58"/>
      <c r="D473" s="58"/>
      <c r="E473" s="58"/>
      <c r="F473" s="58"/>
      <c r="G473" s="58"/>
      <c r="H473" s="58"/>
      <c r="I473" s="58"/>
      <c r="J473" s="58"/>
      <c r="K473" s="59">
        <f ca="1">SUM(K470:K472)</f>
        <v>0</v>
      </c>
      <c r="L473" s="59">
        <f t="shared" ref="L473:AM473" ca="1" si="173">SUM(L470:L472)</f>
        <v>0</v>
      </c>
      <c r="M473" s="59">
        <f t="shared" ca="1" si="173"/>
        <v>0</v>
      </c>
      <c r="N473" s="59">
        <f t="shared" ca="1" si="173"/>
        <v>0</v>
      </c>
      <c r="O473" s="59">
        <f t="shared" ca="1" si="173"/>
        <v>0</v>
      </c>
      <c r="P473" s="59">
        <f t="shared" ca="1" si="173"/>
        <v>0</v>
      </c>
      <c r="Q473" s="59">
        <f t="shared" ca="1" si="173"/>
        <v>0</v>
      </c>
      <c r="R473" s="59">
        <f t="shared" ca="1" si="173"/>
        <v>0</v>
      </c>
      <c r="S473" s="59">
        <f t="shared" ca="1" si="173"/>
        <v>0</v>
      </c>
      <c r="T473" s="59">
        <f t="shared" ca="1" si="173"/>
        <v>0</v>
      </c>
      <c r="U473" s="59">
        <f t="shared" ca="1" si="173"/>
        <v>0</v>
      </c>
      <c r="V473" s="59">
        <f t="shared" ca="1" si="173"/>
        <v>0</v>
      </c>
      <c r="W473" s="59">
        <f t="shared" ca="1" si="173"/>
        <v>0</v>
      </c>
      <c r="X473" s="59">
        <f t="shared" ca="1" si="173"/>
        <v>0</v>
      </c>
      <c r="Y473" s="59">
        <f t="shared" ca="1" si="173"/>
        <v>0</v>
      </c>
      <c r="Z473" s="59">
        <f t="shared" ca="1" si="173"/>
        <v>0</v>
      </c>
      <c r="AA473" s="59">
        <f t="shared" ca="1" si="173"/>
        <v>0</v>
      </c>
      <c r="AB473" s="59">
        <f t="shared" ca="1" si="173"/>
        <v>0</v>
      </c>
      <c r="AC473" s="59">
        <f t="shared" ca="1" si="173"/>
        <v>0</v>
      </c>
      <c r="AD473" s="59">
        <f t="shared" ca="1" si="173"/>
        <v>0</v>
      </c>
      <c r="AE473" s="59">
        <f t="shared" ca="1" si="173"/>
        <v>0</v>
      </c>
      <c r="AF473" s="59">
        <f t="shared" ca="1" si="173"/>
        <v>0</v>
      </c>
      <c r="AG473" s="59">
        <f t="shared" ca="1" si="173"/>
        <v>0</v>
      </c>
      <c r="AH473" s="59">
        <f t="shared" ca="1" si="173"/>
        <v>0</v>
      </c>
      <c r="AI473" s="59">
        <f t="shared" ca="1" si="173"/>
        <v>0</v>
      </c>
      <c r="AJ473" s="59">
        <f t="shared" ca="1" si="173"/>
        <v>0</v>
      </c>
      <c r="AK473" s="59">
        <f t="shared" ca="1" si="173"/>
        <v>0</v>
      </c>
      <c r="AL473" s="59">
        <f t="shared" ca="1" si="173"/>
        <v>0</v>
      </c>
      <c r="AM473" s="59">
        <f t="shared" ca="1" si="173"/>
        <v>0</v>
      </c>
    </row>
    <row r="474" spans="1:39" hidden="1" outlineLevel="2" x14ac:dyDescent="0.3"/>
    <row r="475" spans="1:39" hidden="1" outlineLevel="2" x14ac:dyDescent="0.3">
      <c r="B475" s="15" t="s">
        <v>130</v>
      </c>
    </row>
    <row r="476" spans="1:39" hidden="1" outlineLevel="2" x14ac:dyDescent="0.3">
      <c r="C476" t="s">
        <v>0</v>
      </c>
      <c r="K476" s="3">
        <f t="shared" ref="K476:AH478" ca="1" si="174">OFFSET(K$135,MATCH($E$13,$J$136:$J$138,0)+MATCH($C476,$C$135:$C$146,0)-1,0)*K470</f>
        <v>0</v>
      </c>
      <c r="L476" s="3">
        <f t="shared" ca="1" si="174"/>
        <v>0</v>
      </c>
      <c r="M476" s="3">
        <f t="shared" ca="1" si="174"/>
        <v>0</v>
      </c>
      <c r="N476" s="3">
        <f t="shared" ca="1" si="174"/>
        <v>0</v>
      </c>
      <c r="O476" s="3">
        <f t="shared" ca="1" si="174"/>
        <v>0</v>
      </c>
      <c r="P476" s="3">
        <f t="shared" ca="1" si="174"/>
        <v>0</v>
      </c>
      <c r="Q476" s="3">
        <f t="shared" ca="1" si="174"/>
        <v>0</v>
      </c>
      <c r="R476" s="3">
        <f t="shared" ca="1" si="174"/>
        <v>0</v>
      </c>
      <c r="S476" s="3">
        <f t="shared" ca="1" si="174"/>
        <v>0</v>
      </c>
      <c r="T476" s="3">
        <f t="shared" ca="1" si="174"/>
        <v>0</v>
      </c>
      <c r="U476" s="3">
        <f t="shared" ca="1" si="174"/>
        <v>0</v>
      </c>
      <c r="V476" s="3">
        <f t="shared" ca="1" si="174"/>
        <v>0</v>
      </c>
      <c r="W476" s="3">
        <f t="shared" ca="1" si="174"/>
        <v>0</v>
      </c>
      <c r="X476" s="3">
        <f t="shared" ca="1" si="174"/>
        <v>0</v>
      </c>
      <c r="Y476" s="3">
        <f t="shared" ca="1" si="174"/>
        <v>0</v>
      </c>
      <c r="Z476" s="3">
        <f t="shared" ca="1" si="174"/>
        <v>0</v>
      </c>
      <c r="AA476" s="3">
        <f t="shared" ca="1" si="174"/>
        <v>0</v>
      </c>
      <c r="AB476" s="3">
        <f t="shared" ca="1" si="174"/>
        <v>0</v>
      </c>
      <c r="AC476" s="3">
        <f t="shared" ca="1" si="174"/>
        <v>0</v>
      </c>
      <c r="AD476" s="3">
        <f t="shared" ca="1" si="174"/>
        <v>0</v>
      </c>
      <c r="AE476" s="3">
        <f t="shared" ca="1" si="174"/>
        <v>0</v>
      </c>
      <c r="AF476" s="3">
        <f t="shared" ca="1" si="174"/>
        <v>0</v>
      </c>
      <c r="AG476" s="3">
        <f t="shared" ca="1" si="174"/>
        <v>0</v>
      </c>
      <c r="AH476" s="3">
        <f t="shared" ca="1" si="174"/>
        <v>0</v>
      </c>
      <c r="AI476" s="14">
        <f ca="1">SUM(K476:V476)</f>
        <v>0</v>
      </c>
      <c r="AJ476" s="14">
        <f ca="1">SUM(W476:AH476)</f>
        <v>0</v>
      </c>
      <c r="AK476" s="3">
        <f t="shared" ref="AK476:AM478" ca="1" si="175">OFFSET(AK$135,MATCH($E$13,$J$136:$J$138,0)+MATCH($C476,$C$135:$C$146,0)-1,0)*AK470</f>
        <v>0</v>
      </c>
      <c r="AL476" s="3">
        <f t="shared" ca="1" si="175"/>
        <v>0</v>
      </c>
      <c r="AM476" s="3">
        <f t="shared" ca="1" si="175"/>
        <v>0</v>
      </c>
    </row>
    <row r="477" spans="1:39" hidden="1" outlineLevel="2" x14ac:dyDescent="0.3">
      <c r="C477" t="s">
        <v>1</v>
      </c>
      <c r="K477" s="3">
        <f t="shared" ca="1" si="174"/>
        <v>0</v>
      </c>
      <c r="L477" s="3">
        <f t="shared" ca="1" si="174"/>
        <v>0</v>
      </c>
      <c r="M477" s="3">
        <f t="shared" ca="1" si="174"/>
        <v>0</v>
      </c>
      <c r="N477" s="3">
        <f t="shared" ca="1" si="174"/>
        <v>0</v>
      </c>
      <c r="O477" s="3">
        <f t="shared" ca="1" si="174"/>
        <v>0</v>
      </c>
      <c r="P477" s="3">
        <f t="shared" ca="1" si="174"/>
        <v>0</v>
      </c>
      <c r="Q477" s="3">
        <f t="shared" ca="1" si="174"/>
        <v>0</v>
      </c>
      <c r="R477" s="3">
        <f t="shared" ca="1" si="174"/>
        <v>0</v>
      </c>
      <c r="S477" s="3">
        <f t="shared" ca="1" si="174"/>
        <v>0</v>
      </c>
      <c r="T477" s="3">
        <f t="shared" ca="1" si="174"/>
        <v>0</v>
      </c>
      <c r="U477" s="3">
        <f t="shared" ca="1" si="174"/>
        <v>0</v>
      </c>
      <c r="V477" s="3">
        <f t="shared" ca="1" si="174"/>
        <v>0</v>
      </c>
      <c r="W477" s="3">
        <f t="shared" ca="1" si="174"/>
        <v>0</v>
      </c>
      <c r="X477" s="3">
        <f t="shared" ca="1" si="174"/>
        <v>0</v>
      </c>
      <c r="Y477" s="3">
        <f t="shared" ca="1" si="174"/>
        <v>0</v>
      </c>
      <c r="Z477" s="3">
        <f t="shared" ca="1" si="174"/>
        <v>0</v>
      </c>
      <c r="AA477" s="3">
        <f t="shared" ca="1" si="174"/>
        <v>0</v>
      </c>
      <c r="AB477" s="3">
        <f t="shared" ca="1" si="174"/>
        <v>0</v>
      </c>
      <c r="AC477" s="3">
        <f t="shared" ca="1" si="174"/>
        <v>0</v>
      </c>
      <c r="AD477" s="3">
        <f t="shared" ca="1" si="174"/>
        <v>0</v>
      </c>
      <c r="AE477" s="3">
        <f t="shared" ca="1" si="174"/>
        <v>0</v>
      </c>
      <c r="AF477" s="3">
        <f t="shared" ca="1" si="174"/>
        <v>0</v>
      </c>
      <c r="AG477" s="3">
        <f t="shared" ca="1" si="174"/>
        <v>0</v>
      </c>
      <c r="AH477" s="3">
        <f t="shared" ca="1" si="174"/>
        <v>0</v>
      </c>
      <c r="AI477" s="14">
        <f ca="1">SUM(K477:V477)</f>
        <v>0</v>
      </c>
      <c r="AJ477" s="14">
        <f ca="1">SUM(W477:AH477)</f>
        <v>0</v>
      </c>
      <c r="AK477" s="3">
        <f t="shared" ca="1" si="175"/>
        <v>0</v>
      </c>
      <c r="AL477" s="3">
        <f t="shared" ca="1" si="175"/>
        <v>0</v>
      </c>
      <c r="AM477" s="3">
        <f t="shared" ca="1" si="175"/>
        <v>0</v>
      </c>
    </row>
    <row r="478" spans="1:39" ht="13.5" hidden="1" outlineLevel="2" thickBot="1" x14ac:dyDescent="0.35">
      <c r="B478" s="60"/>
      <c r="C478" s="60" t="s">
        <v>2</v>
      </c>
      <c r="D478" s="60"/>
      <c r="E478" s="60"/>
      <c r="F478" s="60"/>
      <c r="G478" s="60"/>
      <c r="H478" s="60"/>
      <c r="I478" s="60"/>
      <c r="J478" s="60"/>
      <c r="K478" s="56">
        <f t="shared" ca="1" si="174"/>
        <v>0</v>
      </c>
      <c r="L478" s="56">
        <f t="shared" ca="1" si="174"/>
        <v>0</v>
      </c>
      <c r="M478" s="56">
        <f t="shared" ca="1" si="174"/>
        <v>0</v>
      </c>
      <c r="N478" s="56">
        <f t="shared" ca="1" si="174"/>
        <v>0</v>
      </c>
      <c r="O478" s="56">
        <f t="shared" ca="1" si="174"/>
        <v>0</v>
      </c>
      <c r="P478" s="56">
        <f t="shared" ca="1" si="174"/>
        <v>0</v>
      </c>
      <c r="Q478" s="56">
        <f t="shared" ca="1" si="174"/>
        <v>0</v>
      </c>
      <c r="R478" s="56">
        <f t="shared" ca="1" si="174"/>
        <v>0</v>
      </c>
      <c r="S478" s="56">
        <f t="shared" ca="1" si="174"/>
        <v>0</v>
      </c>
      <c r="T478" s="56">
        <f t="shared" ca="1" si="174"/>
        <v>0</v>
      </c>
      <c r="U478" s="56">
        <f t="shared" ca="1" si="174"/>
        <v>0</v>
      </c>
      <c r="V478" s="56">
        <f t="shared" ca="1" si="174"/>
        <v>0</v>
      </c>
      <c r="W478" s="56">
        <f t="shared" ca="1" si="174"/>
        <v>0</v>
      </c>
      <c r="X478" s="56">
        <f t="shared" ca="1" si="174"/>
        <v>0</v>
      </c>
      <c r="Y478" s="56">
        <f t="shared" ca="1" si="174"/>
        <v>0</v>
      </c>
      <c r="Z478" s="56">
        <f t="shared" ca="1" si="174"/>
        <v>0</v>
      </c>
      <c r="AA478" s="56">
        <f t="shared" ca="1" si="174"/>
        <v>0</v>
      </c>
      <c r="AB478" s="56">
        <f t="shared" ca="1" si="174"/>
        <v>0</v>
      </c>
      <c r="AC478" s="56">
        <f t="shared" ca="1" si="174"/>
        <v>0</v>
      </c>
      <c r="AD478" s="56">
        <f t="shared" ca="1" si="174"/>
        <v>0</v>
      </c>
      <c r="AE478" s="56">
        <f t="shared" ca="1" si="174"/>
        <v>0</v>
      </c>
      <c r="AF478" s="56">
        <f t="shared" ca="1" si="174"/>
        <v>0</v>
      </c>
      <c r="AG478" s="56">
        <f t="shared" ca="1" si="174"/>
        <v>0</v>
      </c>
      <c r="AH478" s="56">
        <f t="shared" ca="1" si="174"/>
        <v>0</v>
      </c>
      <c r="AI478" s="56">
        <f ca="1">SUM(K478:V478)</f>
        <v>0</v>
      </c>
      <c r="AJ478" s="56">
        <f ca="1">SUM(W478:AH478)</f>
        <v>0</v>
      </c>
      <c r="AK478" s="56">
        <f t="shared" ca="1" si="175"/>
        <v>0</v>
      </c>
      <c r="AL478" s="56">
        <f t="shared" ca="1" si="175"/>
        <v>0</v>
      </c>
      <c r="AM478" s="56">
        <f t="shared" ca="1" si="175"/>
        <v>0</v>
      </c>
    </row>
    <row r="479" spans="1:39" s="15" customFormat="1" ht="13.5" hidden="1" outlineLevel="2" thickBot="1" x14ac:dyDescent="0.35">
      <c r="A479" s="36"/>
      <c r="B479" s="58" t="s">
        <v>135</v>
      </c>
      <c r="C479" s="58"/>
      <c r="D479" s="58"/>
      <c r="E479" s="58"/>
      <c r="F479" s="58"/>
      <c r="G479" s="58"/>
      <c r="H479" s="58"/>
      <c r="I479" s="58"/>
      <c r="J479" s="58"/>
      <c r="K479" s="59">
        <f ca="1">SUM(K476:K478)</f>
        <v>0</v>
      </c>
      <c r="L479" s="59">
        <f t="shared" ref="L479:AM479" ca="1" si="176">SUM(L476:L478)</f>
        <v>0</v>
      </c>
      <c r="M479" s="59">
        <f t="shared" ca="1" si="176"/>
        <v>0</v>
      </c>
      <c r="N479" s="59">
        <f t="shared" ca="1" si="176"/>
        <v>0</v>
      </c>
      <c r="O479" s="59">
        <f t="shared" ca="1" si="176"/>
        <v>0</v>
      </c>
      <c r="P479" s="59">
        <f t="shared" ca="1" si="176"/>
        <v>0</v>
      </c>
      <c r="Q479" s="59">
        <f t="shared" ca="1" si="176"/>
        <v>0</v>
      </c>
      <c r="R479" s="59">
        <f t="shared" ca="1" si="176"/>
        <v>0</v>
      </c>
      <c r="S479" s="59">
        <f t="shared" ca="1" si="176"/>
        <v>0</v>
      </c>
      <c r="T479" s="59">
        <f t="shared" ca="1" si="176"/>
        <v>0</v>
      </c>
      <c r="U479" s="59">
        <f t="shared" ca="1" si="176"/>
        <v>0</v>
      </c>
      <c r="V479" s="59">
        <f t="shared" ca="1" si="176"/>
        <v>0</v>
      </c>
      <c r="W479" s="59">
        <f t="shared" ca="1" si="176"/>
        <v>0</v>
      </c>
      <c r="X479" s="59">
        <f t="shared" ca="1" si="176"/>
        <v>0</v>
      </c>
      <c r="Y479" s="59">
        <f t="shared" ca="1" si="176"/>
        <v>0</v>
      </c>
      <c r="Z479" s="59">
        <f t="shared" ca="1" si="176"/>
        <v>0</v>
      </c>
      <c r="AA479" s="59">
        <f t="shared" ca="1" si="176"/>
        <v>0</v>
      </c>
      <c r="AB479" s="59">
        <f t="shared" ca="1" si="176"/>
        <v>0</v>
      </c>
      <c r="AC479" s="59">
        <f t="shared" ca="1" si="176"/>
        <v>0</v>
      </c>
      <c r="AD479" s="59">
        <f t="shared" ca="1" si="176"/>
        <v>0</v>
      </c>
      <c r="AE479" s="59">
        <f t="shared" ca="1" si="176"/>
        <v>0</v>
      </c>
      <c r="AF479" s="59">
        <f t="shared" ca="1" si="176"/>
        <v>0</v>
      </c>
      <c r="AG479" s="59">
        <f t="shared" ca="1" si="176"/>
        <v>0</v>
      </c>
      <c r="AH479" s="59">
        <f t="shared" ca="1" si="176"/>
        <v>0</v>
      </c>
      <c r="AI479" s="59">
        <f t="shared" ca="1" si="176"/>
        <v>0</v>
      </c>
      <c r="AJ479" s="59">
        <f t="shared" ca="1" si="176"/>
        <v>0</v>
      </c>
      <c r="AK479" s="59">
        <f t="shared" ca="1" si="176"/>
        <v>0</v>
      </c>
      <c r="AL479" s="59">
        <f t="shared" ca="1" si="176"/>
        <v>0</v>
      </c>
      <c r="AM479" s="59">
        <f t="shared" ca="1" si="176"/>
        <v>0</v>
      </c>
    </row>
    <row r="480" spans="1:39" hidden="1" outlineLevel="2" x14ac:dyDescent="0.3"/>
    <row r="481" spans="1:39" s="46" customFormat="1" hidden="1" outlineLevel="1" collapsed="1" x14ac:dyDescent="0.25">
      <c r="A481" s="45"/>
      <c r="B481" s="105" t="s">
        <v>133</v>
      </c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7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8"/>
    </row>
    <row r="482" spans="1:39" hidden="1" outlineLevel="2" x14ac:dyDescent="0.3">
      <c r="B482" t="str">
        <f>B165</f>
        <v>% Commission / Sales staff per movie</v>
      </c>
      <c r="K482" s="3">
        <f t="shared" ref="K482:AH482" ca="1" si="177">OFFSET(K$165,MATCH($E16,$J$166:$J$168,0)+MATCH($B482,$B$165,0)-1,0)*K$479</f>
        <v>0</v>
      </c>
      <c r="L482" s="3">
        <f t="shared" ca="1" si="177"/>
        <v>0</v>
      </c>
      <c r="M482" s="3">
        <f t="shared" ca="1" si="177"/>
        <v>0</v>
      </c>
      <c r="N482" s="3">
        <f t="shared" ca="1" si="177"/>
        <v>0</v>
      </c>
      <c r="O482" s="3">
        <f t="shared" ca="1" si="177"/>
        <v>0</v>
      </c>
      <c r="P482" s="3">
        <f t="shared" ca="1" si="177"/>
        <v>0</v>
      </c>
      <c r="Q482" s="3">
        <f t="shared" ca="1" si="177"/>
        <v>0</v>
      </c>
      <c r="R482" s="3">
        <f t="shared" ca="1" si="177"/>
        <v>0</v>
      </c>
      <c r="S482" s="3">
        <f t="shared" ca="1" si="177"/>
        <v>0</v>
      </c>
      <c r="T482" s="3">
        <f t="shared" ca="1" si="177"/>
        <v>0</v>
      </c>
      <c r="U482" s="3">
        <f t="shared" ca="1" si="177"/>
        <v>0</v>
      </c>
      <c r="V482" s="3">
        <f t="shared" ca="1" si="177"/>
        <v>0</v>
      </c>
      <c r="W482" s="3">
        <f t="shared" ca="1" si="177"/>
        <v>0</v>
      </c>
      <c r="X482" s="3">
        <f t="shared" ca="1" si="177"/>
        <v>0</v>
      </c>
      <c r="Y482" s="3">
        <f t="shared" ca="1" si="177"/>
        <v>0</v>
      </c>
      <c r="Z482" s="3">
        <f t="shared" ca="1" si="177"/>
        <v>0</v>
      </c>
      <c r="AA482" s="3">
        <f t="shared" ca="1" si="177"/>
        <v>0</v>
      </c>
      <c r="AB482" s="3">
        <f t="shared" ca="1" si="177"/>
        <v>0</v>
      </c>
      <c r="AC482" s="3">
        <f t="shared" ca="1" si="177"/>
        <v>0</v>
      </c>
      <c r="AD482" s="3">
        <f t="shared" ca="1" si="177"/>
        <v>0</v>
      </c>
      <c r="AE482" s="3">
        <f t="shared" ca="1" si="177"/>
        <v>0</v>
      </c>
      <c r="AF482" s="3">
        <f t="shared" ca="1" si="177"/>
        <v>0</v>
      </c>
      <c r="AG482" s="3">
        <f t="shared" ca="1" si="177"/>
        <v>0</v>
      </c>
      <c r="AH482" s="3">
        <f t="shared" ca="1" si="177"/>
        <v>0</v>
      </c>
      <c r="AI482" s="14">
        <f ca="1">SUM(K482:V482)</f>
        <v>0</v>
      </c>
      <c r="AJ482" s="14">
        <f ca="1">SUM(W482:AH482)</f>
        <v>0</v>
      </c>
      <c r="AK482" s="3">
        <f ca="1">OFFSET(AK$165,MATCH($E16,$J$166:$J$168,0)+MATCH($B482,$B$165,0)-1,0)*AK$479</f>
        <v>0</v>
      </c>
      <c r="AL482" s="3">
        <f ca="1">OFFSET(AL$165,MATCH($E16,$J$166:$J$168,0)+MATCH($B482,$B$165,0)-1,0)*AL$479</f>
        <v>0</v>
      </c>
      <c r="AM482" s="3">
        <f ca="1">OFFSET(AM$165,MATCH($E16,$J$166:$J$168,0)+MATCH($B482,$B$165,0)-1,0)*AM$479</f>
        <v>0</v>
      </c>
    </row>
    <row r="483" spans="1:39" hidden="1" outlineLevel="2" x14ac:dyDescent="0.3">
      <c r="B483" t="str">
        <f>B169</f>
        <v>Expense budget / Sales staff</v>
      </c>
      <c r="K483" s="3">
        <f t="shared" ref="K483:AH483" ca="1" si="178">OFFSET(K$169,MATCH($E16,$J$170:$J$172,0)+MATCH($B483,$B$169,0)-1,0)*K$494</f>
        <v>0</v>
      </c>
      <c r="L483" s="3">
        <f t="shared" ca="1" si="178"/>
        <v>0</v>
      </c>
      <c r="M483" s="3">
        <f t="shared" ca="1" si="178"/>
        <v>0</v>
      </c>
      <c r="N483" s="3">
        <f t="shared" ca="1" si="178"/>
        <v>0</v>
      </c>
      <c r="O483" s="3">
        <f t="shared" ca="1" si="178"/>
        <v>0</v>
      </c>
      <c r="P483" s="3">
        <f t="shared" ca="1" si="178"/>
        <v>0</v>
      </c>
      <c r="Q483" s="3">
        <f t="shared" ca="1" si="178"/>
        <v>0</v>
      </c>
      <c r="R483" s="3">
        <f t="shared" ca="1" si="178"/>
        <v>18000</v>
      </c>
      <c r="S483" s="3">
        <f t="shared" ca="1" si="178"/>
        <v>18000</v>
      </c>
      <c r="T483" s="3">
        <f t="shared" ca="1" si="178"/>
        <v>18000</v>
      </c>
      <c r="U483" s="3">
        <f t="shared" ca="1" si="178"/>
        <v>18000</v>
      </c>
      <c r="V483" s="3">
        <f t="shared" ca="1" si="178"/>
        <v>18000</v>
      </c>
      <c r="W483" s="3">
        <f t="shared" ca="1" si="178"/>
        <v>18000</v>
      </c>
      <c r="X483" s="3">
        <f t="shared" ca="1" si="178"/>
        <v>18000</v>
      </c>
      <c r="Y483" s="3">
        <f t="shared" ca="1" si="178"/>
        <v>18000</v>
      </c>
      <c r="Z483" s="3">
        <f t="shared" ca="1" si="178"/>
        <v>18000</v>
      </c>
      <c r="AA483" s="3">
        <f t="shared" ca="1" si="178"/>
        <v>18000</v>
      </c>
      <c r="AB483" s="3">
        <f t="shared" ca="1" si="178"/>
        <v>18000</v>
      </c>
      <c r="AC483" s="3">
        <f t="shared" ca="1" si="178"/>
        <v>18000</v>
      </c>
      <c r="AD483" s="3">
        <f t="shared" ca="1" si="178"/>
        <v>18000</v>
      </c>
      <c r="AE483" s="3">
        <f t="shared" ca="1" si="178"/>
        <v>18000</v>
      </c>
      <c r="AF483" s="3">
        <f t="shared" ca="1" si="178"/>
        <v>18000</v>
      </c>
      <c r="AG483" s="3">
        <f t="shared" ca="1" si="178"/>
        <v>18000</v>
      </c>
      <c r="AH483" s="3">
        <f t="shared" ca="1" si="178"/>
        <v>18000</v>
      </c>
      <c r="AI483" s="14">
        <f ca="1">SUM(K483:V483)</f>
        <v>90000</v>
      </c>
      <c r="AJ483" s="14">
        <f ca="1">SUM(W483:AH483)</f>
        <v>216000</v>
      </c>
      <c r="AK483" s="3">
        <f ca="1">OFFSET(AK$169,MATCH($E16,$J$170:$J$172,0)+MATCH($B483,$B$169,0)-1,0)*AK$494</f>
        <v>248400</v>
      </c>
      <c r="AL483" s="3">
        <f ca="1">OFFSET(AL$169,MATCH($E16,$J$170:$J$172,0)+MATCH($B483,$B$169,0)-1,0)*AL$494</f>
        <v>285659.99999999994</v>
      </c>
      <c r="AM483" s="3">
        <f ca="1">OFFSET(AM$169,MATCH($E16,$J$170:$J$172,0)+MATCH($B483,$B$169,0)-1,0)*AM$494</f>
        <v>328508.99999999988</v>
      </c>
    </row>
    <row r="484" spans="1:39" hidden="1" outlineLevel="2" x14ac:dyDescent="0.3">
      <c r="B484" t="str">
        <f>B173</f>
        <v>Marketing</v>
      </c>
      <c r="K484" s="3">
        <f t="shared" ref="K484:AH484" ca="1" si="179">OFFSET(K$173,MATCH($E11,$J$174:$J$176,0)+MATCH($B484,$B$173,0)-1,0)</f>
        <v>0</v>
      </c>
      <c r="L484" s="3">
        <f t="shared" ca="1" si="179"/>
        <v>0</v>
      </c>
      <c r="M484" s="3">
        <f t="shared" ca="1" si="179"/>
        <v>0</v>
      </c>
      <c r="N484" s="3">
        <f t="shared" ca="1" si="179"/>
        <v>0</v>
      </c>
      <c r="O484" s="3">
        <f t="shared" ca="1" si="179"/>
        <v>0</v>
      </c>
      <c r="P484" s="3">
        <f t="shared" ca="1" si="179"/>
        <v>0</v>
      </c>
      <c r="Q484" s="3">
        <f t="shared" ca="1" si="179"/>
        <v>0</v>
      </c>
      <c r="R484" s="3">
        <f t="shared" ca="1" si="179"/>
        <v>0</v>
      </c>
      <c r="S484" s="3">
        <f t="shared" ca="1" si="179"/>
        <v>0</v>
      </c>
      <c r="T484" s="3">
        <f t="shared" ca="1" si="179"/>
        <v>0</v>
      </c>
      <c r="U484" s="3">
        <f t="shared" ca="1" si="179"/>
        <v>0</v>
      </c>
      <c r="V484" s="3">
        <f t="shared" ca="1" si="179"/>
        <v>0</v>
      </c>
      <c r="W484" s="3">
        <f t="shared" ca="1" si="179"/>
        <v>0</v>
      </c>
      <c r="X484" s="3">
        <f t="shared" ca="1" si="179"/>
        <v>0</v>
      </c>
      <c r="Y484" s="3">
        <f t="shared" ca="1" si="179"/>
        <v>0</v>
      </c>
      <c r="Z484" s="3">
        <f t="shared" ca="1" si="179"/>
        <v>0</v>
      </c>
      <c r="AA484" s="3">
        <f t="shared" ca="1" si="179"/>
        <v>0</v>
      </c>
      <c r="AB484" s="3">
        <f t="shared" ca="1" si="179"/>
        <v>0</v>
      </c>
      <c r="AC484" s="3">
        <f t="shared" ca="1" si="179"/>
        <v>0</v>
      </c>
      <c r="AD484" s="3">
        <f t="shared" ca="1" si="179"/>
        <v>0</v>
      </c>
      <c r="AE484" s="3">
        <f t="shared" ca="1" si="179"/>
        <v>0</v>
      </c>
      <c r="AF484" s="3">
        <f t="shared" ca="1" si="179"/>
        <v>0</v>
      </c>
      <c r="AG484" s="3">
        <f t="shared" ca="1" si="179"/>
        <v>0</v>
      </c>
      <c r="AH484" s="3">
        <f t="shared" ca="1" si="179"/>
        <v>0</v>
      </c>
      <c r="AI484" s="14">
        <f ca="1">SUM(K484:V484)</f>
        <v>0</v>
      </c>
      <c r="AJ484" s="14">
        <f ca="1">SUM(W484:AH484)</f>
        <v>0</v>
      </c>
      <c r="AK484" s="3">
        <f ca="1">OFFSET(AK$173,MATCH($E11,$J$174:$J$176,0)+MATCH($B484,$B$173,0)-1,0)</f>
        <v>0</v>
      </c>
      <c r="AL484" s="3">
        <f ca="1">OFFSET(AL$173,MATCH($E11,$J$174:$J$176,0)+MATCH($B484,$B$173,0)-1,0)</f>
        <v>0</v>
      </c>
      <c r="AM484" s="3">
        <f ca="1">OFFSET(AM$173,MATCH($E11,$J$174:$J$176,0)+MATCH($B484,$B$173,0)-1,0)</f>
        <v>0</v>
      </c>
    </row>
    <row r="485" spans="1:39" hidden="1" outlineLevel="2" x14ac:dyDescent="0.3">
      <c r="B485" t="str">
        <f>B177</f>
        <v>Advertising</v>
      </c>
      <c r="K485" s="3">
        <f t="shared" ref="K485:AH485" ca="1" si="180">OFFSET(K$177,MATCH($E11,$J$178:$J$180,0)+MATCH($B485,$B$177,0)-1,0)</f>
        <v>0</v>
      </c>
      <c r="L485" s="3">
        <f t="shared" ca="1" si="180"/>
        <v>0</v>
      </c>
      <c r="M485" s="3">
        <f t="shared" ca="1" si="180"/>
        <v>0</v>
      </c>
      <c r="N485" s="3">
        <f t="shared" ca="1" si="180"/>
        <v>0</v>
      </c>
      <c r="O485" s="3">
        <f t="shared" ca="1" si="180"/>
        <v>0</v>
      </c>
      <c r="P485" s="3">
        <f t="shared" ca="1" si="180"/>
        <v>0</v>
      </c>
      <c r="Q485" s="3">
        <f t="shared" ca="1" si="180"/>
        <v>0</v>
      </c>
      <c r="R485" s="3">
        <f t="shared" ca="1" si="180"/>
        <v>0</v>
      </c>
      <c r="S485" s="3">
        <f t="shared" ca="1" si="180"/>
        <v>0</v>
      </c>
      <c r="T485" s="3">
        <f t="shared" ca="1" si="180"/>
        <v>0</v>
      </c>
      <c r="U485" s="3">
        <f t="shared" ca="1" si="180"/>
        <v>0</v>
      </c>
      <c r="V485" s="3">
        <f t="shared" ca="1" si="180"/>
        <v>0</v>
      </c>
      <c r="W485" s="3">
        <f t="shared" ca="1" si="180"/>
        <v>0</v>
      </c>
      <c r="X485" s="3">
        <f t="shared" ca="1" si="180"/>
        <v>0</v>
      </c>
      <c r="Y485" s="3">
        <f t="shared" ca="1" si="180"/>
        <v>0</v>
      </c>
      <c r="Z485" s="3">
        <f t="shared" ca="1" si="180"/>
        <v>0</v>
      </c>
      <c r="AA485" s="3">
        <f t="shared" ca="1" si="180"/>
        <v>0</v>
      </c>
      <c r="AB485" s="3">
        <f t="shared" ca="1" si="180"/>
        <v>0</v>
      </c>
      <c r="AC485" s="3">
        <f t="shared" ca="1" si="180"/>
        <v>0</v>
      </c>
      <c r="AD485" s="3">
        <f t="shared" ca="1" si="180"/>
        <v>0</v>
      </c>
      <c r="AE485" s="3">
        <f t="shared" ca="1" si="180"/>
        <v>0</v>
      </c>
      <c r="AF485" s="3">
        <f t="shared" ca="1" si="180"/>
        <v>0</v>
      </c>
      <c r="AG485" s="3">
        <f t="shared" ca="1" si="180"/>
        <v>0</v>
      </c>
      <c r="AH485" s="3">
        <f t="shared" ca="1" si="180"/>
        <v>0</v>
      </c>
      <c r="AI485" s="14">
        <f ca="1">SUM(K485:V485)</f>
        <v>0</v>
      </c>
      <c r="AJ485" s="14">
        <f ca="1">SUM(W485:AH485)</f>
        <v>0</v>
      </c>
      <c r="AK485" s="3">
        <f ca="1">OFFSET(AK$177,MATCH($E11,$J$178:$J$180,0)+MATCH($B485,$B$177,0)-1,0)</f>
        <v>0</v>
      </c>
      <c r="AL485" s="3">
        <f ca="1">OFFSET(AL$177,MATCH($E11,$J$178:$J$180,0)+MATCH($B485,$B$177,0)-1,0)</f>
        <v>0</v>
      </c>
      <c r="AM485" s="3">
        <f ca="1">OFFSET(AM$177,MATCH($E11,$J$178:$J$180,0)+MATCH($B485,$B$177,0)-1,0)</f>
        <v>0</v>
      </c>
    </row>
    <row r="486" spans="1:39" ht="13.5" hidden="1" outlineLevel="2" thickBot="1" x14ac:dyDescent="0.35">
      <c r="B486" s="60" t="str">
        <f>B181</f>
        <v>Securitization Tax (% of movie budget)</v>
      </c>
      <c r="C486" s="60"/>
      <c r="D486" s="60"/>
      <c r="E486" s="60"/>
      <c r="F486" s="60"/>
      <c r="G486" s="60"/>
      <c r="H486" s="60"/>
      <c r="I486" s="60"/>
      <c r="J486" s="60"/>
      <c r="K486" s="56">
        <f t="shared" ref="K486:AH486" ca="1" si="181">OFFSET(K$181,MATCH($E20,$J$182:$J$184,0)+MATCH($B486,$B$181,0)-1,0)*K$479</f>
        <v>0</v>
      </c>
      <c r="L486" s="56">
        <f t="shared" ca="1" si="181"/>
        <v>0</v>
      </c>
      <c r="M486" s="56">
        <f t="shared" ca="1" si="181"/>
        <v>0</v>
      </c>
      <c r="N486" s="56">
        <f t="shared" ca="1" si="181"/>
        <v>0</v>
      </c>
      <c r="O486" s="56">
        <f t="shared" ca="1" si="181"/>
        <v>0</v>
      </c>
      <c r="P486" s="56">
        <f t="shared" ca="1" si="181"/>
        <v>0</v>
      </c>
      <c r="Q486" s="56">
        <f t="shared" ca="1" si="181"/>
        <v>0</v>
      </c>
      <c r="R486" s="56">
        <f t="shared" ca="1" si="181"/>
        <v>0</v>
      </c>
      <c r="S486" s="56">
        <f t="shared" ca="1" si="181"/>
        <v>0</v>
      </c>
      <c r="T486" s="56">
        <f t="shared" ca="1" si="181"/>
        <v>0</v>
      </c>
      <c r="U486" s="56">
        <f t="shared" ca="1" si="181"/>
        <v>0</v>
      </c>
      <c r="V486" s="56">
        <f t="shared" ca="1" si="181"/>
        <v>0</v>
      </c>
      <c r="W486" s="56">
        <f t="shared" ca="1" si="181"/>
        <v>0</v>
      </c>
      <c r="X486" s="56">
        <f t="shared" ca="1" si="181"/>
        <v>0</v>
      </c>
      <c r="Y486" s="56">
        <f t="shared" ca="1" si="181"/>
        <v>0</v>
      </c>
      <c r="Z486" s="56">
        <f t="shared" ca="1" si="181"/>
        <v>0</v>
      </c>
      <c r="AA486" s="56">
        <f t="shared" ca="1" si="181"/>
        <v>0</v>
      </c>
      <c r="AB486" s="56">
        <f t="shared" ca="1" si="181"/>
        <v>0</v>
      </c>
      <c r="AC486" s="56">
        <f t="shared" ca="1" si="181"/>
        <v>0</v>
      </c>
      <c r="AD486" s="56">
        <f t="shared" ca="1" si="181"/>
        <v>0</v>
      </c>
      <c r="AE486" s="56">
        <f t="shared" ca="1" si="181"/>
        <v>0</v>
      </c>
      <c r="AF486" s="56">
        <f t="shared" ca="1" si="181"/>
        <v>0</v>
      </c>
      <c r="AG486" s="56">
        <f t="shared" ca="1" si="181"/>
        <v>0</v>
      </c>
      <c r="AH486" s="56">
        <f t="shared" ca="1" si="181"/>
        <v>0</v>
      </c>
      <c r="AI486" s="56">
        <f ca="1">SUM(K486:V486)</f>
        <v>0</v>
      </c>
      <c r="AJ486" s="56">
        <f ca="1">SUM(W486:AH486)</f>
        <v>0</v>
      </c>
      <c r="AK486" s="56">
        <f ca="1">OFFSET(AK$181,MATCH($E20,$J$182:$J$184,0)+MATCH($B486,$B$181,0)-1,0)*AK$479</f>
        <v>0</v>
      </c>
      <c r="AL486" s="56">
        <f ca="1">OFFSET(AL$181,MATCH($E20,$J$182:$J$184,0)+MATCH($B486,$B$181,0)-1,0)*AL$479</f>
        <v>0</v>
      </c>
      <c r="AM486" s="56">
        <f ca="1">OFFSET(AM$181,MATCH($E20,$J$182:$J$184,0)+MATCH($B486,$B$181,0)-1,0)*AM$479</f>
        <v>0</v>
      </c>
    </row>
    <row r="487" spans="1:39" s="15" customFormat="1" ht="13.5" hidden="1" outlineLevel="2" thickBot="1" x14ac:dyDescent="0.35">
      <c r="A487" s="36"/>
      <c r="B487" s="58" t="s">
        <v>134</v>
      </c>
      <c r="C487" s="58"/>
      <c r="D487" s="58"/>
      <c r="E487" s="58"/>
      <c r="F487" s="58"/>
      <c r="G487" s="58"/>
      <c r="H487" s="58"/>
      <c r="I487" s="58"/>
      <c r="J487" s="58"/>
      <c r="K487" s="59">
        <f t="shared" ref="K487:AM487" ca="1" si="182">SUM(K482:K486)</f>
        <v>0</v>
      </c>
      <c r="L487" s="59">
        <f t="shared" ca="1" si="182"/>
        <v>0</v>
      </c>
      <c r="M487" s="59">
        <f t="shared" ca="1" si="182"/>
        <v>0</v>
      </c>
      <c r="N487" s="59">
        <f t="shared" ca="1" si="182"/>
        <v>0</v>
      </c>
      <c r="O487" s="59">
        <f t="shared" ca="1" si="182"/>
        <v>0</v>
      </c>
      <c r="P487" s="59">
        <f t="shared" ca="1" si="182"/>
        <v>0</v>
      </c>
      <c r="Q487" s="59">
        <f t="shared" ca="1" si="182"/>
        <v>0</v>
      </c>
      <c r="R487" s="59">
        <f t="shared" ca="1" si="182"/>
        <v>18000</v>
      </c>
      <c r="S487" s="59">
        <f t="shared" ca="1" si="182"/>
        <v>18000</v>
      </c>
      <c r="T487" s="59">
        <f t="shared" ca="1" si="182"/>
        <v>18000</v>
      </c>
      <c r="U487" s="59">
        <f t="shared" ca="1" si="182"/>
        <v>18000</v>
      </c>
      <c r="V487" s="59">
        <f t="shared" ca="1" si="182"/>
        <v>18000</v>
      </c>
      <c r="W487" s="59">
        <f t="shared" ca="1" si="182"/>
        <v>18000</v>
      </c>
      <c r="X487" s="59">
        <f t="shared" ca="1" si="182"/>
        <v>18000</v>
      </c>
      <c r="Y487" s="59">
        <f t="shared" ca="1" si="182"/>
        <v>18000</v>
      </c>
      <c r="Z487" s="59">
        <f t="shared" ca="1" si="182"/>
        <v>18000</v>
      </c>
      <c r="AA487" s="59">
        <f t="shared" ca="1" si="182"/>
        <v>18000</v>
      </c>
      <c r="AB487" s="59">
        <f t="shared" ca="1" si="182"/>
        <v>18000</v>
      </c>
      <c r="AC487" s="59">
        <f t="shared" ca="1" si="182"/>
        <v>18000</v>
      </c>
      <c r="AD487" s="59">
        <f t="shared" ca="1" si="182"/>
        <v>18000</v>
      </c>
      <c r="AE487" s="59">
        <f t="shared" ca="1" si="182"/>
        <v>18000</v>
      </c>
      <c r="AF487" s="59">
        <f t="shared" ca="1" si="182"/>
        <v>18000</v>
      </c>
      <c r="AG487" s="59">
        <f t="shared" ca="1" si="182"/>
        <v>18000</v>
      </c>
      <c r="AH487" s="59">
        <f t="shared" ca="1" si="182"/>
        <v>18000</v>
      </c>
      <c r="AI487" s="59">
        <f t="shared" ca="1" si="182"/>
        <v>90000</v>
      </c>
      <c r="AJ487" s="59">
        <f t="shared" ca="1" si="182"/>
        <v>216000</v>
      </c>
      <c r="AK487" s="59">
        <f t="shared" ca="1" si="182"/>
        <v>248400</v>
      </c>
      <c r="AL487" s="59">
        <f t="shared" ca="1" si="182"/>
        <v>285659.99999999994</v>
      </c>
      <c r="AM487" s="59">
        <f t="shared" ca="1" si="182"/>
        <v>328508.99999999988</v>
      </c>
    </row>
    <row r="488" spans="1:39" hidden="1" outlineLevel="2" x14ac:dyDescent="0.3"/>
    <row r="489" spans="1:39" s="46" customFormat="1" hidden="1" outlineLevel="1" collapsed="1" x14ac:dyDescent="0.25">
      <c r="A489" s="45"/>
      <c r="B489" s="105" t="s">
        <v>136</v>
      </c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7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8"/>
    </row>
    <row r="490" spans="1:39" hidden="1" outlineLevel="2" x14ac:dyDescent="0.3">
      <c r="B490" t="s">
        <v>85</v>
      </c>
      <c r="K490" s="3">
        <f t="shared" ref="K490:AH490" ca="1" si="183">SUM(K491:K499)</f>
        <v>8</v>
      </c>
      <c r="L490" s="3">
        <f t="shared" ca="1" si="183"/>
        <v>8</v>
      </c>
      <c r="M490" s="3">
        <f t="shared" ca="1" si="183"/>
        <v>8</v>
      </c>
      <c r="N490" s="3">
        <f t="shared" ca="1" si="183"/>
        <v>8</v>
      </c>
      <c r="O490" s="3">
        <f t="shared" ca="1" si="183"/>
        <v>8</v>
      </c>
      <c r="P490" s="3">
        <f t="shared" ca="1" si="183"/>
        <v>8</v>
      </c>
      <c r="Q490" s="3">
        <f t="shared" ca="1" si="183"/>
        <v>8</v>
      </c>
      <c r="R490" s="3">
        <f t="shared" ca="1" si="183"/>
        <v>16</v>
      </c>
      <c r="S490" s="3">
        <f t="shared" ca="1" si="183"/>
        <v>16</v>
      </c>
      <c r="T490" s="3">
        <f t="shared" ca="1" si="183"/>
        <v>16</v>
      </c>
      <c r="U490" s="3">
        <f t="shared" ca="1" si="183"/>
        <v>16</v>
      </c>
      <c r="V490" s="3">
        <f t="shared" ca="1" si="183"/>
        <v>16</v>
      </c>
      <c r="W490" s="3">
        <f t="shared" ca="1" si="183"/>
        <v>17</v>
      </c>
      <c r="X490" s="3">
        <f t="shared" ca="1" si="183"/>
        <v>17</v>
      </c>
      <c r="Y490" s="3">
        <f t="shared" ca="1" si="183"/>
        <v>17</v>
      </c>
      <c r="Z490" s="3">
        <f t="shared" ca="1" si="183"/>
        <v>17</v>
      </c>
      <c r="AA490" s="3">
        <f t="shared" ca="1" si="183"/>
        <v>17</v>
      </c>
      <c r="AB490" s="3">
        <f t="shared" ca="1" si="183"/>
        <v>17</v>
      </c>
      <c r="AC490" s="3">
        <f t="shared" ca="1" si="183"/>
        <v>17</v>
      </c>
      <c r="AD490" s="3">
        <f t="shared" ca="1" si="183"/>
        <v>17</v>
      </c>
      <c r="AE490" s="3">
        <f t="shared" ca="1" si="183"/>
        <v>17</v>
      </c>
      <c r="AF490" s="3">
        <f t="shared" ca="1" si="183"/>
        <v>17</v>
      </c>
      <c r="AG490" s="3">
        <f t="shared" ca="1" si="183"/>
        <v>17</v>
      </c>
      <c r="AH490" s="3">
        <f t="shared" ca="1" si="183"/>
        <v>17</v>
      </c>
      <c r="AI490" s="14">
        <f t="shared" ref="AI490" ca="1" si="184">V490</f>
        <v>16</v>
      </c>
      <c r="AJ490" s="14">
        <f t="shared" ref="AJ490" ca="1" si="185">AH490</f>
        <v>17</v>
      </c>
      <c r="AK490" s="3">
        <f ca="1">SUM(AK491:AK499)</f>
        <v>17</v>
      </c>
      <c r="AL490" s="3">
        <f ca="1">SUM(AL491:AL499)</f>
        <v>17</v>
      </c>
      <c r="AM490" s="3">
        <f ca="1">SUM(AM491:AM499)</f>
        <v>17</v>
      </c>
    </row>
    <row r="491" spans="1:39" hidden="1" outlineLevel="2" x14ac:dyDescent="0.3">
      <c r="C491" t="str">
        <f>C199</f>
        <v>Paralegal</v>
      </c>
      <c r="K491" s="3">
        <f t="shared" ref="K491:AM491" ca="1" si="186">OFFSET(K$199,MATCH($E$11,$J$200:$J$202,0)+MATCH($C491,$C$199,0)-1,0)</f>
        <v>2</v>
      </c>
      <c r="L491" s="3">
        <f t="shared" ca="1" si="186"/>
        <v>2</v>
      </c>
      <c r="M491" s="3">
        <f t="shared" ca="1" si="186"/>
        <v>2</v>
      </c>
      <c r="N491" s="3">
        <f t="shared" ca="1" si="186"/>
        <v>2</v>
      </c>
      <c r="O491" s="3">
        <f t="shared" ca="1" si="186"/>
        <v>2</v>
      </c>
      <c r="P491" s="3">
        <f t="shared" ca="1" si="186"/>
        <v>2</v>
      </c>
      <c r="Q491" s="3">
        <f t="shared" ca="1" si="186"/>
        <v>2</v>
      </c>
      <c r="R491" s="3">
        <f t="shared" ca="1" si="186"/>
        <v>2</v>
      </c>
      <c r="S491" s="3">
        <f t="shared" ca="1" si="186"/>
        <v>2</v>
      </c>
      <c r="T491" s="3">
        <f t="shared" ca="1" si="186"/>
        <v>2</v>
      </c>
      <c r="U491" s="3">
        <f t="shared" ca="1" si="186"/>
        <v>2</v>
      </c>
      <c r="V491" s="3">
        <f t="shared" ca="1" si="186"/>
        <v>2</v>
      </c>
      <c r="W491" s="3">
        <f t="shared" ca="1" si="186"/>
        <v>2</v>
      </c>
      <c r="X491" s="3">
        <f t="shared" ca="1" si="186"/>
        <v>2</v>
      </c>
      <c r="Y491" s="3">
        <f t="shared" ca="1" si="186"/>
        <v>2</v>
      </c>
      <c r="Z491" s="3">
        <f t="shared" ca="1" si="186"/>
        <v>2</v>
      </c>
      <c r="AA491" s="3">
        <f t="shared" ca="1" si="186"/>
        <v>2</v>
      </c>
      <c r="AB491" s="3">
        <f t="shared" ca="1" si="186"/>
        <v>2</v>
      </c>
      <c r="AC491" s="3">
        <f t="shared" ca="1" si="186"/>
        <v>2</v>
      </c>
      <c r="AD491" s="3">
        <f t="shared" ca="1" si="186"/>
        <v>2</v>
      </c>
      <c r="AE491" s="3">
        <f t="shared" ca="1" si="186"/>
        <v>2</v>
      </c>
      <c r="AF491" s="3">
        <f t="shared" ca="1" si="186"/>
        <v>2</v>
      </c>
      <c r="AG491" s="3">
        <f t="shared" ca="1" si="186"/>
        <v>2</v>
      </c>
      <c r="AH491" s="3">
        <f t="shared" ca="1" si="186"/>
        <v>2</v>
      </c>
      <c r="AI491" s="3">
        <f t="shared" ca="1" si="186"/>
        <v>2</v>
      </c>
      <c r="AJ491" s="3">
        <f t="shared" ca="1" si="186"/>
        <v>2</v>
      </c>
      <c r="AK491" s="3">
        <f t="shared" ca="1" si="186"/>
        <v>2</v>
      </c>
      <c r="AL491" s="3">
        <f t="shared" ca="1" si="186"/>
        <v>2</v>
      </c>
      <c r="AM491" s="3">
        <f t="shared" ca="1" si="186"/>
        <v>2</v>
      </c>
    </row>
    <row r="492" spans="1:39" hidden="1" outlineLevel="2" x14ac:dyDescent="0.3">
      <c r="C492" t="str">
        <f>+C203</f>
        <v>Lawyers</v>
      </c>
      <c r="K492" s="3">
        <f ca="1">OFFSET(K$203,MATCH($E$11,$J$204:$J$206,0)+MATCH($C492,$C$203,0)-1,0)</f>
        <v>1</v>
      </c>
      <c r="L492" s="3">
        <f t="shared" ref="L492:AM492" ca="1" si="187">OFFSET(L$203,MATCH($E$11,$J$204:$J$206,0)+MATCH($C492,$C$203,0)-1,0)</f>
        <v>1</v>
      </c>
      <c r="M492" s="3">
        <f t="shared" ca="1" si="187"/>
        <v>1</v>
      </c>
      <c r="N492" s="3">
        <f t="shared" ca="1" si="187"/>
        <v>1</v>
      </c>
      <c r="O492" s="3">
        <f t="shared" ca="1" si="187"/>
        <v>1</v>
      </c>
      <c r="P492" s="3">
        <f t="shared" ca="1" si="187"/>
        <v>1</v>
      </c>
      <c r="Q492" s="3">
        <f t="shared" ca="1" si="187"/>
        <v>1</v>
      </c>
      <c r="R492" s="3">
        <f t="shared" ca="1" si="187"/>
        <v>1</v>
      </c>
      <c r="S492" s="3">
        <f t="shared" ca="1" si="187"/>
        <v>1</v>
      </c>
      <c r="T492" s="3">
        <f t="shared" ca="1" si="187"/>
        <v>1</v>
      </c>
      <c r="U492" s="3">
        <f t="shared" ca="1" si="187"/>
        <v>1</v>
      </c>
      <c r="V492" s="3">
        <f t="shared" ca="1" si="187"/>
        <v>1</v>
      </c>
      <c r="W492" s="3">
        <f t="shared" ca="1" si="187"/>
        <v>1</v>
      </c>
      <c r="X492" s="3">
        <f t="shared" ca="1" si="187"/>
        <v>1</v>
      </c>
      <c r="Y492" s="3">
        <f t="shared" ca="1" si="187"/>
        <v>1</v>
      </c>
      <c r="Z492" s="3">
        <f t="shared" ca="1" si="187"/>
        <v>1</v>
      </c>
      <c r="AA492" s="3">
        <f t="shared" ca="1" si="187"/>
        <v>1</v>
      </c>
      <c r="AB492" s="3">
        <f t="shared" ca="1" si="187"/>
        <v>1</v>
      </c>
      <c r="AC492" s="3">
        <f t="shared" ca="1" si="187"/>
        <v>1</v>
      </c>
      <c r="AD492" s="3">
        <f t="shared" ca="1" si="187"/>
        <v>1</v>
      </c>
      <c r="AE492" s="3">
        <f t="shared" ca="1" si="187"/>
        <v>1</v>
      </c>
      <c r="AF492" s="3">
        <f t="shared" ca="1" si="187"/>
        <v>1</v>
      </c>
      <c r="AG492" s="3">
        <f t="shared" ca="1" si="187"/>
        <v>1</v>
      </c>
      <c r="AH492" s="3">
        <f t="shared" ca="1" si="187"/>
        <v>1</v>
      </c>
      <c r="AI492" s="3">
        <f t="shared" ca="1" si="187"/>
        <v>1</v>
      </c>
      <c r="AJ492" s="3">
        <f t="shared" ca="1" si="187"/>
        <v>1</v>
      </c>
      <c r="AK492" s="3">
        <f t="shared" ca="1" si="187"/>
        <v>1</v>
      </c>
      <c r="AL492" s="3">
        <f t="shared" ca="1" si="187"/>
        <v>1</v>
      </c>
      <c r="AM492" s="3">
        <f t="shared" ca="1" si="187"/>
        <v>1</v>
      </c>
    </row>
    <row r="493" spans="1:39" hidden="1" outlineLevel="2" x14ac:dyDescent="0.3">
      <c r="C493" t="str">
        <f>+B207</f>
        <v>Sales Staff</v>
      </c>
      <c r="K493" s="3">
        <f ca="1">OFFSET(K$207,MATCH($E$11,$J$204:$J$206,0)+MATCH($C493,$B$207,0)-1,0)</f>
        <v>0</v>
      </c>
      <c r="L493" s="3">
        <f t="shared" ref="L493:AM493" ca="1" si="188">OFFSET(L$207,MATCH($E$11,$J$204:$J$206,0)+MATCH($C493,$B$207,0)-1,0)</f>
        <v>0</v>
      </c>
      <c r="M493" s="3">
        <f t="shared" ca="1" si="188"/>
        <v>0</v>
      </c>
      <c r="N493" s="3">
        <f t="shared" ca="1" si="188"/>
        <v>0</v>
      </c>
      <c r="O493" s="3">
        <f t="shared" ca="1" si="188"/>
        <v>0</v>
      </c>
      <c r="P493" s="3">
        <f t="shared" ca="1" si="188"/>
        <v>0</v>
      </c>
      <c r="Q493" s="3">
        <f t="shared" ca="1" si="188"/>
        <v>0</v>
      </c>
      <c r="R493" s="3">
        <f t="shared" ca="1" si="188"/>
        <v>2</v>
      </c>
      <c r="S493" s="3">
        <f t="shared" ca="1" si="188"/>
        <v>2</v>
      </c>
      <c r="T493" s="3">
        <f t="shared" ca="1" si="188"/>
        <v>2</v>
      </c>
      <c r="U493" s="3">
        <f t="shared" ca="1" si="188"/>
        <v>2</v>
      </c>
      <c r="V493" s="3">
        <f t="shared" ca="1" si="188"/>
        <v>2</v>
      </c>
      <c r="W493" s="3">
        <f t="shared" ca="1" si="188"/>
        <v>2</v>
      </c>
      <c r="X493" s="3">
        <f t="shared" ca="1" si="188"/>
        <v>2</v>
      </c>
      <c r="Y493" s="3">
        <f t="shared" ca="1" si="188"/>
        <v>2</v>
      </c>
      <c r="Z493" s="3">
        <f t="shared" ca="1" si="188"/>
        <v>2</v>
      </c>
      <c r="AA493" s="3">
        <f t="shared" ca="1" si="188"/>
        <v>2</v>
      </c>
      <c r="AB493" s="3">
        <f t="shared" ca="1" si="188"/>
        <v>2</v>
      </c>
      <c r="AC493" s="3">
        <f t="shared" ca="1" si="188"/>
        <v>2</v>
      </c>
      <c r="AD493" s="3">
        <f t="shared" ca="1" si="188"/>
        <v>2</v>
      </c>
      <c r="AE493" s="3">
        <f t="shared" ca="1" si="188"/>
        <v>2</v>
      </c>
      <c r="AF493" s="3">
        <f t="shared" ca="1" si="188"/>
        <v>2</v>
      </c>
      <c r="AG493" s="3">
        <f t="shared" ca="1" si="188"/>
        <v>2</v>
      </c>
      <c r="AH493" s="3">
        <f t="shared" ca="1" si="188"/>
        <v>2</v>
      </c>
      <c r="AI493" s="3">
        <f t="shared" ca="1" si="188"/>
        <v>2</v>
      </c>
      <c r="AJ493" s="3">
        <f t="shared" ca="1" si="188"/>
        <v>2</v>
      </c>
      <c r="AK493" s="3">
        <f t="shared" ca="1" si="188"/>
        <v>2</v>
      </c>
      <c r="AL493" s="3">
        <f t="shared" ca="1" si="188"/>
        <v>2</v>
      </c>
      <c r="AM493" s="3">
        <f t="shared" ca="1" si="188"/>
        <v>2</v>
      </c>
    </row>
    <row r="494" spans="1:39" hidden="1" outlineLevel="2" x14ac:dyDescent="0.3">
      <c r="C494" t="str">
        <f>B211</f>
        <v>Securities Traders</v>
      </c>
      <c r="K494" s="3">
        <f ca="1">OFFSET(K$211,MATCH($E$11,$J$212:$J$214,0)+MATCH($C494,$B$211,0)-1,0)</f>
        <v>0</v>
      </c>
      <c r="L494" s="3">
        <f t="shared" ref="L494:AM494" ca="1" si="189">OFFSET(L$211,MATCH($E$11,$J$212:$J$214,0)+MATCH($C494,$B$211,0)-1,0)</f>
        <v>0</v>
      </c>
      <c r="M494" s="3">
        <f t="shared" ca="1" si="189"/>
        <v>0</v>
      </c>
      <c r="N494" s="3">
        <f t="shared" ca="1" si="189"/>
        <v>0</v>
      </c>
      <c r="O494" s="3">
        <f t="shared" ca="1" si="189"/>
        <v>0</v>
      </c>
      <c r="P494" s="3">
        <f t="shared" ca="1" si="189"/>
        <v>0</v>
      </c>
      <c r="Q494" s="3">
        <f t="shared" ca="1" si="189"/>
        <v>0</v>
      </c>
      <c r="R494" s="3">
        <f t="shared" ca="1" si="189"/>
        <v>3</v>
      </c>
      <c r="S494" s="3">
        <f t="shared" ca="1" si="189"/>
        <v>3</v>
      </c>
      <c r="T494" s="3">
        <f t="shared" ca="1" si="189"/>
        <v>3</v>
      </c>
      <c r="U494" s="3">
        <f t="shared" ca="1" si="189"/>
        <v>3</v>
      </c>
      <c r="V494" s="3">
        <f t="shared" ca="1" si="189"/>
        <v>3</v>
      </c>
      <c r="W494" s="3">
        <f t="shared" ca="1" si="189"/>
        <v>3</v>
      </c>
      <c r="X494" s="3">
        <f t="shared" ca="1" si="189"/>
        <v>3</v>
      </c>
      <c r="Y494" s="3">
        <f t="shared" ca="1" si="189"/>
        <v>3</v>
      </c>
      <c r="Z494" s="3">
        <f t="shared" ca="1" si="189"/>
        <v>3</v>
      </c>
      <c r="AA494" s="3">
        <f t="shared" ca="1" si="189"/>
        <v>3</v>
      </c>
      <c r="AB494" s="3">
        <f t="shared" ca="1" si="189"/>
        <v>3</v>
      </c>
      <c r="AC494" s="3">
        <f t="shared" ca="1" si="189"/>
        <v>3</v>
      </c>
      <c r="AD494" s="3">
        <f t="shared" ca="1" si="189"/>
        <v>3</v>
      </c>
      <c r="AE494" s="3">
        <f t="shared" ca="1" si="189"/>
        <v>3</v>
      </c>
      <c r="AF494" s="3">
        <f t="shared" ca="1" si="189"/>
        <v>3</v>
      </c>
      <c r="AG494" s="3">
        <f t="shared" ca="1" si="189"/>
        <v>3</v>
      </c>
      <c r="AH494" s="3">
        <f t="shared" ca="1" si="189"/>
        <v>3</v>
      </c>
      <c r="AI494" s="3">
        <f t="shared" ca="1" si="189"/>
        <v>3</v>
      </c>
      <c r="AJ494" s="3">
        <f t="shared" ca="1" si="189"/>
        <v>3</v>
      </c>
      <c r="AK494" s="3">
        <f t="shared" ca="1" si="189"/>
        <v>3</v>
      </c>
      <c r="AL494" s="3">
        <f t="shared" ca="1" si="189"/>
        <v>3</v>
      </c>
      <c r="AM494" s="3">
        <f t="shared" ca="1" si="189"/>
        <v>3</v>
      </c>
    </row>
    <row r="495" spans="1:39" hidden="1" outlineLevel="2" x14ac:dyDescent="0.3">
      <c r="C495" t="str">
        <f>C216</f>
        <v>Net Admin</v>
      </c>
      <c r="K495" s="3">
        <f ca="1">OFFSET(K$216,MATCH($E$11,$J$212:$J$214,0)+MATCH($C495,$C$216,0)-1,0)</f>
        <v>2</v>
      </c>
      <c r="L495" s="3">
        <f t="shared" ref="L495:AM495" ca="1" si="190">OFFSET(L$216,MATCH($E$11,$J$212:$J$214,0)+MATCH($C495,$C$216,0)-1,0)</f>
        <v>2</v>
      </c>
      <c r="M495" s="3">
        <f t="shared" ca="1" si="190"/>
        <v>2</v>
      </c>
      <c r="N495" s="3">
        <f t="shared" ca="1" si="190"/>
        <v>2</v>
      </c>
      <c r="O495" s="3">
        <f t="shared" ca="1" si="190"/>
        <v>2</v>
      </c>
      <c r="P495" s="3">
        <f t="shared" ca="1" si="190"/>
        <v>2</v>
      </c>
      <c r="Q495" s="3">
        <f t="shared" ca="1" si="190"/>
        <v>2</v>
      </c>
      <c r="R495" s="3">
        <f t="shared" ca="1" si="190"/>
        <v>2</v>
      </c>
      <c r="S495" s="3">
        <f t="shared" ca="1" si="190"/>
        <v>2</v>
      </c>
      <c r="T495" s="3">
        <f t="shared" ca="1" si="190"/>
        <v>2</v>
      </c>
      <c r="U495" s="3">
        <f t="shared" ca="1" si="190"/>
        <v>2</v>
      </c>
      <c r="V495" s="3">
        <f t="shared" ca="1" si="190"/>
        <v>2</v>
      </c>
      <c r="W495" s="3">
        <f t="shared" ca="1" si="190"/>
        <v>2</v>
      </c>
      <c r="X495" s="3">
        <f t="shared" ca="1" si="190"/>
        <v>2</v>
      </c>
      <c r="Y495" s="3">
        <f t="shared" ca="1" si="190"/>
        <v>2</v>
      </c>
      <c r="Z495" s="3">
        <f t="shared" ca="1" si="190"/>
        <v>2</v>
      </c>
      <c r="AA495" s="3">
        <f t="shared" ca="1" si="190"/>
        <v>2</v>
      </c>
      <c r="AB495" s="3">
        <f t="shared" ca="1" si="190"/>
        <v>2</v>
      </c>
      <c r="AC495" s="3">
        <f t="shared" ca="1" si="190"/>
        <v>2</v>
      </c>
      <c r="AD495" s="3">
        <f t="shared" ca="1" si="190"/>
        <v>2</v>
      </c>
      <c r="AE495" s="3">
        <f t="shared" ca="1" si="190"/>
        <v>2</v>
      </c>
      <c r="AF495" s="3">
        <f t="shared" ca="1" si="190"/>
        <v>2</v>
      </c>
      <c r="AG495" s="3">
        <f t="shared" ca="1" si="190"/>
        <v>2</v>
      </c>
      <c r="AH495" s="3">
        <f t="shared" ca="1" si="190"/>
        <v>2</v>
      </c>
      <c r="AI495" s="3">
        <f t="shared" ca="1" si="190"/>
        <v>2</v>
      </c>
      <c r="AJ495" s="3">
        <f t="shared" ca="1" si="190"/>
        <v>2</v>
      </c>
      <c r="AK495" s="3">
        <f t="shared" ca="1" si="190"/>
        <v>2</v>
      </c>
      <c r="AL495" s="3">
        <f t="shared" ca="1" si="190"/>
        <v>2</v>
      </c>
      <c r="AM495" s="3">
        <f t="shared" ca="1" si="190"/>
        <v>2</v>
      </c>
    </row>
    <row r="496" spans="1:39" hidden="1" outlineLevel="2" x14ac:dyDescent="0.3">
      <c r="C496" t="str">
        <f>B220</f>
        <v>Communication</v>
      </c>
      <c r="K496" s="3">
        <f ca="1">OFFSET(K$220,MATCH($E$11,$J$212:$J$214,0)+MATCH($C496,$B$220,0)-1,0)</f>
        <v>0</v>
      </c>
      <c r="L496" s="3">
        <f t="shared" ref="L496:AM496" ca="1" si="191">OFFSET(L$220,MATCH($E$11,$J$212:$J$214,0)+MATCH($C496,$B$220,0)-1,0)</f>
        <v>0</v>
      </c>
      <c r="M496" s="3">
        <f t="shared" ca="1" si="191"/>
        <v>0</v>
      </c>
      <c r="N496" s="3">
        <f t="shared" ca="1" si="191"/>
        <v>0</v>
      </c>
      <c r="O496" s="3">
        <f t="shared" ca="1" si="191"/>
        <v>0</v>
      </c>
      <c r="P496" s="3">
        <f t="shared" ca="1" si="191"/>
        <v>0</v>
      </c>
      <c r="Q496" s="3">
        <f t="shared" ca="1" si="191"/>
        <v>0</v>
      </c>
      <c r="R496" s="3">
        <f t="shared" ca="1" si="191"/>
        <v>2</v>
      </c>
      <c r="S496" s="3">
        <f t="shared" ca="1" si="191"/>
        <v>2</v>
      </c>
      <c r="T496" s="3">
        <f t="shared" ca="1" si="191"/>
        <v>2</v>
      </c>
      <c r="U496" s="3">
        <f t="shared" ca="1" si="191"/>
        <v>2</v>
      </c>
      <c r="V496" s="3">
        <f t="shared" ca="1" si="191"/>
        <v>2</v>
      </c>
      <c r="W496" s="3">
        <f t="shared" ca="1" si="191"/>
        <v>2</v>
      </c>
      <c r="X496" s="3">
        <f t="shared" ca="1" si="191"/>
        <v>2</v>
      </c>
      <c r="Y496" s="3">
        <f t="shared" ca="1" si="191"/>
        <v>2</v>
      </c>
      <c r="Z496" s="3">
        <f t="shared" ca="1" si="191"/>
        <v>2</v>
      </c>
      <c r="AA496" s="3">
        <f t="shared" ca="1" si="191"/>
        <v>2</v>
      </c>
      <c r="AB496" s="3">
        <f t="shared" ca="1" si="191"/>
        <v>2</v>
      </c>
      <c r="AC496" s="3">
        <f t="shared" ca="1" si="191"/>
        <v>2</v>
      </c>
      <c r="AD496" s="3">
        <f t="shared" ca="1" si="191"/>
        <v>2</v>
      </c>
      <c r="AE496" s="3">
        <f t="shared" ca="1" si="191"/>
        <v>2</v>
      </c>
      <c r="AF496" s="3">
        <f t="shared" ca="1" si="191"/>
        <v>2</v>
      </c>
      <c r="AG496" s="3">
        <f t="shared" ca="1" si="191"/>
        <v>2</v>
      </c>
      <c r="AH496" s="3">
        <f t="shared" ca="1" si="191"/>
        <v>2</v>
      </c>
      <c r="AI496" s="3">
        <f t="shared" ca="1" si="191"/>
        <v>2</v>
      </c>
      <c r="AJ496" s="3">
        <f t="shared" ca="1" si="191"/>
        <v>2</v>
      </c>
      <c r="AK496" s="3">
        <f t="shared" ca="1" si="191"/>
        <v>2</v>
      </c>
      <c r="AL496" s="3">
        <f t="shared" ca="1" si="191"/>
        <v>2</v>
      </c>
      <c r="AM496" s="3">
        <f t="shared" ca="1" si="191"/>
        <v>2</v>
      </c>
    </row>
    <row r="497" spans="2:39" hidden="1" outlineLevel="2" x14ac:dyDescent="0.3">
      <c r="C497" t="str">
        <f>B224</f>
        <v>Office Manager</v>
      </c>
      <c r="K497" s="3">
        <f ca="1">OFFSET(K$224,MATCH($E$11,$J$212:$J$214,0)+MATCH($C497,$B$224,0)-1,0)</f>
        <v>1</v>
      </c>
      <c r="L497" s="3">
        <f t="shared" ref="L497:AM497" ca="1" si="192">OFFSET(L$224,MATCH($E$11,$J$212:$J$214,0)+MATCH($C497,$B$224,0)-1,0)</f>
        <v>1</v>
      </c>
      <c r="M497" s="3">
        <f t="shared" ca="1" si="192"/>
        <v>1</v>
      </c>
      <c r="N497" s="3">
        <f t="shared" ca="1" si="192"/>
        <v>1</v>
      </c>
      <c r="O497" s="3">
        <f t="shared" ca="1" si="192"/>
        <v>1</v>
      </c>
      <c r="P497" s="3">
        <f t="shared" ca="1" si="192"/>
        <v>1</v>
      </c>
      <c r="Q497" s="3">
        <f t="shared" ca="1" si="192"/>
        <v>1</v>
      </c>
      <c r="R497" s="3">
        <f t="shared" ca="1" si="192"/>
        <v>1</v>
      </c>
      <c r="S497" s="3">
        <f t="shared" ca="1" si="192"/>
        <v>1</v>
      </c>
      <c r="T497" s="3">
        <f t="shared" ca="1" si="192"/>
        <v>1</v>
      </c>
      <c r="U497" s="3">
        <f t="shared" ca="1" si="192"/>
        <v>1</v>
      </c>
      <c r="V497" s="3">
        <f t="shared" ca="1" si="192"/>
        <v>1</v>
      </c>
      <c r="W497" s="3">
        <f t="shared" ca="1" si="192"/>
        <v>1</v>
      </c>
      <c r="X497" s="3">
        <f t="shared" ca="1" si="192"/>
        <v>1</v>
      </c>
      <c r="Y497" s="3">
        <f t="shared" ca="1" si="192"/>
        <v>1</v>
      </c>
      <c r="Z497" s="3">
        <f t="shared" ca="1" si="192"/>
        <v>1</v>
      </c>
      <c r="AA497" s="3">
        <f t="shared" ca="1" si="192"/>
        <v>1</v>
      </c>
      <c r="AB497" s="3">
        <f t="shared" ca="1" si="192"/>
        <v>1</v>
      </c>
      <c r="AC497" s="3">
        <f t="shared" ca="1" si="192"/>
        <v>1</v>
      </c>
      <c r="AD497" s="3">
        <f t="shared" ca="1" si="192"/>
        <v>1</v>
      </c>
      <c r="AE497" s="3">
        <f t="shared" ca="1" si="192"/>
        <v>1</v>
      </c>
      <c r="AF497" s="3">
        <f t="shared" ca="1" si="192"/>
        <v>1</v>
      </c>
      <c r="AG497" s="3">
        <f t="shared" ca="1" si="192"/>
        <v>1</v>
      </c>
      <c r="AH497" s="3">
        <f t="shared" ca="1" si="192"/>
        <v>1</v>
      </c>
      <c r="AI497" s="3">
        <f t="shared" ca="1" si="192"/>
        <v>1</v>
      </c>
      <c r="AJ497" s="3">
        <f t="shared" ca="1" si="192"/>
        <v>1</v>
      </c>
      <c r="AK497" s="3">
        <f t="shared" ca="1" si="192"/>
        <v>1</v>
      </c>
      <c r="AL497" s="3">
        <f t="shared" ca="1" si="192"/>
        <v>1</v>
      </c>
      <c r="AM497" s="3">
        <f t="shared" ca="1" si="192"/>
        <v>1</v>
      </c>
    </row>
    <row r="498" spans="2:39" hidden="1" outlineLevel="2" x14ac:dyDescent="0.3">
      <c r="C498" t="str">
        <f>B228</f>
        <v>Accountant</v>
      </c>
      <c r="K498" s="3">
        <f ca="1">OFFSET(K$228,MATCH($E$11,$J$212:$J$214,0)+MATCH($C498,$B$228,0)-1,0)</f>
        <v>1</v>
      </c>
      <c r="L498" s="3">
        <f t="shared" ref="L498:AM498" ca="1" si="193">OFFSET(L$228,MATCH($E$11,$J$212:$J$214,0)+MATCH($C498,$B$228,0)-1,0)</f>
        <v>1</v>
      </c>
      <c r="M498" s="3">
        <f t="shared" ca="1" si="193"/>
        <v>1</v>
      </c>
      <c r="N498" s="3">
        <f t="shared" ca="1" si="193"/>
        <v>1</v>
      </c>
      <c r="O498" s="3">
        <f t="shared" ca="1" si="193"/>
        <v>1</v>
      </c>
      <c r="P498" s="3">
        <f t="shared" ca="1" si="193"/>
        <v>1</v>
      </c>
      <c r="Q498" s="3">
        <f t="shared" ca="1" si="193"/>
        <v>1</v>
      </c>
      <c r="R498" s="3">
        <f t="shared" ca="1" si="193"/>
        <v>1</v>
      </c>
      <c r="S498" s="3">
        <f t="shared" ca="1" si="193"/>
        <v>1</v>
      </c>
      <c r="T498" s="3">
        <f t="shared" ca="1" si="193"/>
        <v>1</v>
      </c>
      <c r="U498" s="3">
        <f t="shared" ca="1" si="193"/>
        <v>1</v>
      </c>
      <c r="V498" s="3">
        <f t="shared" ca="1" si="193"/>
        <v>1</v>
      </c>
      <c r="W498" s="3">
        <f t="shared" ca="1" si="193"/>
        <v>2</v>
      </c>
      <c r="X498" s="3">
        <f t="shared" ca="1" si="193"/>
        <v>2</v>
      </c>
      <c r="Y498" s="3">
        <f t="shared" ca="1" si="193"/>
        <v>2</v>
      </c>
      <c r="Z498" s="3">
        <f t="shared" ca="1" si="193"/>
        <v>2</v>
      </c>
      <c r="AA498" s="3">
        <f t="shared" ca="1" si="193"/>
        <v>2</v>
      </c>
      <c r="AB498" s="3">
        <f t="shared" ca="1" si="193"/>
        <v>2</v>
      </c>
      <c r="AC498" s="3">
        <f t="shared" ca="1" si="193"/>
        <v>2</v>
      </c>
      <c r="AD498" s="3">
        <f t="shared" ca="1" si="193"/>
        <v>2</v>
      </c>
      <c r="AE498" s="3">
        <f t="shared" ca="1" si="193"/>
        <v>2</v>
      </c>
      <c r="AF498" s="3">
        <f t="shared" ca="1" si="193"/>
        <v>2</v>
      </c>
      <c r="AG498" s="3">
        <f t="shared" ca="1" si="193"/>
        <v>2</v>
      </c>
      <c r="AH498" s="3">
        <f t="shared" ca="1" si="193"/>
        <v>2</v>
      </c>
      <c r="AI498" s="3">
        <f t="shared" ca="1" si="193"/>
        <v>1</v>
      </c>
      <c r="AJ498" s="3">
        <f t="shared" ca="1" si="193"/>
        <v>2</v>
      </c>
      <c r="AK498" s="3">
        <f t="shared" ca="1" si="193"/>
        <v>2</v>
      </c>
      <c r="AL498" s="3">
        <f t="shared" ca="1" si="193"/>
        <v>2</v>
      </c>
      <c r="AM498" s="3">
        <f t="shared" ca="1" si="193"/>
        <v>2</v>
      </c>
    </row>
    <row r="499" spans="2:39" hidden="1" outlineLevel="2" x14ac:dyDescent="0.3">
      <c r="C499" t="str">
        <f>B232</f>
        <v>Receptionist</v>
      </c>
      <c r="K499" s="3">
        <f ca="1">OFFSET(K$232,MATCH($E$11,$J$212:$J$214,0)+MATCH($C499,$B$232,0)-1,0)</f>
        <v>1</v>
      </c>
      <c r="L499" s="3">
        <f t="shared" ref="L499:AM499" ca="1" si="194">OFFSET(L$232,MATCH($E$11,$J$212:$J$214,0)+MATCH($C499,$B$232,0)-1,0)</f>
        <v>1</v>
      </c>
      <c r="M499" s="3">
        <f t="shared" ca="1" si="194"/>
        <v>1</v>
      </c>
      <c r="N499" s="3">
        <f t="shared" ca="1" si="194"/>
        <v>1</v>
      </c>
      <c r="O499" s="3">
        <f t="shared" ca="1" si="194"/>
        <v>1</v>
      </c>
      <c r="P499" s="3">
        <f t="shared" ca="1" si="194"/>
        <v>1</v>
      </c>
      <c r="Q499" s="3">
        <f t="shared" ca="1" si="194"/>
        <v>1</v>
      </c>
      <c r="R499" s="3">
        <f t="shared" ca="1" si="194"/>
        <v>2</v>
      </c>
      <c r="S499" s="3">
        <f t="shared" ca="1" si="194"/>
        <v>2</v>
      </c>
      <c r="T499" s="3">
        <f t="shared" ca="1" si="194"/>
        <v>2</v>
      </c>
      <c r="U499" s="3">
        <f t="shared" ca="1" si="194"/>
        <v>2</v>
      </c>
      <c r="V499" s="3">
        <f t="shared" ca="1" si="194"/>
        <v>2</v>
      </c>
      <c r="W499" s="3">
        <f t="shared" ca="1" si="194"/>
        <v>2</v>
      </c>
      <c r="X499" s="3">
        <f t="shared" ca="1" si="194"/>
        <v>2</v>
      </c>
      <c r="Y499" s="3">
        <f t="shared" ca="1" si="194"/>
        <v>2</v>
      </c>
      <c r="Z499" s="3">
        <f t="shared" ca="1" si="194"/>
        <v>2</v>
      </c>
      <c r="AA499" s="3">
        <f t="shared" ca="1" si="194"/>
        <v>2</v>
      </c>
      <c r="AB499" s="3">
        <f t="shared" ca="1" si="194"/>
        <v>2</v>
      </c>
      <c r="AC499" s="3">
        <f t="shared" ca="1" si="194"/>
        <v>2</v>
      </c>
      <c r="AD499" s="3">
        <f t="shared" ca="1" si="194"/>
        <v>2</v>
      </c>
      <c r="AE499" s="3">
        <f t="shared" ca="1" si="194"/>
        <v>2</v>
      </c>
      <c r="AF499" s="3">
        <f t="shared" ca="1" si="194"/>
        <v>2</v>
      </c>
      <c r="AG499" s="3">
        <f t="shared" ca="1" si="194"/>
        <v>2</v>
      </c>
      <c r="AH499" s="3">
        <f t="shared" ca="1" si="194"/>
        <v>2</v>
      </c>
      <c r="AI499" s="3">
        <f t="shared" ca="1" si="194"/>
        <v>2</v>
      </c>
      <c r="AJ499" s="3">
        <f t="shared" ca="1" si="194"/>
        <v>2</v>
      </c>
      <c r="AK499" s="3">
        <f t="shared" ca="1" si="194"/>
        <v>2</v>
      </c>
      <c r="AL499" s="3">
        <f t="shared" ca="1" si="194"/>
        <v>2</v>
      </c>
      <c r="AM499" s="3">
        <f t="shared" ca="1" si="194"/>
        <v>2</v>
      </c>
    </row>
    <row r="500" spans="2:39" hidden="1" outlineLevel="2" x14ac:dyDescent="0.3">
      <c r="B500" t="s">
        <v>84</v>
      </c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K500" s="3"/>
      <c r="AL500" s="3"/>
      <c r="AM500" s="3"/>
    </row>
    <row r="501" spans="2:39" hidden="1" outlineLevel="2" x14ac:dyDescent="0.3">
      <c r="C501" t="str">
        <f>C238</f>
        <v>$ Salary / Paralegal</v>
      </c>
      <c r="K501" s="3">
        <f ca="1">OFFSET(K$238,MATCH($E$23,$J$239:$J$241,0)+MATCH($C501,$C$238,0)-1,0)</f>
        <v>4500</v>
      </c>
      <c r="L501" s="3">
        <f t="shared" ref="L501:AM501" ca="1" si="195">OFFSET(L$238,MATCH($E$23,$J$239:$J$241,0)+MATCH($C501,$C$238,0)-1,0)</f>
        <v>4500</v>
      </c>
      <c r="M501" s="3">
        <f t="shared" ca="1" si="195"/>
        <v>4500</v>
      </c>
      <c r="N501" s="3">
        <f t="shared" ca="1" si="195"/>
        <v>4500</v>
      </c>
      <c r="O501" s="3">
        <f t="shared" ca="1" si="195"/>
        <v>4500</v>
      </c>
      <c r="P501" s="3">
        <f t="shared" ca="1" si="195"/>
        <v>4500</v>
      </c>
      <c r="Q501" s="3">
        <f t="shared" ca="1" si="195"/>
        <v>4500</v>
      </c>
      <c r="R501" s="3">
        <f t="shared" ca="1" si="195"/>
        <v>4500</v>
      </c>
      <c r="S501" s="3">
        <f t="shared" ca="1" si="195"/>
        <v>4500</v>
      </c>
      <c r="T501" s="3">
        <f t="shared" ca="1" si="195"/>
        <v>4500</v>
      </c>
      <c r="U501" s="3">
        <f t="shared" ca="1" si="195"/>
        <v>4500</v>
      </c>
      <c r="V501" s="3">
        <f t="shared" ca="1" si="195"/>
        <v>4500</v>
      </c>
      <c r="W501" s="3">
        <f t="shared" ca="1" si="195"/>
        <v>4500</v>
      </c>
      <c r="X501" s="3">
        <f t="shared" ca="1" si="195"/>
        <v>4500</v>
      </c>
      <c r="Y501" s="3">
        <f t="shared" ca="1" si="195"/>
        <v>4500</v>
      </c>
      <c r="Z501" s="3">
        <f t="shared" ca="1" si="195"/>
        <v>4500</v>
      </c>
      <c r="AA501" s="3">
        <f t="shared" ca="1" si="195"/>
        <v>4500</v>
      </c>
      <c r="AB501" s="3">
        <f t="shared" ca="1" si="195"/>
        <v>4500</v>
      </c>
      <c r="AC501" s="3">
        <f t="shared" ca="1" si="195"/>
        <v>4500</v>
      </c>
      <c r="AD501" s="3">
        <f t="shared" ca="1" si="195"/>
        <v>4500</v>
      </c>
      <c r="AE501" s="3">
        <f t="shared" ca="1" si="195"/>
        <v>4500</v>
      </c>
      <c r="AF501" s="3">
        <f t="shared" ca="1" si="195"/>
        <v>4500</v>
      </c>
      <c r="AG501" s="3">
        <f t="shared" ca="1" si="195"/>
        <v>4500</v>
      </c>
      <c r="AH501" s="3">
        <f t="shared" ca="1" si="195"/>
        <v>4500</v>
      </c>
      <c r="AI501" s="3">
        <f t="shared" ca="1" si="195"/>
        <v>54000</v>
      </c>
      <c r="AJ501" s="3">
        <f t="shared" ca="1" si="195"/>
        <v>54000</v>
      </c>
      <c r="AK501" s="3">
        <f t="shared" ca="1" si="195"/>
        <v>54540</v>
      </c>
      <c r="AL501" s="3">
        <f t="shared" ca="1" si="195"/>
        <v>55085.4</v>
      </c>
      <c r="AM501" s="3">
        <f t="shared" ca="1" si="195"/>
        <v>55636.254000000001</v>
      </c>
    </row>
    <row r="502" spans="2:39" hidden="1" outlineLevel="2" x14ac:dyDescent="0.3">
      <c r="C502" t="str">
        <f>C242</f>
        <v>$ Salary / Lawyers</v>
      </c>
      <c r="K502" s="3">
        <f ca="1">OFFSET(K$242,MATCH($E$23,$J$243:$J$245,0)+MATCH($C502,$C$242,0)-1,0)</f>
        <v>18000</v>
      </c>
      <c r="L502" s="3">
        <f t="shared" ref="L502:AM502" ca="1" si="196">OFFSET(L$242,MATCH($E$23,$J$243:$J$245,0)+MATCH($C502,$C$242,0)-1,0)</f>
        <v>18000</v>
      </c>
      <c r="M502" s="3">
        <f t="shared" ca="1" si="196"/>
        <v>18000</v>
      </c>
      <c r="N502" s="3">
        <f t="shared" ca="1" si="196"/>
        <v>18000</v>
      </c>
      <c r="O502" s="3">
        <f t="shared" ca="1" si="196"/>
        <v>18000</v>
      </c>
      <c r="P502" s="3">
        <f t="shared" ca="1" si="196"/>
        <v>18000</v>
      </c>
      <c r="Q502" s="3">
        <f t="shared" ca="1" si="196"/>
        <v>18000</v>
      </c>
      <c r="R502" s="3">
        <f t="shared" ca="1" si="196"/>
        <v>18000</v>
      </c>
      <c r="S502" s="3">
        <f t="shared" ca="1" si="196"/>
        <v>18000</v>
      </c>
      <c r="T502" s="3">
        <f t="shared" ca="1" si="196"/>
        <v>18000</v>
      </c>
      <c r="U502" s="3">
        <f t="shared" ca="1" si="196"/>
        <v>18000</v>
      </c>
      <c r="V502" s="3">
        <f t="shared" ca="1" si="196"/>
        <v>18000</v>
      </c>
      <c r="W502" s="3">
        <f t="shared" ca="1" si="196"/>
        <v>18000</v>
      </c>
      <c r="X502" s="3">
        <f t="shared" ca="1" si="196"/>
        <v>18000</v>
      </c>
      <c r="Y502" s="3">
        <f t="shared" ca="1" si="196"/>
        <v>18000</v>
      </c>
      <c r="Z502" s="3">
        <f t="shared" ca="1" si="196"/>
        <v>18000</v>
      </c>
      <c r="AA502" s="3">
        <f t="shared" ca="1" si="196"/>
        <v>18000</v>
      </c>
      <c r="AB502" s="3">
        <f t="shared" ca="1" si="196"/>
        <v>18000</v>
      </c>
      <c r="AC502" s="3">
        <f t="shared" ca="1" si="196"/>
        <v>18000</v>
      </c>
      <c r="AD502" s="3">
        <f t="shared" ca="1" si="196"/>
        <v>18000</v>
      </c>
      <c r="AE502" s="3">
        <f t="shared" ca="1" si="196"/>
        <v>18000</v>
      </c>
      <c r="AF502" s="3">
        <f t="shared" ca="1" si="196"/>
        <v>18000</v>
      </c>
      <c r="AG502" s="3">
        <f t="shared" ca="1" si="196"/>
        <v>18000</v>
      </c>
      <c r="AH502" s="3">
        <f t="shared" ca="1" si="196"/>
        <v>18000</v>
      </c>
      <c r="AI502" s="3">
        <f t="shared" ca="1" si="196"/>
        <v>216000</v>
      </c>
      <c r="AJ502" s="3">
        <f t="shared" ca="1" si="196"/>
        <v>216000</v>
      </c>
      <c r="AK502" s="3">
        <f t="shared" ca="1" si="196"/>
        <v>218160</v>
      </c>
      <c r="AL502" s="3">
        <f t="shared" ca="1" si="196"/>
        <v>220341.6</v>
      </c>
      <c r="AM502" s="3">
        <f t="shared" ca="1" si="196"/>
        <v>222545.016</v>
      </c>
    </row>
    <row r="503" spans="2:39" hidden="1" outlineLevel="2" x14ac:dyDescent="0.3">
      <c r="C503" t="str">
        <f>B246</f>
        <v>$ Salary / Sales</v>
      </c>
      <c r="K503" s="3">
        <f ca="1">OFFSET(K$246,MATCH($E$23,$J$243:$J$245,0)+MATCH($C503,$B$246,0)-1,0)</f>
        <v>6000</v>
      </c>
      <c r="L503" s="3">
        <f t="shared" ref="L503:AM503" ca="1" si="197">OFFSET(L$246,MATCH($E$23,$J$243:$J$245,0)+MATCH($C503,$B$246,0)-1,0)</f>
        <v>6000</v>
      </c>
      <c r="M503" s="3">
        <f t="shared" ca="1" si="197"/>
        <v>6000</v>
      </c>
      <c r="N503" s="3">
        <f t="shared" ca="1" si="197"/>
        <v>6000</v>
      </c>
      <c r="O503" s="3">
        <f t="shared" ca="1" si="197"/>
        <v>6000</v>
      </c>
      <c r="P503" s="3">
        <f t="shared" ca="1" si="197"/>
        <v>6000</v>
      </c>
      <c r="Q503" s="3">
        <f t="shared" ca="1" si="197"/>
        <v>6000</v>
      </c>
      <c r="R503" s="3">
        <f t="shared" ca="1" si="197"/>
        <v>6000</v>
      </c>
      <c r="S503" s="3">
        <f t="shared" ca="1" si="197"/>
        <v>6000</v>
      </c>
      <c r="T503" s="3">
        <f t="shared" ca="1" si="197"/>
        <v>6000</v>
      </c>
      <c r="U503" s="3">
        <f t="shared" ca="1" si="197"/>
        <v>6000</v>
      </c>
      <c r="V503" s="3">
        <f t="shared" ca="1" si="197"/>
        <v>6000</v>
      </c>
      <c r="W503" s="3">
        <f t="shared" ca="1" si="197"/>
        <v>6000</v>
      </c>
      <c r="X503" s="3">
        <f t="shared" ca="1" si="197"/>
        <v>6000</v>
      </c>
      <c r="Y503" s="3">
        <f t="shared" ca="1" si="197"/>
        <v>6000</v>
      </c>
      <c r="Z503" s="3">
        <f t="shared" ca="1" si="197"/>
        <v>6000</v>
      </c>
      <c r="AA503" s="3">
        <f t="shared" ca="1" si="197"/>
        <v>6000</v>
      </c>
      <c r="AB503" s="3">
        <f t="shared" ca="1" si="197"/>
        <v>6000</v>
      </c>
      <c r="AC503" s="3">
        <f t="shared" ca="1" si="197"/>
        <v>6000</v>
      </c>
      <c r="AD503" s="3">
        <f t="shared" ca="1" si="197"/>
        <v>6000</v>
      </c>
      <c r="AE503" s="3">
        <f t="shared" ca="1" si="197"/>
        <v>6000</v>
      </c>
      <c r="AF503" s="3">
        <f t="shared" ca="1" si="197"/>
        <v>6000</v>
      </c>
      <c r="AG503" s="3">
        <f t="shared" ca="1" si="197"/>
        <v>6000</v>
      </c>
      <c r="AH503" s="3">
        <f t="shared" ca="1" si="197"/>
        <v>6000</v>
      </c>
      <c r="AI503" s="3">
        <f t="shared" ca="1" si="197"/>
        <v>72000</v>
      </c>
      <c r="AJ503" s="3">
        <f t="shared" ca="1" si="197"/>
        <v>72000</v>
      </c>
      <c r="AK503" s="3">
        <f t="shared" ca="1" si="197"/>
        <v>72720</v>
      </c>
      <c r="AL503" s="3">
        <f t="shared" ca="1" si="197"/>
        <v>73447.199999999997</v>
      </c>
      <c r="AM503" s="3">
        <f t="shared" ca="1" si="197"/>
        <v>74181.671999999991</v>
      </c>
    </row>
    <row r="504" spans="2:39" hidden="1" outlineLevel="2" x14ac:dyDescent="0.3">
      <c r="C504" t="str">
        <f>B250</f>
        <v>$ Salary / Securities Traders</v>
      </c>
      <c r="K504" s="3">
        <f ca="1">OFFSET(K$250,MATCH($E$23,$J$251:$J$253,0)+MATCH($C504,$B$250,0)-1,0)</f>
        <v>12000</v>
      </c>
      <c r="L504" s="3">
        <f t="shared" ref="L504:AM504" ca="1" si="198">OFFSET(L$250,MATCH($E$23,$J$251:$J$253,0)+MATCH($C504,$B$250,0)-1,0)</f>
        <v>12000</v>
      </c>
      <c r="M504" s="3">
        <f t="shared" ca="1" si="198"/>
        <v>12000</v>
      </c>
      <c r="N504" s="3">
        <f t="shared" ca="1" si="198"/>
        <v>12000</v>
      </c>
      <c r="O504" s="3">
        <f t="shared" ca="1" si="198"/>
        <v>12000</v>
      </c>
      <c r="P504" s="3">
        <f t="shared" ca="1" si="198"/>
        <v>12000</v>
      </c>
      <c r="Q504" s="3">
        <f t="shared" ca="1" si="198"/>
        <v>12000</v>
      </c>
      <c r="R504" s="3">
        <f t="shared" ca="1" si="198"/>
        <v>12000</v>
      </c>
      <c r="S504" s="3">
        <f t="shared" ca="1" si="198"/>
        <v>12000</v>
      </c>
      <c r="T504" s="3">
        <f t="shared" ca="1" si="198"/>
        <v>12000</v>
      </c>
      <c r="U504" s="3">
        <f t="shared" ca="1" si="198"/>
        <v>12000</v>
      </c>
      <c r="V504" s="3">
        <f t="shared" ca="1" si="198"/>
        <v>12000</v>
      </c>
      <c r="W504" s="3">
        <f t="shared" ca="1" si="198"/>
        <v>12000</v>
      </c>
      <c r="X504" s="3">
        <f t="shared" ca="1" si="198"/>
        <v>12000</v>
      </c>
      <c r="Y504" s="3">
        <f t="shared" ca="1" si="198"/>
        <v>12000</v>
      </c>
      <c r="Z504" s="3">
        <f t="shared" ca="1" si="198"/>
        <v>12000</v>
      </c>
      <c r="AA504" s="3">
        <f t="shared" ca="1" si="198"/>
        <v>12000</v>
      </c>
      <c r="AB504" s="3">
        <f t="shared" ca="1" si="198"/>
        <v>12000</v>
      </c>
      <c r="AC504" s="3">
        <f t="shared" ca="1" si="198"/>
        <v>12000</v>
      </c>
      <c r="AD504" s="3">
        <f t="shared" ca="1" si="198"/>
        <v>12000</v>
      </c>
      <c r="AE504" s="3">
        <f t="shared" ca="1" si="198"/>
        <v>12000</v>
      </c>
      <c r="AF504" s="3">
        <f t="shared" ca="1" si="198"/>
        <v>12000</v>
      </c>
      <c r="AG504" s="3">
        <f t="shared" ca="1" si="198"/>
        <v>12000</v>
      </c>
      <c r="AH504" s="3">
        <f t="shared" ca="1" si="198"/>
        <v>12000</v>
      </c>
      <c r="AI504" s="3">
        <f t="shared" ca="1" si="198"/>
        <v>144000</v>
      </c>
      <c r="AJ504" s="3">
        <f t="shared" ca="1" si="198"/>
        <v>144000</v>
      </c>
      <c r="AK504" s="3">
        <f t="shared" ca="1" si="198"/>
        <v>145440</v>
      </c>
      <c r="AL504" s="3">
        <f t="shared" ca="1" si="198"/>
        <v>146894.39999999999</v>
      </c>
      <c r="AM504" s="3">
        <f t="shared" ca="1" si="198"/>
        <v>148363.34399999998</v>
      </c>
    </row>
    <row r="505" spans="2:39" hidden="1" outlineLevel="2" x14ac:dyDescent="0.3">
      <c r="C505" t="str">
        <f>C255</f>
        <v>$ Salary / Net Admin</v>
      </c>
      <c r="K505" s="3">
        <f ca="1">OFFSET(K$255,MATCH($E$23,$J$251:$J$253,0)+MATCH($C505,$C$255,0)-1,0)</f>
        <v>9000</v>
      </c>
      <c r="L505" s="3">
        <f t="shared" ref="L505:AM505" ca="1" si="199">OFFSET(L$255,MATCH($E$23,$J$251:$J$253,0)+MATCH($C505,$C$255,0)-1,0)</f>
        <v>9000</v>
      </c>
      <c r="M505" s="3">
        <f t="shared" ca="1" si="199"/>
        <v>9000</v>
      </c>
      <c r="N505" s="3">
        <f t="shared" ca="1" si="199"/>
        <v>9000</v>
      </c>
      <c r="O505" s="3">
        <f t="shared" ca="1" si="199"/>
        <v>9000</v>
      </c>
      <c r="P505" s="3">
        <f t="shared" ca="1" si="199"/>
        <v>9000</v>
      </c>
      <c r="Q505" s="3">
        <f t="shared" ca="1" si="199"/>
        <v>9000</v>
      </c>
      <c r="R505" s="3">
        <f t="shared" ca="1" si="199"/>
        <v>9000</v>
      </c>
      <c r="S505" s="3">
        <f t="shared" ca="1" si="199"/>
        <v>9000</v>
      </c>
      <c r="T505" s="3">
        <f t="shared" ca="1" si="199"/>
        <v>9000</v>
      </c>
      <c r="U505" s="3">
        <f t="shared" ca="1" si="199"/>
        <v>9000</v>
      </c>
      <c r="V505" s="3">
        <f t="shared" ca="1" si="199"/>
        <v>9000</v>
      </c>
      <c r="W505" s="3">
        <f t="shared" ca="1" si="199"/>
        <v>9000</v>
      </c>
      <c r="X505" s="3">
        <f t="shared" ca="1" si="199"/>
        <v>9000</v>
      </c>
      <c r="Y505" s="3">
        <f t="shared" ca="1" si="199"/>
        <v>9000</v>
      </c>
      <c r="Z505" s="3">
        <f t="shared" ca="1" si="199"/>
        <v>9000</v>
      </c>
      <c r="AA505" s="3">
        <f t="shared" ca="1" si="199"/>
        <v>9000</v>
      </c>
      <c r="AB505" s="3">
        <f t="shared" ca="1" si="199"/>
        <v>9000</v>
      </c>
      <c r="AC505" s="3">
        <f t="shared" ca="1" si="199"/>
        <v>9000</v>
      </c>
      <c r="AD505" s="3">
        <f t="shared" ca="1" si="199"/>
        <v>9000</v>
      </c>
      <c r="AE505" s="3">
        <f t="shared" ca="1" si="199"/>
        <v>9000</v>
      </c>
      <c r="AF505" s="3">
        <f t="shared" ca="1" si="199"/>
        <v>9000</v>
      </c>
      <c r="AG505" s="3">
        <f t="shared" ca="1" si="199"/>
        <v>9000</v>
      </c>
      <c r="AH505" s="3">
        <f t="shared" ca="1" si="199"/>
        <v>9000</v>
      </c>
      <c r="AI505" s="3">
        <f t="shared" ca="1" si="199"/>
        <v>108000</v>
      </c>
      <c r="AJ505" s="3">
        <f t="shared" ca="1" si="199"/>
        <v>108000</v>
      </c>
      <c r="AK505" s="3">
        <f t="shared" ca="1" si="199"/>
        <v>109080</v>
      </c>
      <c r="AL505" s="3">
        <f t="shared" ca="1" si="199"/>
        <v>110170.8</v>
      </c>
      <c r="AM505" s="3">
        <f t="shared" ca="1" si="199"/>
        <v>111272.508</v>
      </c>
    </row>
    <row r="506" spans="2:39" hidden="1" outlineLevel="2" x14ac:dyDescent="0.3">
      <c r="C506" t="str">
        <f>B259</f>
        <v>$ Salary / Communication</v>
      </c>
      <c r="K506" s="3">
        <f ca="1">OFFSET(K$259,MATCH($E$23,$J$251:$J$253,0)+MATCH($C506,$B$259,0)-1,0)</f>
        <v>6000</v>
      </c>
      <c r="L506" s="3">
        <f t="shared" ref="L506:AM506" ca="1" si="200">OFFSET(L$259,MATCH($E$23,$J$251:$J$253,0)+MATCH($C506,$B$259,0)-1,0)</f>
        <v>6000</v>
      </c>
      <c r="M506" s="3">
        <f t="shared" ca="1" si="200"/>
        <v>6000</v>
      </c>
      <c r="N506" s="3">
        <f t="shared" ca="1" si="200"/>
        <v>6000</v>
      </c>
      <c r="O506" s="3">
        <f t="shared" ca="1" si="200"/>
        <v>6000</v>
      </c>
      <c r="P506" s="3">
        <f t="shared" ca="1" si="200"/>
        <v>6000</v>
      </c>
      <c r="Q506" s="3">
        <f t="shared" ca="1" si="200"/>
        <v>6000</v>
      </c>
      <c r="R506" s="3">
        <f t="shared" ca="1" si="200"/>
        <v>6000</v>
      </c>
      <c r="S506" s="3">
        <f t="shared" ca="1" si="200"/>
        <v>6000</v>
      </c>
      <c r="T506" s="3">
        <f t="shared" ca="1" si="200"/>
        <v>6000</v>
      </c>
      <c r="U506" s="3">
        <f t="shared" ca="1" si="200"/>
        <v>6000</v>
      </c>
      <c r="V506" s="3">
        <f t="shared" ca="1" si="200"/>
        <v>6000</v>
      </c>
      <c r="W506" s="3">
        <f t="shared" ca="1" si="200"/>
        <v>6000</v>
      </c>
      <c r="X506" s="3">
        <f t="shared" ca="1" si="200"/>
        <v>6000</v>
      </c>
      <c r="Y506" s="3">
        <f t="shared" ca="1" si="200"/>
        <v>6000</v>
      </c>
      <c r="Z506" s="3">
        <f t="shared" ca="1" si="200"/>
        <v>6000</v>
      </c>
      <c r="AA506" s="3">
        <f t="shared" ca="1" si="200"/>
        <v>6000</v>
      </c>
      <c r="AB506" s="3">
        <f t="shared" ca="1" si="200"/>
        <v>6000</v>
      </c>
      <c r="AC506" s="3">
        <f t="shared" ca="1" si="200"/>
        <v>6000</v>
      </c>
      <c r="AD506" s="3">
        <f t="shared" ca="1" si="200"/>
        <v>6000</v>
      </c>
      <c r="AE506" s="3">
        <f t="shared" ca="1" si="200"/>
        <v>6000</v>
      </c>
      <c r="AF506" s="3">
        <f t="shared" ca="1" si="200"/>
        <v>6000</v>
      </c>
      <c r="AG506" s="3">
        <f t="shared" ca="1" si="200"/>
        <v>6000</v>
      </c>
      <c r="AH506" s="3">
        <f t="shared" ca="1" si="200"/>
        <v>6000</v>
      </c>
      <c r="AI506" s="3">
        <f t="shared" ca="1" si="200"/>
        <v>72000</v>
      </c>
      <c r="AJ506" s="3">
        <f t="shared" ca="1" si="200"/>
        <v>72000</v>
      </c>
      <c r="AK506" s="3">
        <f t="shared" ca="1" si="200"/>
        <v>72720</v>
      </c>
      <c r="AL506" s="3">
        <f t="shared" ca="1" si="200"/>
        <v>73447.199999999997</v>
      </c>
      <c r="AM506" s="3">
        <f t="shared" ca="1" si="200"/>
        <v>74181.671999999991</v>
      </c>
    </row>
    <row r="507" spans="2:39" hidden="1" outlineLevel="2" x14ac:dyDescent="0.3">
      <c r="C507" t="str">
        <f>B263</f>
        <v>$ Salary / Office Manager</v>
      </c>
      <c r="K507" s="3">
        <f ca="1">OFFSET(K$263,MATCH($E$23,$J$251:$J$253,0)+MATCH($C507,$B$263,0)-1,0)</f>
        <v>6000</v>
      </c>
      <c r="L507" s="3">
        <f t="shared" ref="L507:AM507" ca="1" si="201">OFFSET(L$263,MATCH($E$23,$J$251:$J$253,0)+MATCH($C507,$B$263,0)-1,0)</f>
        <v>6000</v>
      </c>
      <c r="M507" s="3">
        <f t="shared" ca="1" si="201"/>
        <v>6000</v>
      </c>
      <c r="N507" s="3">
        <f t="shared" ca="1" si="201"/>
        <v>6000</v>
      </c>
      <c r="O507" s="3">
        <f t="shared" ca="1" si="201"/>
        <v>6000</v>
      </c>
      <c r="P507" s="3">
        <f t="shared" ca="1" si="201"/>
        <v>6000</v>
      </c>
      <c r="Q507" s="3">
        <f t="shared" ca="1" si="201"/>
        <v>6000</v>
      </c>
      <c r="R507" s="3">
        <f t="shared" ca="1" si="201"/>
        <v>6000</v>
      </c>
      <c r="S507" s="3">
        <f t="shared" ca="1" si="201"/>
        <v>6000</v>
      </c>
      <c r="T507" s="3">
        <f t="shared" ca="1" si="201"/>
        <v>6000</v>
      </c>
      <c r="U507" s="3">
        <f t="shared" ca="1" si="201"/>
        <v>6000</v>
      </c>
      <c r="V507" s="3">
        <f t="shared" ca="1" si="201"/>
        <v>6000</v>
      </c>
      <c r="W507" s="3">
        <f t="shared" ca="1" si="201"/>
        <v>6000</v>
      </c>
      <c r="X507" s="3">
        <f t="shared" ca="1" si="201"/>
        <v>6000</v>
      </c>
      <c r="Y507" s="3">
        <f t="shared" ca="1" si="201"/>
        <v>6000</v>
      </c>
      <c r="Z507" s="3">
        <f t="shared" ca="1" si="201"/>
        <v>6000</v>
      </c>
      <c r="AA507" s="3">
        <f t="shared" ca="1" si="201"/>
        <v>6000</v>
      </c>
      <c r="AB507" s="3">
        <f t="shared" ca="1" si="201"/>
        <v>6000</v>
      </c>
      <c r="AC507" s="3">
        <f t="shared" ca="1" si="201"/>
        <v>6000</v>
      </c>
      <c r="AD507" s="3">
        <f t="shared" ca="1" si="201"/>
        <v>6000</v>
      </c>
      <c r="AE507" s="3">
        <f t="shared" ca="1" si="201"/>
        <v>6000</v>
      </c>
      <c r="AF507" s="3">
        <f t="shared" ca="1" si="201"/>
        <v>6000</v>
      </c>
      <c r="AG507" s="3">
        <f t="shared" ca="1" si="201"/>
        <v>6000</v>
      </c>
      <c r="AH507" s="3">
        <f t="shared" ca="1" si="201"/>
        <v>6000</v>
      </c>
      <c r="AI507" s="3">
        <f t="shared" ca="1" si="201"/>
        <v>72000</v>
      </c>
      <c r="AJ507" s="3">
        <f t="shared" ca="1" si="201"/>
        <v>72000</v>
      </c>
      <c r="AK507" s="3">
        <f t="shared" ca="1" si="201"/>
        <v>72720</v>
      </c>
      <c r="AL507" s="3">
        <f t="shared" ca="1" si="201"/>
        <v>73447.199999999997</v>
      </c>
      <c r="AM507" s="3">
        <f t="shared" ca="1" si="201"/>
        <v>74181.671999999991</v>
      </c>
    </row>
    <row r="508" spans="2:39" hidden="1" outlineLevel="2" x14ac:dyDescent="0.3">
      <c r="C508" t="str">
        <f>B267</f>
        <v>$ Salary / Accountant</v>
      </c>
      <c r="K508" s="3">
        <f ca="1">OFFSET(K$267,MATCH($E$23,$J$251:$J$253,0)+MATCH($C508,$B$267,0)-1,0)</f>
        <v>7000</v>
      </c>
      <c r="L508" s="3">
        <f t="shared" ref="L508:AM508" ca="1" si="202">OFFSET(L$267,MATCH($E$23,$J$251:$J$253,0)+MATCH($C508,$B$267,0)-1,0)</f>
        <v>7000</v>
      </c>
      <c r="M508" s="3">
        <f t="shared" ca="1" si="202"/>
        <v>7000</v>
      </c>
      <c r="N508" s="3">
        <f t="shared" ca="1" si="202"/>
        <v>7000</v>
      </c>
      <c r="O508" s="3">
        <f t="shared" ca="1" si="202"/>
        <v>7000</v>
      </c>
      <c r="P508" s="3">
        <f t="shared" ca="1" si="202"/>
        <v>7000</v>
      </c>
      <c r="Q508" s="3">
        <f t="shared" ca="1" si="202"/>
        <v>7000</v>
      </c>
      <c r="R508" s="3">
        <f t="shared" ca="1" si="202"/>
        <v>7000</v>
      </c>
      <c r="S508" s="3">
        <f t="shared" ca="1" si="202"/>
        <v>7000</v>
      </c>
      <c r="T508" s="3">
        <f t="shared" ca="1" si="202"/>
        <v>7000</v>
      </c>
      <c r="U508" s="3">
        <f t="shared" ca="1" si="202"/>
        <v>7000</v>
      </c>
      <c r="V508" s="3">
        <f t="shared" ca="1" si="202"/>
        <v>7000</v>
      </c>
      <c r="W508" s="3">
        <f t="shared" ca="1" si="202"/>
        <v>7000</v>
      </c>
      <c r="X508" s="3">
        <f t="shared" ca="1" si="202"/>
        <v>7000</v>
      </c>
      <c r="Y508" s="3">
        <f t="shared" ca="1" si="202"/>
        <v>7000</v>
      </c>
      <c r="Z508" s="3">
        <f t="shared" ca="1" si="202"/>
        <v>7000</v>
      </c>
      <c r="AA508" s="3">
        <f t="shared" ca="1" si="202"/>
        <v>7000</v>
      </c>
      <c r="AB508" s="3">
        <f t="shared" ca="1" si="202"/>
        <v>7000</v>
      </c>
      <c r="AC508" s="3">
        <f t="shared" ca="1" si="202"/>
        <v>7000</v>
      </c>
      <c r="AD508" s="3">
        <f t="shared" ca="1" si="202"/>
        <v>7000</v>
      </c>
      <c r="AE508" s="3">
        <f t="shared" ca="1" si="202"/>
        <v>7000</v>
      </c>
      <c r="AF508" s="3">
        <f t="shared" ca="1" si="202"/>
        <v>7000</v>
      </c>
      <c r="AG508" s="3">
        <f t="shared" ca="1" si="202"/>
        <v>7000</v>
      </c>
      <c r="AH508" s="3">
        <f t="shared" ca="1" si="202"/>
        <v>7000</v>
      </c>
      <c r="AI508" s="3">
        <f t="shared" ca="1" si="202"/>
        <v>84000</v>
      </c>
      <c r="AJ508" s="3">
        <f t="shared" ca="1" si="202"/>
        <v>84000</v>
      </c>
      <c r="AK508" s="3">
        <f t="shared" ca="1" si="202"/>
        <v>84840</v>
      </c>
      <c r="AL508" s="3">
        <f t="shared" ca="1" si="202"/>
        <v>85688.4</v>
      </c>
      <c r="AM508" s="3">
        <f t="shared" ca="1" si="202"/>
        <v>86545.284</v>
      </c>
    </row>
    <row r="509" spans="2:39" hidden="1" outlineLevel="2" x14ac:dyDescent="0.3">
      <c r="C509" t="str">
        <f>B271</f>
        <v>$ Salary / Receptionist</v>
      </c>
      <c r="K509" s="3">
        <f ca="1">OFFSET(K$271,MATCH($E$23,$J$251:$J$253,0)+MATCH($C509,$B$271,0)-1,0)</f>
        <v>5000</v>
      </c>
      <c r="L509" s="3">
        <f t="shared" ref="L509:AM509" ca="1" si="203">OFFSET(L$271,MATCH($E$23,$J$251:$J$253,0)+MATCH($C509,$B$271,0)-1,0)</f>
        <v>5000</v>
      </c>
      <c r="M509" s="3">
        <f t="shared" ca="1" si="203"/>
        <v>5000</v>
      </c>
      <c r="N509" s="3">
        <f t="shared" ca="1" si="203"/>
        <v>5000</v>
      </c>
      <c r="O509" s="3">
        <f t="shared" ca="1" si="203"/>
        <v>5000</v>
      </c>
      <c r="P509" s="3">
        <f t="shared" ca="1" si="203"/>
        <v>5000</v>
      </c>
      <c r="Q509" s="3">
        <f t="shared" ca="1" si="203"/>
        <v>5000</v>
      </c>
      <c r="R509" s="3">
        <f t="shared" ca="1" si="203"/>
        <v>5000</v>
      </c>
      <c r="S509" s="3">
        <f t="shared" ca="1" si="203"/>
        <v>5000</v>
      </c>
      <c r="T509" s="3">
        <f t="shared" ca="1" si="203"/>
        <v>5000</v>
      </c>
      <c r="U509" s="3">
        <f t="shared" ca="1" si="203"/>
        <v>5000</v>
      </c>
      <c r="V509" s="3">
        <f t="shared" ca="1" si="203"/>
        <v>5000</v>
      </c>
      <c r="W509" s="3">
        <f t="shared" ca="1" si="203"/>
        <v>5000</v>
      </c>
      <c r="X509" s="3">
        <f t="shared" ca="1" si="203"/>
        <v>5000</v>
      </c>
      <c r="Y509" s="3">
        <f t="shared" ca="1" si="203"/>
        <v>5000</v>
      </c>
      <c r="Z509" s="3">
        <f t="shared" ca="1" si="203"/>
        <v>5000</v>
      </c>
      <c r="AA509" s="3">
        <f t="shared" ca="1" si="203"/>
        <v>5000</v>
      </c>
      <c r="AB509" s="3">
        <f t="shared" ca="1" si="203"/>
        <v>5000</v>
      </c>
      <c r="AC509" s="3">
        <f t="shared" ca="1" si="203"/>
        <v>5000</v>
      </c>
      <c r="AD509" s="3">
        <f t="shared" ca="1" si="203"/>
        <v>5000</v>
      </c>
      <c r="AE509" s="3">
        <f t="shared" ca="1" si="203"/>
        <v>5000</v>
      </c>
      <c r="AF509" s="3">
        <f t="shared" ca="1" si="203"/>
        <v>5000</v>
      </c>
      <c r="AG509" s="3">
        <f t="shared" ca="1" si="203"/>
        <v>5000</v>
      </c>
      <c r="AH509" s="3">
        <f t="shared" ca="1" si="203"/>
        <v>5000</v>
      </c>
      <c r="AI509" s="3">
        <f t="shared" ca="1" si="203"/>
        <v>60000</v>
      </c>
      <c r="AJ509" s="3">
        <f t="shared" ca="1" si="203"/>
        <v>60000</v>
      </c>
      <c r="AK509" s="3">
        <f t="shared" ca="1" si="203"/>
        <v>60600</v>
      </c>
      <c r="AL509" s="3">
        <f t="shared" ca="1" si="203"/>
        <v>61206</v>
      </c>
      <c r="AM509" s="3">
        <f t="shared" ca="1" si="203"/>
        <v>61818.06</v>
      </c>
    </row>
    <row r="510" spans="2:39" hidden="1" outlineLevel="2" x14ac:dyDescent="0.3">
      <c r="B510" t="s">
        <v>144</v>
      </c>
      <c r="K510" s="3">
        <f t="shared" ref="K510:AH510" ca="1" si="204">SUMPRODUCT(K491:K499,K501:K509)</f>
        <v>63000</v>
      </c>
      <c r="L510" s="3">
        <f t="shared" ca="1" si="204"/>
        <v>63000</v>
      </c>
      <c r="M510" s="3">
        <f t="shared" ca="1" si="204"/>
        <v>63000</v>
      </c>
      <c r="N510" s="3">
        <f t="shared" ca="1" si="204"/>
        <v>63000</v>
      </c>
      <c r="O510" s="3">
        <f t="shared" ca="1" si="204"/>
        <v>63000</v>
      </c>
      <c r="P510" s="3">
        <f t="shared" ca="1" si="204"/>
        <v>63000</v>
      </c>
      <c r="Q510" s="3">
        <f t="shared" ca="1" si="204"/>
        <v>63000</v>
      </c>
      <c r="R510" s="3">
        <f t="shared" ca="1" si="204"/>
        <v>128000</v>
      </c>
      <c r="S510" s="3">
        <f t="shared" ca="1" si="204"/>
        <v>128000</v>
      </c>
      <c r="T510" s="3">
        <f t="shared" ca="1" si="204"/>
        <v>128000</v>
      </c>
      <c r="U510" s="3">
        <f t="shared" ca="1" si="204"/>
        <v>128000</v>
      </c>
      <c r="V510" s="3">
        <f t="shared" ca="1" si="204"/>
        <v>128000</v>
      </c>
      <c r="W510" s="3">
        <f t="shared" ca="1" si="204"/>
        <v>135000</v>
      </c>
      <c r="X510" s="3">
        <f t="shared" ca="1" si="204"/>
        <v>135000</v>
      </c>
      <c r="Y510" s="3">
        <f t="shared" ca="1" si="204"/>
        <v>135000</v>
      </c>
      <c r="Z510" s="3">
        <f t="shared" ca="1" si="204"/>
        <v>135000</v>
      </c>
      <c r="AA510" s="3">
        <f t="shared" ca="1" si="204"/>
        <v>135000</v>
      </c>
      <c r="AB510" s="3">
        <f t="shared" ca="1" si="204"/>
        <v>135000</v>
      </c>
      <c r="AC510" s="3">
        <f t="shared" ca="1" si="204"/>
        <v>135000</v>
      </c>
      <c r="AD510" s="3">
        <f t="shared" ca="1" si="204"/>
        <v>135000</v>
      </c>
      <c r="AE510" s="3">
        <f t="shared" ca="1" si="204"/>
        <v>135000</v>
      </c>
      <c r="AF510" s="3">
        <f t="shared" ca="1" si="204"/>
        <v>135000</v>
      </c>
      <c r="AG510" s="3">
        <f t="shared" ca="1" si="204"/>
        <v>135000</v>
      </c>
      <c r="AH510" s="3">
        <f t="shared" ca="1" si="204"/>
        <v>135000</v>
      </c>
      <c r="AI510" s="14">
        <f t="shared" ref="AI510:AI511" ca="1" si="205">SUM(K510:V510)</f>
        <v>1081000</v>
      </c>
      <c r="AJ510" s="14">
        <f t="shared" ref="AJ510:AJ511" ca="1" si="206">SUM(W510:AH510)</f>
        <v>1620000</v>
      </c>
      <c r="AK510" s="3">
        <f ca="1">SUMPRODUCT(AK491:AK499,AK501:AK509)</f>
        <v>1636200</v>
      </c>
      <c r="AL510" s="3">
        <f ca="1">SUMPRODUCT(AL491:AL499,AL501:AL509)</f>
        <v>1652562</v>
      </c>
      <c r="AM510" s="3">
        <f ca="1">SUMPRODUCT(AM491:AM499,AM501:AM509)</f>
        <v>1669087.62</v>
      </c>
    </row>
    <row r="511" spans="2:39" hidden="1" outlineLevel="2" x14ac:dyDescent="0.3">
      <c r="B511" t="str">
        <f>B275</f>
        <v>Social Charges</v>
      </c>
      <c r="K511" s="3">
        <f t="shared" ref="K511:AH511" ca="1" si="207">OFFSET(K$275,MATCH($E$24,$J$276:$J$278,0)+MATCH($B511,$B$275,0)-1,0)*K510</f>
        <v>9796.5</v>
      </c>
      <c r="L511" s="3">
        <f t="shared" ca="1" si="207"/>
        <v>9796.5</v>
      </c>
      <c r="M511" s="3">
        <f t="shared" ca="1" si="207"/>
        <v>9796.5</v>
      </c>
      <c r="N511" s="3">
        <f t="shared" ca="1" si="207"/>
        <v>9796.5</v>
      </c>
      <c r="O511" s="3">
        <f t="shared" ca="1" si="207"/>
        <v>9796.5</v>
      </c>
      <c r="P511" s="3">
        <f t="shared" ca="1" si="207"/>
        <v>9796.5</v>
      </c>
      <c r="Q511" s="3">
        <f t="shared" ca="1" si="207"/>
        <v>9796.5</v>
      </c>
      <c r="R511" s="3">
        <f t="shared" ca="1" si="207"/>
        <v>19904</v>
      </c>
      <c r="S511" s="3">
        <f t="shared" ca="1" si="207"/>
        <v>19904</v>
      </c>
      <c r="T511" s="3">
        <f t="shared" ca="1" si="207"/>
        <v>19904</v>
      </c>
      <c r="U511" s="3">
        <f t="shared" ca="1" si="207"/>
        <v>19904</v>
      </c>
      <c r="V511" s="3">
        <f t="shared" ca="1" si="207"/>
        <v>19904</v>
      </c>
      <c r="W511" s="3">
        <f t="shared" ca="1" si="207"/>
        <v>20992.5</v>
      </c>
      <c r="X511" s="3">
        <f t="shared" ca="1" si="207"/>
        <v>20992.5</v>
      </c>
      <c r="Y511" s="3">
        <f t="shared" ca="1" si="207"/>
        <v>20992.5</v>
      </c>
      <c r="Z511" s="3">
        <f t="shared" ca="1" si="207"/>
        <v>20992.5</v>
      </c>
      <c r="AA511" s="3">
        <f t="shared" ca="1" si="207"/>
        <v>20992.5</v>
      </c>
      <c r="AB511" s="3">
        <f t="shared" ca="1" si="207"/>
        <v>20992.5</v>
      </c>
      <c r="AC511" s="3">
        <f t="shared" ca="1" si="207"/>
        <v>20992.5</v>
      </c>
      <c r="AD511" s="3">
        <f t="shared" ca="1" si="207"/>
        <v>20992.5</v>
      </c>
      <c r="AE511" s="3">
        <f t="shared" ca="1" si="207"/>
        <v>20992.5</v>
      </c>
      <c r="AF511" s="3">
        <f t="shared" ca="1" si="207"/>
        <v>20992.5</v>
      </c>
      <c r="AG511" s="3">
        <f t="shared" ca="1" si="207"/>
        <v>20992.5</v>
      </c>
      <c r="AH511" s="3">
        <f t="shared" ca="1" si="207"/>
        <v>20992.5</v>
      </c>
      <c r="AI511" s="14">
        <f t="shared" ca="1" si="205"/>
        <v>168095.5</v>
      </c>
      <c r="AJ511" s="14">
        <f t="shared" ca="1" si="206"/>
        <v>251910</v>
      </c>
      <c r="AK511" s="3">
        <f ca="1">OFFSET(AK$275,MATCH($E$24,$J$276:$J$278,0)+MATCH($B511,$B$275,0)-1,0)*AK510</f>
        <v>254429.1</v>
      </c>
      <c r="AL511" s="3">
        <f ca="1">OFFSET(AL$275,MATCH($E$24,$J$276:$J$278,0)+MATCH($B511,$B$275,0)-1,0)*AL510</f>
        <v>256973.391</v>
      </c>
      <c r="AM511" s="3">
        <f ca="1">OFFSET(AM$275,MATCH($E$24,$J$276:$J$278,0)+MATCH($B511,$B$275,0)-1,0)*AM510</f>
        <v>259543.12491000001</v>
      </c>
    </row>
    <row r="512" spans="2:39" hidden="1" outlineLevel="2" x14ac:dyDescent="0.3">
      <c r="B512" t="s">
        <v>86</v>
      </c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K512" s="3"/>
      <c r="AL512" s="3"/>
      <c r="AM512" s="3"/>
    </row>
    <row r="513" spans="1:39" hidden="1" outlineLevel="2" x14ac:dyDescent="0.3">
      <c r="C513" t="str">
        <f>B281</f>
        <v>Rent</v>
      </c>
      <c r="K513" s="3">
        <f ca="1">OFFSET(K$284,MATCH($E$23,$J$285:$J$287,0)+MATCH($C513,$B$281,0)-1,0)*K$282</f>
        <v>2666.666666666667</v>
      </c>
      <c r="L513" s="3">
        <f ca="1">OFFSET(L$284,MATCH($E$23,$J$285:$J$287,0)+MATCH($C513,$B$281,0)-1,0)*L$282</f>
        <v>2666.666666666667</v>
      </c>
      <c r="M513" s="3">
        <f ca="1">OFFSET(M$284,MATCH($E$23,$J$285:$J$287,0)+MATCH($C513,$B$281,0)-1,0)*M$282</f>
        <v>2666.666666666667</v>
      </c>
      <c r="N513" s="3">
        <f ca="1">OFFSET(N$284,MATCH($E$23,$J$285:$J$287,0)+MATCH($C513,$B$281,0)-1,0)*N$283</f>
        <v>28693.333333333336</v>
      </c>
      <c r="O513" s="3">
        <f t="shared" ref="O513:AM513" ca="1" si="208">OFFSET(O$284,MATCH($E$23,$J$285:$J$287,0)+MATCH($C513,$B$281,0)-1,0)*O$283</f>
        <v>28693.333333333336</v>
      </c>
      <c r="P513" s="3">
        <f t="shared" ca="1" si="208"/>
        <v>28693.333333333336</v>
      </c>
      <c r="Q513" s="3">
        <f t="shared" ca="1" si="208"/>
        <v>28693.333333333336</v>
      </c>
      <c r="R513" s="3">
        <f t="shared" ca="1" si="208"/>
        <v>28693.333333333336</v>
      </c>
      <c r="S513" s="3">
        <f t="shared" ca="1" si="208"/>
        <v>28693.333333333336</v>
      </c>
      <c r="T513" s="3">
        <f t="shared" ca="1" si="208"/>
        <v>28693.333333333336</v>
      </c>
      <c r="U513" s="3">
        <f t="shared" ca="1" si="208"/>
        <v>28693.333333333336</v>
      </c>
      <c r="V513" s="3">
        <f t="shared" ca="1" si="208"/>
        <v>28693.333333333336</v>
      </c>
      <c r="W513" s="3">
        <f t="shared" ca="1" si="208"/>
        <v>28693.333333333336</v>
      </c>
      <c r="X513" s="3">
        <f t="shared" ca="1" si="208"/>
        <v>28693.333333333336</v>
      </c>
      <c r="Y513" s="3">
        <f t="shared" ca="1" si="208"/>
        <v>28693.333333333336</v>
      </c>
      <c r="Z513" s="3">
        <f t="shared" ca="1" si="208"/>
        <v>28693.333333333336</v>
      </c>
      <c r="AA513" s="3">
        <f t="shared" ca="1" si="208"/>
        <v>28693.333333333336</v>
      </c>
      <c r="AB513" s="3">
        <f t="shared" ca="1" si="208"/>
        <v>28693.333333333336</v>
      </c>
      <c r="AC513" s="3">
        <f t="shared" ca="1" si="208"/>
        <v>28693.333333333336</v>
      </c>
      <c r="AD513" s="3">
        <f t="shared" ca="1" si="208"/>
        <v>28693.333333333336</v>
      </c>
      <c r="AE513" s="3">
        <f t="shared" ca="1" si="208"/>
        <v>28693.333333333336</v>
      </c>
      <c r="AF513" s="3">
        <f t="shared" ca="1" si="208"/>
        <v>28693.333333333336</v>
      </c>
      <c r="AG513" s="3">
        <f t="shared" ca="1" si="208"/>
        <v>28693.333333333336</v>
      </c>
      <c r="AH513" s="3">
        <f t="shared" ca="1" si="208"/>
        <v>28693.333333333336</v>
      </c>
      <c r="AI513" s="3">
        <f t="shared" ca="1" si="208"/>
        <v>344320</v>
      </c>
      <c r="AJ513" s="3">
        <f t="shared" ca="1" si="208"/>
        <v>344320</v>
      </c>
      <c r="AK513" s="3">
        <f t="shared" ca="1" si="208"/>
        <v>347763.20000000001</v>
      </c>
      <c r="AL513" s="3">
        <f t="shared" ca="1" si="208"/>
        <v>351240.83199999999</v>
      </c>
      <c r="AM513" s="3">
        <f t="shared" ca="1" si="208"/>
        <v>354753.24032000004</v>
      </c>
    </row>
    <row r="514" spans="1:39" hidden="1" outlineLevel="2" x14ac:dyDescent="0.3">
      <c r="C514" t="str">
        <f>B288</f>
        <v>Utilities</v>
      </c>
      <c r="K514" s="3">
        <f ca="1">OFFSET(K$289,MATCH($E$23,$J$290:$J$292,0)+MATCH($C514,$B$288,0)-1,0)*K$282</f>
        <v>160</v>
      </c>
      <c r="L514" s="3">
        <f ca="1">OFFSET(L$289,MATCH($E$23,$J$290:$J$292,0)+MATCH($C514,$B$288,0)-1,0)*L$282</f>
        <v>160</v>
      </c>
      <c r="M514" s="3">
        <f ca="1">OFFSET(M$289,MATCH($E$23,$J$290:$J$292,0)+MATCH($C514,$B$288,0)-1,0)*M$282</f>
        <v>160</v>
      </c>
      <c r="N514" s="3">
        <f ca="1">OFFSET(N$289,MATCH($E$23,$J$290:$J$292,0)+MATCH($C514,$B$288,0)-1,0)*N$283</f>
        <v>1721.6000000000001</v>
      </c>
      <c r="O514" s="3">
        <f t="shared" ref="O514:AM514" ca="1" si="209">OFFSET(O$289,MATCH($E$23,$J$290:$J$292,0)+MATCH($C514,$B$288,0)-1,0)*O$283</f>
        <v>1721.6000000000001</v>
      </c>
      <c r="P514" s="3">
        <f t="shared" ca="1" si="209"/>
        <v>1721.6000000000001</v>
      </c>
      <c r="Q514" s="3">
        <f t="shared" ca="1" si="209"/>
        <v>1721.6000000000001</v>
      </c>
      <c r="R514" s="3">
        <f t="shared" ca="1" si="209"/>
        <v>1721.6000000000001</v>
      </c>
      <c r="S514" s="3">
        <f t="shared" ca="1" si="209"/>
        <v>1721.6000000000001</v>
      </c>
      <c r="T514" s="3">
        <f t="shared" ca="1" si="209"/>
        <v>1721.6000000000001</v>
      </c>
      <c r="U514" s="3">
        <f t="shared" ca="1" si="209"/>
        <v>1721.6000000000001</v>
      </c>
      <c r="V514" s="3">
        <f t="shared" ca="1" si="209"/>
        <v>1721.6000000000001</v>
      </c>
      <c r="W514" s="3">
        <f t="shared" ca="1" si="209"/>
        <v>1721.6000000000001</v>
      </c>
      <c r="X514" s="3">
        <f t="shared" ca="1" si="209"/>
        <v>1721.6000000000001</v>
      </c>
      <c r="Y514" s="3">
        <f t="shared" ca="1" si="209"/>
        <v>1721.6000000000001</v>
      </c>
      <c r="Z514" s="3">
        <f t="shared" ca="1" si="209"/>
        <v>1721.6000000000001</v>
      </c>
      <c r="AA514" s="3">
        <f t="shared" ca="1" si="209"/>
        <v>1721.6000000000001</v>
      </c>
      <c r="AB514" s="3">
        <f t="shared" ca="1" si="209"/>
        <v>1721.6000000000001</v>
      </c>
      <c r="AC514" s="3">
        <f t="shared" ca="1" si="209"/>
        <v>1721.6000000000001</v>
      </c>
      <c r="AD514" s="3">
        <f t="shared" ca="1" si="209"/>
        <v>1721.6000000000001</v>
      </c>
      <c r="AE514" s="3">
        <f t="shared" ca="1" si="209"/>
        <v>1721.6000000000001</v>
      </c>
      <c r="AF514" s="3">
        <f t="shared" ca="1" si="209"/>
        <v>1721.6000000000001</v>
      </c>
      <c r="AG514" s="3">
        <f t="shared" ca="1" si="209"/>
        <v>1721.6000000000001</v>
      </c>
      <c r="AH514" s="3">
        <f t="shared" ca="1" si="209"/>
        <v>1721.6000000000001</v>
      </c>
      <c r="AI514" s="3">
        <f t="shared" ca="1" si="209"/>
        <v>20659.2</v>
      </c>
      <c r="AJ514" s="3">
        <f t="shared" ca="1" si="209"/>
        <v>20659.2</v>
      </c>
      <c r="AK514" s="3">
        <f t="shared" ca="1" si="209"/>
        <v>20865.791999999998</v>
      </c>
      <c r="AL514" s="3">
        <f t="shared" ca="1" si="209"/>
        <v>21074.449919999999</v>
      </c>
      <c r="AM514" s="3">
        <f t="shared" ca="1" si="209"/>
        <v>21285.194419199997</v>
      </c>
    </row>
    <row r="515" spans="1:39" hidden="1" outlineLevel="2" x14ac:dyDescent="0.3">
      <c r="C515" t="str">
        <f>B293</f>
        <v>Travel &amp; Expenses</v>
      </c>
      <c r="K515" s="3">
        <f t="shared" ref="K515:AH515" ca="1" si="210">OFFSET(K$293,MATCH($E$23,$J$294:$J$296,0)+MATCH($C515,$B$293,0)-1,0)</f>
        <v>15000</v>
      </c>
      <c r="L515" s="3">
        <f t="shared" ca="1" si="210"/>
        <v>15000</v>
      </c>
      <c r="M515" s="3">
        <f t="shared" ca="1" si="210"/>
        <v>15000</v>
      </c>
      <c r="N515" s="3">
        <f t="shared" ca="1" si="210"/>
        <v>15000</v>
      </c>
      <c r="O515" s="3">
        <f t="shared" ca="1" si="210"/>
        <v>15000</v>
      </c>
      <c r="P515" s="3">
        <f t="shared" ca="1" si="210"/>
        <v>15000</v>
      </c>
      <c r="Q515" s="3">
        <f t="shared" ca="1" si="210"/>
        <v>15000</v>
      </c>
      <c r="R515" s="3">
        <f t="shared" ca="1" si="210"/>
        <v>15000</v>
      </c>
      <c r="S515" s="3">
        <f t="shared" ca="1" si="210"/>
        <v>15000</v>
      </c>
      <c r="T515" s="3">
        <f t="shared" ca="1" si="210"/>
        <v>15000</v>
      </c>
      <c r="U515" s="3">
        <f t="shared" ca="1" si="210"/>
        <v>15000</v>
      </c>
      <c r="V515" s="3">
        <f t="shared" ca="1" si="210"/>
        <v>15000</v>
      </c>
      <c r="W515" s="3">
        <f t="shared" ca="1" si="210"/>
        <v>15000</v>
      </c>
      <c r="X515" s="3">
        <f t="shared" ca="1" si="210"/>
        <v>15000</v>
      </c>
      <c r="Y515" s="3">
        <f t="shared" ca="1" si="210"/>
        <v>15000</v>
      </c>
      <c r="Z515" s="3">
        <f t="shared" ca="1" si="210"/>
        <v>15000</v>
      </c>
      <c r="AA515" s="3">
        <f t="shared" ca="1" si="210"/>
        <v>15000</v>
      </c>
      <c r="AB515" s="3">
        <f t="shared" ca="1" si="210"/>
        <v>15000</v>
      </c>
      <c r="AC515" s="3">
        <f t="shared" ca="1" si="210"/>
        <v>15000</v>
      </c>
      <c r="AD515" s="3">
        <f t="shared" ca="1" si="210"/>
        <v>15000</v>
      </c>
      <c r="AE515" s="3">
        <f t="shared" ca="1" si="210"/>
        <v>15000</v>
      </c>
      <c r="AF515" s="3">
        <f t="shared" ca="1" si="210"/>
        <v>15000</v>
      </c>
      <c r="AG515" s="3">
        <f t="shared" ca="1" si="210"/>
        <v>15000</v>
      </c>
      <c r="AH515" s="3">
        <f t="shared" ca="1" si="210"/>
        <v>15000</v>
      </c>
      <c r="AI515" s="14">
        <f t="shared" ref="AI515:AI518" ca="1" si="211">SUM(K515:V515)</f>
        <v>180000</v>
      </c>
      <c r="AJ515" s="14">
        <f t="shared" ref="AJ515:AJ518" ca="1" si="212">SUM(W515:AH515)</f>
        <v>180000</v>
      </c>
      <c r="AK515" s="3">
        <f ca="1">OFFSET(AK$293,MATCH($E$23,$J$294:$J$296,0)+MATCH($C515,$B$293,0)-1,0)</f>
        <v>180000</v>
      </c>
      <c r="AL515" s="3">
        <f ca="1">OFFSET(AL$293,MATCH($E$23,$J$294:$J$296,0)+MATCH($C515,$B$293,0)-1,0)</f>
        <v>180000</v>
      </c>
      <c r="AM515" s="3">
        <f ca="1">OFFSET(AM$293,MATCH($E$23,$J$294:$J$296,0)+MATCH($C515,$B$293,0)-1,0)</f>
        <v>180000</v>
      </c>
    </row>
    <row r="516" spans="1:39" hidden="1" outlineLevel="2" x14ac:dyDescent="0.3">
      <c r="C516" t="str">
        <f>B297</f>
        <v>Phone Subscription</v>
      </c>
      <c r="K516" s="3">
        <f t="shared" ref="K516:AH516" ca="1" si="213">OFFSET(K$297,MATCH($E$23,$J$298:$J$300,0)+MATCH($C516,$B$297,0)-1,0)*K490</f>
        <v>600</v>
      </c>
      <c r="L516" s="3">
        <f t="shared" ca="1" si="213"/>
        <v>600</v>
      </c>
      <c r="M516" s="3">
        <f t="shared" ca="1" si="213"/>
        <v>600</v>
      </c>
      <c r="N516" s="3">
        <f t="shared" ca="1" si="213"/>
        <v>600</v>
      </c>
      <c r="O516" s="3">
        <f t="shared" ca="1" si="213"/>
        <v>600</v>
      </c>
      <c r="P516" s="3">
        <f t="shared" ca="1" si="213"/>
        <v>600</v>
      </c>
      <c r="Q516" s="3">
        <f t="shared" ca="1" si="213"/>
        <v>600</v>
      </c>
      <c r="R516" s="3">
        <f t="shared" ca="1" si="213"/>
        <v>1200</v>
      </c>
      <c r="S516" s="3">
        <f t="shared" ca="1" si="213"/>
        <v>1200</v>
      </c>
      <c r="T516" s="3">
        <f t="shared" ca="1" si="213"/>
        <v>1200</v>
      </c>
      <c r="U516" s="3">
        <f t="shared" ca="1" si="213"/>
        <v>1200</v>
      </c>
      <c r="V516" s="3">
        <f t="shared" ca="1" si="213"/>
        <v>1200</v>
      </c>
      <c r="W516" s="3">
        <f t="shared" ca="1" si="213"/>
        <v>1275</v>
      </c>
      <c r="X516" s="3">
        <f t="shared" ca="1" si="213"/>
        <v>1275</v>
      </c>
      <c r="Y516" s="3">
        <f t="shared" ca="1" si="213"/>
        <v>1275</v>
      </c>
      <c r="Z516" s="3">
        <f t="shared" ca="1" si="213"/>
        <v>1275</v>
      </c>
      <c r="AA516" s="3">
        <f t="shared" ca="1" si="213"/>
        <v>1275</v>
      </c>
      <c r="AB516" s="3">
        <f t="shared" ca="1" si="213"/>
        <v>1275</v>
      </c>
      <c r="AC516" s="3">
        <f t="shared" ca="1" si="213"/>
        <v>1275</v>
      </c>
      <c r="AD516" s="3">
        <f t="shared" ca="1" si="213"/>
        <v>1275</v>
      </c>
      <c r="AE516" s="3">
        <f t="shared" ca="1" si="213"/>
        <v>1275</v>
      </c>
      <c r="AF516" s="3">
        <f t="shared" ca="1" si="213"/>
        <v>1275</v>
      </c>
      <c r="AG516" s="3">
        <f t="shared" ca="1" si="213"/>
        <v>1275</v>
      </c>
      <c r="AH516" s="3">
        <f t="shared" ca="1" si="213"/>
        <v>1275</v>
      </c>
      <c r="AI516" s="14">
        <f t="shared" ca="1" si="211"/>
        <v>10200</v>
      </c>
      <c r="AJ516" s="14">
        <f t="shared" ca="1" si="212"/>
        <v>15300</v>
      </c>
      <c r="AK516" s="3">
        <f ca="1">OFFSET(AK$297,MATCH($E$23,$J$298:$J$300,0)+MATCH($C516,$B$297,0)-1,0)*AK490</f>
        <v>15300</v>
      </c>
      <c r="AL516" s="3">
        <f ca="1">OFFSET(AL$297,MATCH($E$23,$J$298:$J$300,0)+MATCH($C516,$B$297,0)-1,0)*AL490</f>
        <v>15300</v>
      </c>
      <c r="AM516" s="3">
        <f ca="1">OFFSET(AM$297,MATCH($E$23,$J$298:$J$300,0)+MATCH($C516,$B$297,0)-1,0)*AM490</f>
        <v>15300</v>
      </c>
    </row>
    <row r="517" spans="1:39" hidden="1" outlineLevel="2" x14ac:dyDescent="0.3">
      <c r="C517" t="str">
        <f>B301</f>
        <v>Research &amp; Development</v>
      </c>
      <c r="K517" s="3">
        <f t="shared" ref="K517:AH517" ca="1" si="214">OFFSET(K$301,MATCH($E$23,$J$302:$J$304,0)+MATCH($C517,$B$301,0)-1,0)</f>
        <v>4000</v>
      </c>
      <c r="L517" s="3">
        <f t="shared" ca="1" si="214"/>
        <v>4000</v>
      </c>
      <c r="M517" s="3">
        <f t="shared" ca="1" si="214"/>
        <v>4000</v>
      </c>
      <c r="N517" s="3">
        <f t="shared" ca="1" si="214"/>
        <v>4000</v>
      </c>
      <c r="O517" s="3">
        <f t="shared" ca="1" si="214"/>
        <v>4000</v>
      </c>
      <c r="P517" s="3">
        <f t="shared" ca="1" si="214"/>
        <v>4000</v>
      </c>
      <c r="Q517" s="3">
        <f t="shared" ca="1" si="214"/>
        <v>4000</v>
      </c>
      <c r="R517" s="3">
        <f t="shared" ca="1" si="214"/>
        <v>4000</v>
      </c>
      <c r="S517" s="3">
        <f t="shared" ca="1" si="214"/>
        <v>4000</v>
      </c>
      <c r="T517" s="3">
        <f t="shared" ca="1" si="214"/>
        <v>4000</v>
      </c>
      <c r="U517" s="3">
        <f t="shared" ca="1" si="214"/>
        <v>4000</v>
      </c>
      <c r="V517" s="3">
        <f t="shared" ca="1" si="214"/>
        <v>4000</v>
      </c>
      <c r="W517" s="3">
        <f t="shared" ca="1" si="214"/>
        <v>4000</v>
      </c>
      <c r="X517" s="3">
        <f t="shared" ca="1" si="214"/>
        <v>4000</v>
      </c>
      <c r="Y517" s="3">
        <f t="shared" ca="1" si="214"/>
        <v>4000</v>
      </c>
      <c r="Z517" s="3">
        <f t="shared" ca="1" si="214"/>
        <v>4000</v>
      </c>
      <c r="AA517" s="3">
        <f t="shared" ca="1" si="214"/>
        <v>4000</v>
      </c>
      <c r="AB517" s="3">
        <f t="shared" ca="1" si="214"/>
        <v>4000</v>
      </c>
      <c r="AC517" s="3">
        <f t="shared" ca="1" si="214"/>
        <v>4000</v>
      </c>
      <c r="AD517" s="3">
        <f t="shared" ca="1" si="214"/>
        <v>4000</v>
      </c>
      <c r="AE517" s="3">
        <f t="shared" ca="1" si="214"/>
        <v>4000</v>
      </c>
      <c r="AF517" s="3">
        <f t="shared" ca="1" si="214"/>
        <v>4000</v>
      </c>
      <c r="AG517" s="3">
        <f t="shared" ca="1" si="214"/>
        <v>4000</v>
      </c>
      <c r="AH517" s="3">
        <f t="shared" ca="1" si="214"/>
        <v>4000</v>
      </c>
      <c r="AI517" s="14">
        <f t="shared" ca="1" si="211"/>
        <v>48000</v>
      </c>
      <c r="AJ517" s="14">
        <f t="shared" ca="1" si="212"/>
        <v>48000</v>
      </c>
      <c r="AK517" s="3">
        <f ca="1">OFFSET(AK$301,MATCH($E$23,$J$302:$J$304,0)+MATCH($C517,$B$301,0)-1,0)</f>
        <v>48000</v>
      </c>
      <c r="AL517" s="3">
        <f ca="1">OFFSET(AL$301,MATCH($E$23,$J$302:$J$304,0)+MATCH($C517,$B$301,0)-1,0)</f>
        <v>48000</v>
      </c>
      <c r="AM517" s="3">
        <f ca="1">OFFSET(AM$301,MATCH($E$23,$J$302:$J$304,0)+MATCH($C517,$B$301,0)-1,0)</f>
        <v>48000</v>
      </c>
    </row>
    <row r="518" spans="1:39" ht="13.5" hidden="1" outlineLevel="2" thickBot="1" x14ac:dyDescent="0.35">
      <c r="B518" s="60"/>
      <c r="C518" s="60" t="str">
        <f>B305</f>
        <v>Contingencies</v>
      </c>
      <c r="D518" s="60"/>
      <c r="E518" s="60"/>
      <c r="F518" s="60"/>
      <c r="G518" s="60"/>
      <c r="H518" s="60"/>
      <c r="I518" s="60"/>
      <c r="J518" s="60"/>
      <c r="K518" s="56">
        <f t="shared" ref="K518:AH518" ca="1" si="215">OFFSET(K$305,MATCH($E$23,$J$306:$J$308,0)+MATCH($C518,$B$305,0)-1,0)</f>
        <v>10000</v>
      </c>
      <c r="L518" s="56">
        <f t="shared" ca="1" si="215"/>
        <v>10000</v>
      </c>
      <c r="M518" s="56">
        <f t="shared" ca="1" si="215"/>
        <v>10000</v>
      </c>
      <c r="N518" s="56">
        <f t="shared" ca="1" si="215"/>
        <v>10000</v>
      </c>
      <c r="O518" s="56">
        <f t="shared" ca="1" si="215"/>
        <v>10000</v>
      </c>
      <c r="P518" s="56">
        <f t="shared" ca="1" si="215"/>
        <v>10000</v>
      </c>
      <c r="Q518" s="56">
        <f t="shared" ca="1" si="215"/>
        <v>10000</v>
      </c>
      <c r="R518" s="56">
        <f t="shared" ca="1" si="215"/>
        <v>10000</v>
      </c>
      <c r="S518" s="56">
        <f t="shared" ca="1" si="215"/>
        <v>10000</v>
      </c>
      <c r="T518" s="56">
        <f t="shared" ca="1" si="215"/>
        <v>10000</v>
      </c>
      <c r="U518" s="56">
        <f t="shared" ca="1" si="215"/>
        <v>10000</v>
      </c>
      <c r="V518" s="56">
        <f t="shared" ca="1" si="215"/>
        <v>10000</v>
      </c>
      <c r="W518" s="56">
        <f t="shared" ca="1" si="215"/>
        <v>10000</v>
      </c>
      <c r="X518" s="56">
        <f t="shared" ca="1" si="215"/>
        <v>10000</v>
      </c>
      <c r="Y518" s="56">
        <f t="shared" ca="1" si="215"/>
        <v>10000</v>
      </c>
      <c r="Z518" s="56">
        <f t="shared" ca="1" si="215"/>
        <v>10000</v>
      </c>
      <c r="AA518" s="56">
        <f t="shared" ca="1" si="215"/>
        <v>10000</v>
      </c>
      <c r="AB518" s="56">
        <f t="shared" ca="1" si="215"/>
        <v>10000</v>
      </c>
      <c r="AC518" s="56">
        <f t="shared" ca="1" si="215"/>
        <v>10000</v>
      </c>
      <c r="AD518" s="56">
        <f t="shared" ca="1" si="215"/>
        <v>10000</v>
      </c>
      <c r="AE518" s="56">
        <f t="shared" ca="1" si="215"/>
        <v>10000</v>
      </c>
      <c r="AF518" s="56">
        <f t="shared" ca="1" si="215"/>
        <v>10000</v>
      </c>
      <c r="AG518" s="56">
        <f t="shared" ca="1" si="215"/>
        <v>10000</v>
      </c>
      <c r="AH518" s="56">
        <f t="shared" ca="1" si="215"/>
        <v>10000</v>
      </c>
      <c r="AI518" s="56">
        <f t="shared" ca="1" si="211"/>
        <v>120000</v>
      </c>
      <c r="AJ518" s="56">
        <f t="shared" ca="1" si="212"/>
        <v>120000</v>
      </c>
      <c r="AK518" s="56">
        <f ca="1">OFFSET(AK$305,MATCH($E$23,$J$306:$J$308,0)+MATCH($C518,$B$305,0)-1,0)</f>
        <v>120000</v>
      </c>
      <c r="AL518" s="56">
        <f ca="1">OFFSET(AL$305,MATCH($E$23,$J$306:$J$308,0)+MATCH($C518,$B$305,0)-1,0)</f>
        <v>120000</v>
      </c>
      <c r="AM518" s="56">
        <f ca="1">OFFSET(AM$305,MATCH($E$23,$J$306:$J$308,0)+MATCH($C518,$B$305,0)-1,0)</f>
        <v>120000</v>
      </c>
    </row>
    <row r="519" spans="1:39" s="15" customFormat="1" ht="13.5" hidden="1" outlineLevel="2" thickBot="1" x14ac:dyDescent="0.35">
      <c r="A519" s="36"/>
      <c r="B519" s="58" t="s">
        <v>145</v>
      </c>
      <c r="C519" s="58"/>
      <c r="D519" s="58"/>
      <c r="E519" s="58"/>
      <c r="F519" s="58"/>
      <c r="G519" s="58"/>
      <c r="H519" s="58"/>
      <c r="I519" s="58"/>
      <c r="J519" s="58"/>
      <c r="K519" s="59">
        <f t="shared" ref="K519:AM519" ca="1" si="216">K510+K511+SUM(K513:K518)</f>
        <v>105223.16666666667</v>
      </c>
      <c r="L519" s="59">
        <f t="shared" ca="1" si="216"/>
        <v>105223.16666666667</v>
      </c>
      <c r="M519" s="59">
        <f t="shared" ca="1" si="216"/>
        <v>105223.16666666667</v>
      </c>
      <c r="N519" s="59">
        <f t="shared" ca="1" si="216"/>
        <v>132811.43333333335</v>
      </c>
      <c r="O519" s="59">
        <f t="shared" ca="1" si="216"/>
        <v>132811.43333333335</v>
      </c>
      <c r="P519" s="59">
        <f t="shared" ca="1" si="216"/>
        <v>132811.43333333335</v>
      </c>
      <c r="Q519" s="59">
        <f t="shared" ca="1" si="216"/>
        <v>132811.43333333335</v>
      </c>
      <c r="R519" s="59">
        <f t="shared" ca="1" si="216"/>
        <v>208518.93333333335</v>
      </c>
      <c r="S519" s="59">
        <f t="shared" ca="1" si="216"/>
        <v>208518.93333333335</v>
      </c>
      <c r="T519" s="59">
        <f t="shared" ca="1" si="216"/>
        <v>208518.93333333335</v>
      </c>
      <c r="U519" s="59">
        <f t="shared" ca="1" si="216"/>
        <v>208518.93333333335</v>
      </c>
      <c r="V519" s="59">
        <f t="shared" ca="1" si="216"/>
        <v>208518.93333333335</v>
      </c>
      <c r="W519" s="59">
        <f t="shared" ca="1" si="216"/>
        <v>216682.43333333335</v>
      </c>
      <c r="X519" s="59">
        <f t="shared" ca="1" si="216"/>
        <v>216682.43333333335</v>
      </c>
      <c r="Y519" s="59">
        <f t="shared" ca="1" si="216"/>
        <v>216682.43333333335</v>
      </c>
      <c r="Z519" s="59">
        <f t="shared" ca="1" si="216"/>
        <v>216682.43333333335</v>
      </c>
      <c r="AA519" s="59">
        <f t="shared" ca="1" si="216"/>
        <v>216682.43333333335</v>
      </c>
      <c r="AB519" s="59">
        <f t="shared" ca="1" si="216"/>
        <v>216682.43333333335</v>
      </c>
      <c r="AC519" s="59">
        <f t="shared" ca="1" si="216"/>
        <v>216682.43333333335</v>
      </c>
      <c r="AD519" s="59">
        <f t="shared" ca="1" si="216"/>
        <v>216682.43333333335</v>
      </c>
      <c r="AE519" s="59">
        <f t="shared" ca="1" si="216"/>
        <v>216682.43333333335</v>
      </c>
      <c r="AF519" s="59">
        <f t="shared" ca="1" si="216"/>
        <v>216682.43333333335</v>
      </c>
      <c r="AG519" s="59">
        <f t="shared" ca="1" si="216"/>
        <v>216682.43333333335</v>
      </c>
      <c r="AH519" s="59">
        <f t="shared" ca="1" si="216"/>
        <v>216682.43333333335</v>
      </c>
      <c r="AI519" s="59">
        <f t="shared" ca="1" si="216"/>
        <v>1972274.7</v>
      </c>
      <c r="AJ519" s="59">
        <f t="shared" ca="1" si="216"/>
        <v>2600189.2000000002</v>
      </c>
      <c r="AK519" s="59">
        <f t="shared" ca="1" si="216"/>
        <v>2622558.0920000002</v>
      </c>
      <c r="AL519" s="59">
        <f t="shared" ca="1" si="216"/>
        <v>2645150.6729199998</v>
      </c>
      <c r="AM519" s="59">
        <f t="shared" ca="1" si="216"/>
        <v>2667969.1796492003</v>
      </c>
    </row>
    <row r="520" spans="1:39" hidden="1" outlineLevel="2" x14ac:dyDescent="0.3"/>
    <row r="521" spans="1:39" s="46" customFormat="1" hidden="1" outlineLevel="1" collapsed="1" x14ac:dyDescent="0.25">
      <c r="A521" s="45"/>
      <c r="B521" s="105" t="s">
        <v>146</v>
      </c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7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8"/>
    </row>
    <row r="522" spans="1:39" hidden="1" outlineLevel="2" x14ac:dyDescent="0.3">
      <c r="B522" s="15" t="s">
        <v>94</v>
      </c>
    </row>
    <row r="523" spans="1:39" hidden="1" outlineLevel="2" x14ac:dyDescent="0.3">
      <c r="B523" t="s">
        <v>89</v>
      </c>
      <c r="K523" s="3">
        <f t="shared" ref="K523:AH523" ca="1" si="217">OFFSET(K$323,MATCH($E$27,$J$324:$J$326,0)+MATCH($B523,$B$323,0)-1,0)</f>
        <v>12000</v>
      </c>
      <c r="L523" s="3">
        <f t="shared" ca="1" si="217"/>
        <v>0</v>
      </c>
      <c r="M523" s="3">
        <f t="shared" ca="1" si="217"/>
        <v>0</v>
      </c>
      <c r="N523" s="3">
        <f t="shared" ca="1" si="217"/>
        <v>0</v>
      </c>
      <c r="O523" s="3">
        <f t="shared" ca="1" si="217"/>
        <v>0</v>
      </c>
      <c r="P523" s="3">
        <f t="shared" ca="1" si="217"/>
        <v>0</v>
      </c>
      <c r="Q523" s="3">
        <f t="shared" ca="1" si="217"/>
        <v>0</v>
      </c>
      <c r="R523" s="3">
        <f t="shared" ca="1" si="217"/>
        <v>12000</v>
      </c>
      <c r="S523" s="3">
        <f t="shared" ca="1" si="217"/>
        <v>0</v>
      </c>
      <c r="T523" s="3">
        <f t="shared" ca="1" si="217"/>
        <v>0</v>
      </c>
      <c r="U523" s="3">
        <f t="shared" ca="1" si="217"/>
        <v>0</v>
      </c>
      <c r="V523" s="3">
        <f t="shared" ca="1" si="217"/>
        <v>0</v>
      </c>
      <c r="W523" s="3">
        <f t="shared" ca="1" si="217"/>
        <v>1500</v>
      </c>
      <c r="X523" s="3">
        <f t="shared" ca="1" si="217"/>
        <v>0</v>
      </c>
      <c r="Y523" s="3">
        <f t="shared" ca="1" si="217"/>
        <v>0</v>
      </c>
      <c r="Z523" s="3">
        <f t="shared" ca="1" si="217"/>
        <v>0</v>
      </c>
      <c r="AA523" s="3">
        <f t="shared" ca="1" si="217"/>
        <v>0</v>
      </c>
      <c r="AB523" s="3">
        <f t="shared" ca="1" si="217"/>
        <v>0</v>
      </c>
      <c r="AC523" s="3">
        <f t="shared" ca="1" si="217"/>
        <v>0</v>
      </c>
      <c r="AD523" s="3">
        <f t="shared" ca="1" si="217"/>
        <v>0</v>
      </c>
      <c r="AE523" s="3">
        <f t="shared" ca="1" si="217"/>
        <v>0</v>
      </c>
      <c r="AF523" s="3">
        <f t="shared" ca="1" si="217"/>
        <v>0</v>
      </c>
      <c r="AG523" s="3">
        <f t="shared" ca="1" si="217"/>
        <v>0</v>
      </c>
      <c r="AH523" s="3">
        <f t="shared" ca="1" si="217"/>
        <v>0</v>
      </c>
      <c r="AI523" s="14">
        <f t="shared" ref="AI523:AI529" ca="1" si="218">SUM(K523:V523)</f>
        <v>24000</v>
      </c>
      <c r="AJ523" s="14">
        <f t="shared" ref="AJ523:AJ529" ca="1" si="219">SUM(W523:AH523)</f>
        <v>1500</v>
      </c>
      <c r="AK523" s="3">
        <f ca="1">OFFSET(AK$323,MATCH($E$27,$J$324:$J$326,0)+MATCH($B523,$B$323,0)-1,0)</f>
        <v>0</v>
      </c>
      <c r="AL523" s="3">
        <f ca="1">OFFSET(AL$323,MATCH($E$27,$J$324:$J$326,0)+MATCH($B523,$B$323,0)-1,0)</f>
        <v>0</v>
      </c>
      <c r="AM523" s="3">
        <f ca="1">OFFSET(AM$323,MATCH($E$27,$J$324:$J$326,0)+MATCH($B523,$B$323,0)-1,0)</f>
        <v>0</v>
      </c>
    </row>
    <row r="524" spans="1:39" hidden="1" outlineLevel="2" x14ac:dyDescent="0.3">
      <c r="B524" t="s">
        <v>88</v>
      </c>
      <c r="K524" s="3">
        <f t="shared" ref="K524:AH524" ca="1" si="220">OFFSET(K$331,MATCH($E$27,$J$332:$J$334,0)+MATCH($B524,$B$331,0)-1,0)</f>
        <v>24000</v>
      </c>
      <c r="L524" s="3">
        <f t="shared" ca="1" si="220"/>
        <v>0</v>
      </c>
      <c r="M524" s="3">
        <f t="shared" ca="1" si="220"/>
        <v>0</v>
      </c>
      <c r="N524" s="3">
        <f t="shared" ca="1" si="220"/>
        <v>0</v>
      </c>
      <c r="O524" s="3">
        <f t="shared" ca="1" si="220"/>
        <v>0</v>
      </c>
      <c r="P524" s="3">
        <f t="shared" ca="1" si="220"/>
        <v>0</v>
      </c>
      <c r="Q524" s="3">
        <f t="shared" ca="1" si="220"/>
        <v>0</v>
      </c>
      <c r="R524" s="3">
        <f t="shared" ca="1" si="220"/>
        <v>24000</v>
      </c>
      <c r="S524" s="3">
        <f t="shared" ca="1" si="220"/>
        <v>0</v>
      </c>
      <c r="T524" s="3">
        <f t="shared" ca="1" si="220"/>
        <v>0</v>
      </c>
      <c r="U524" s="3">
        <f t="shared" ca="1" si="220"/>
        <v>0</v>
      </c>
      <c r="V524" s="3">
        <f t="shared" ca="1" si="220"/>
        <v>0</v>
      </c>
      <c r="W524" s="3">
        <f t="shared" ca="1" si="220"/>
        <v>3000</v>
      </c>
      <c r="X524" s="3">
        <f t="shared" ca="1" si="220"/>
        <v>0</v>
      </c>
      <c r="Y524" s="3">
        <f t="shared" ca="1" si="220"/>
        <v>0</v>
      </c>
      <c r="Z524" s="3">
        <f t="shared" ca="1" si="220"/>
        <v>0</v>
      </c>
      <c r="AA524" s="3">
        <f t="shared" ca="1" si="220"/>
        <v>0</v>
      </c>
      <c r="AB524" s="3">
        <f t="shared" ca="1" si="220"/>
        <v>0</v>
      </c>
      <c r="AC524" s="3">
        <f t="shared" ca="1" si="220"/>
        <v>0</v>
      </c>
      <c r="AD524" s="3">
        <f t="shared" ca="1" si="220"/>
        <v>0</v>
      </c>
      <c r="AE524" s="3">
        <f t="shared" ca="1" si="220"/>
        <v>0</v>
      </c>
      <c r="AF524" s="3">
        <f t="shared" ca="1" si="220"/>
        <v>0</v>
      </c>
      <c r="AG524" s="3">
        <f t="shared" ca="1" si="220"/>
        <v>0</v>
      </c>
      <c r="AH524" s="3">
        <f t="shared" ca="1" si="220"/>
        <v>0</v>
      </c>
      <c r="AI524" s="14">
        <f t="shared" ca="1" si="218"/>
        <v>48000</v>
      </c>
      <c r="AJ524" s="14">
        <f t="shared" ca="1" si="219"/>
        <v>3000</v>
      </c>
      <c r="AK524" s="3">
        <f ca="1">OFFSET(AK$331,MATCH($E$27,$J$332:$J$334,0)+MATCH($B524,$B$331,0)-1,0)</f>
        <v>0</v>
      </c>
      <c r="AL524" s="3">
        <f ca="1">OFFSET(AL$331,MATCH($E$27,$J$332:$J$334,0)+MATCH($B524,$B$331,0)-1,0)</f>
        <v>48000</v>
      </c>
      <c r="AM524" s="3">
        <f ca="1">OFFSET(AM$331,MATCH($E$27,$J$332:$J$334,0)+MATCH($B524,$B$331,0)-1,0)</f>
        <v>3000</v>
      </c>
    </row>
    <row r="525" spans="1:39" hidden="1" outlineLevel="2" x14ac:dyDescent="0.3">
      <c r="B525" t="s">
        <v>103</v>
      </c>
      <c r="K525" s="3">
        <f t="shared" ref="K525:AH525" ca="1" si="221">OFFSET(K$344,MATCH($E$27,$J$344:$J$346,0)+MATCH($B525,$B$343,0)-1,0)</f>
        <v>60000</v>
      </c>
      <c r="L525" s="3">
        <f t="shared" ca="1" si="221"/>
        <v>0</v>
      </c>
      <c r="M525" s="3">
        <f t="shared" ca="1" si="221"/>
        <v>0</v>
      </c>
      <c r="N525" s="3">
        <f t="shared" ca="1" si="221"/>
        <v>0</v>
      </c>
      <c r="O525" s="3">
        <f t="shared" ca="1" si="221"/>
        <v>0</v>
      </c>
      <c r="P525" s="3">
        <f t="shared" ca="1" si="221"/>
        <v>0</v>
      </c>
      <c r="Q525" s="3">
        <f t="shared" ca="1" si="221"/>
        <v>0</v>
      </c>
      <c r="R525" s="3">
        <f t="shared" ca="1" si="221"/>
        <v>0</v>
      </c>
      <c r="S525" s="3">
        <f t="shared" ca="1" si="221"/>
        <v>0</v>
      </c>
      <c r="T525" s="3">
        <f t="shared" ca="1" si="221"/>
        <v>0</v>
      </c>
      <c r="U525" s="3">
        <f t="shared" ca="1" si="221"/>
        <v>0</v>
      </c>
      <c r="V525" s="3">
        <f t="shared" ca="1" si="221"/>
        <v>0</v>
      </c>
      <c r="W525" s="3">
        <f t="shared" ca="1" si="221"/>
        <v>60000</v>
      </c>
      <c r="X525" s="3">
        <f t="shared" ca="1" si="221"/>
        <v>0</v>
      </c>
      <c r="Y525" s="3">
        <f t="shared" ca="1" si="221"/>
        <v>0</v>
      </c>
      <c r="Z525" s="3">
        <f t="shared" ca="1" si="221"/>
        <v>0</v>
      </c>
      <c r="AA525" s="3">
        <f t="shared" ca="1" si="221"/>
        <v>0</v>
      </c>
      <c r="AB525" s="3">
        <f t="shared" ca="1" si="221"/>
        <v>0</v>
      </c>
      <c r="AC525" s="3">
        <f t="shared" ca="1" si="221"/>
        <v>0</v>
      </c>
      <c r="AD525" s="3">
        <f t="shared" ca="1" si="221"/>
        <v>0</v>
      </c>
      <c r="AE525" s="3">
        <f t="shared" ca="1" si="221"/>
        <v>0</v>
      </c>
      <c r="AF525" s="3">
        <f t="shared" ca="1" si="221"/>
        <v>0</v>
      </c>
      <c r="AG525" s="3">
        <f t="shared" ca="1" si="221"/>
        <v>0</v>
      </c>
      <c r="AH525" s="3">
        <f t="shared" ca="1" si="221"/>
        <v>0</v>
      </c>
      <c r="AI525" s="14">
        <f t="shared" ca="1" si="218"/>
        <v>60000</v>
      </c>
      <c r="AJ525" s="14">
        <f t="shared" ca="1" si="219"/>
        <v>60000</v>
      </c>
      <c r="AK525" s="3">
        <f ca="1">OFFSET(AK$344,MATCH($E$27,$J$344:$J$346,0)+MATCH($B525,$B$343,0)-1,0)</f>
        <v>0</v>
      </c>
      <c r="AL525" s="3">
        <f ca="1">OFFSET(AL$344,MATCH($E$27,$J$344:$J$346,0)+MATCH($B525,$B$343,0)-1,0)</f>
        <v>0</v>
      </c>
      <c r="AM525" s="3">
        <f ca="1">OFFSET(AM$344,MATCH($E$27,$J$344:$J$346,0)+MATCH($B525,$B$343,0)-1,0)</f>
        <v>60000</v>
      </c>
    </row>
    <row r="526" spans="1:39" hidden="1" outlineLevel="2" x14ac:dyDescent="0.3">
      <c r="B526" t="s">
        <v>104</v>
      </c>
      <c r="K526" s="3">
        <f t="shared" ref="K526:AH526" ca="1" si="222">OFFSET(K$355,MATCH($E$27,$J$356:$J$358,0)+MATCH($B526,$B$355,0)-1,0)</f>
        <v>39000</v>
      </c>
      <c r="L526" s="3">
        <f t="shared" ca="1" si="222"/>
        <v>0</v>
      </c>
      <c r="M526" s="3">
        <f t="shared" ca="1" si="222"/>
        <v>0</v>
      </c>
      <c r="N526" s="3">
        <f t="shared" ca="1" si="222"/>
        <v>0</v>
      </c>
      <c r="O526" s="3">
        <f t="shared" ca="1" si="222"/>
        <v>0</v>
      </c>
      <c r="P526" s="3">
        <f t="shared" ca="1" si="222"/>
        <v>0</v>
      </c>
      <c r="Q526" s="3">
        <f t="shared" ca="1" si="222"/>
        <v>0</v>
      </c>
      <c r="R526" s="3">
        <f t="shared" ca="1" si="222"/>
        <v>0</v>
      </c>
      <c r="S526" s="3">
        <f t="shared" ca="1" si="222"/>
        <v>0</v>
      </c>
      <c r="T526" s="3">
        <f t="shared" ca="1" si="222"/>
        <v>0</v>
      </c>
      <c r="U526" s="3">
        <f t="shared" ca="1" si="222"/>
        <v>0</v>
      </c>
      <c r="V526" s="3">
        <f t="shared" ca="1" si="222"/>
        <v>0</v>
      </c>
      <c r="W526" s="3">
        <f t="shared" ca="1" si="222"/>
        <v>39000</v>
      </c>
      <c r="X526" s="3">
        <f t="shared" ca="1" si="222"/>
        <v>0</v>
      </c>
      <c r="Y526" s="3">
        <f t="shared" ca="1" si="222"/>
        <v>0</v>
      </c>
      <c r="Z526" s="3">
        <f t="shared" ca="1" si="222"/>
        <v>0</v>
      </c>
      <c r="AA526" s="3">
        <f t="shared" ca="1" si="222"/>
        <v>0</v>
      </c>
      <c r="AB526" s="3">
        <f t="shared" ca="1" si="222"/>
        <v>0</v>
      </c>
      <c r="AC526" s="3">
        <f t="shared" ca="1" si="222"/>
        <v>0</v>
      </c>
      <c r="AD526" s="3">
        <f t="shared" ca="1" si="222"/>
        <v>0</v>
      </c>
      <c r="AE526" s="3">
        <f t="shared" ca="1" si="222"/>
        <v>0</v>
      </c>
      <c r="AF526" s="3">
        <f t="shared" ca="1" si="222"/>
        <v>0</v>
      </c>
      <c r="AG526" s="3">
        <f t="shared" ca="1" si="222"/>
        <v>0</v>
      </c>
      <c r="AH526" s="3">
        <f t="shared" ca="1" si="222"/>
        <v>0</v>
      </c>
      <c r="AI526" s="14">
        <f t="shared" ca="1" si="218"/>
        <v>39000</v>
      </c>
      <c r="AJ526" s="14">
        <f t="shared" ca="1" si="219"/>
        <v>39000</v>
      </c>
      <c r="AK526" s="3">
        <f ca="1">OFFSET(AK$355,MATCH($E$27,$J$356:$J$358,0)+MATCH($B526,$B$355,0)-1,0)</f>
        <v>0</v>
      </c>
      <c r="AL526" s="3">
        <f ca="1">OFFSET(AL$355,MATCH($E$27,$J$356:$J$358,0)+MATCH($B526,$B$355,0)-1,0)</f>
        <v>0</v>
      </c>
      <c r="AM526" s="3">
        <f ca="1">OFFSET(AM$355,MATCH($E$27,$J$356:$J$358,0)+MATCH($B526,$B$355,0)-1,0)</f>
        <v>39000</v>
      </c>
    </row>
    <row r="527" spans="1:39" hidden="1" outlineLevel="2" x14ac:dyDescent="0.3">
      <c r="B527" t="s">
        <v>90</v>
      </c>
      <c r="K527" s="3">
        <f t="shared" ref="K527:AH527" ca="1" si="223">OFFSET(K$363,MATCH($E$27,$J$364:$J$366,0)+MATCH($B527,$B$363,0)-1,0)</f>
        <v>301280</v>
      </c>
      <c r="L527" s="3">
        <f t="shared" ca="1" si="223"/>
        <v>0</v>
      </c>
      <c r="M527" s="3">
        <f t="shared" ca="1" si="223"/>
        <v>0</v>
      </c>
      <c r="N527" s="3">
        <f t="shared" ca="1" si="223"/>
        <v>0</v>
      </c>
      <c r="O527" s="3">
        <f t="shared" ca="1" si="223"/>
        <v>0</v>
      </c>
      <c r="P527" s="3">
        <f t="shared" ca="1" si="223"/>
        <v>0</v>
      </c>
      <c r="Q527" s="3">
        <f t="shared" ca="1" si="223"/>
        <v>0</v>
      </c>
      <c r="R527" s="3">
        <f t="shared" ca="1" si="223"/>
        <v>0</v>
      </c>
      <c r="S527" s="3">
        <f t="shared" ca="1" si="223"/>
        <v>0</v>
      </c>
      <c r="T527" s="3">
        <f t="shared" ca="1" si="223"/>
        <v>0</v>
      </c>
      <c r="U527" s="3">
        <f t="shared" ca="1" si="223"/>
        <v>0</v>
      </c>
      <c r="V527" s="3">
        <f t="shared" ca="1" si="223"/>
        <v>0</v>
      </c>
      <c r="W527" s="3">
        <f t="shared" ca="1" si="223"/>
        <v>0</v>
      </c>
      <c r="X527" s="3">
        <f t="shared" ca="1" si="223"/>
        <v>0</v>
      </c>
      <c r="Y527" s="3">
        <f t="shared" ca="1" si="223"/>
        <v>0</v>
      </c>
      <c r="Z527" s="3">
        <f t="shared" ca="1" si="223"/>
        <v>0</v>
      </c>
      <c r="AA527" s="3">
        <f t="shared" ca="1" si="223"/>
        <v>0</v>
      </c>
      <c r="AB527" s="3">
        <f t="shared" ca="1" si="223"/>
        <v>0</v>
      </c>
      <c r="AC527" s="3">
        <f t="shared" ca="1" si="223"/>
        <v>0</v>
      </c>
      <c r="AD527" s="3">
        <f t="shared" ca="1" si="223"/>
        <v>0</v>
      </c>
      <c r="AE527" s="3">
        <f t="shared" ca="1" si="223"/>
        <v>0</v>
      </c>
      <c r="AF527" s="3">
        <f t="shared" ca="1" si="223"/>
        <v>0</v>
      </c>
      <c r="AG527" s="3">
        <f t="shared" ca="1" si="223"/>
        <v>0</v>
      </c>
      <c r="AH527" s="3">
        <f t="shared" ca="1" si="223"/>
        <v>0</v>
      </c>
      <c r="AI527" s="14">
        <f t="shared" ca="1" si="218"/>
        <v>301280</v>
      </c>
      <c r="AJ527" s="14">
        <f t="shared" ca="1" si="219"/>
        <v>0</v>
      </c>
      <c r="AK527" s="3">
        <f ca="1">OFFSET(AK$363,MATCH($E$27,$J$364:$J$366,0)+MATCH($B527,$B$363,0)-1,0)</f>
        <v>0</v>
      </c>
      <c r="AL527" s="3">
        <f ca="1">OFFSET(AL$363,MATCH($E$27,$J$364:$J$366,0)+MATCH($B527,$B$363,0)-1,0)</f>
        <v>0</v>
      </c>
      <c r="AM527" s="3">
        <f ca="1">OFFSET(AM$363,MATCH($E$27,$J$364:$J$366,0)+MATCH($B527,$B$363,0)-1,0)</f>
        <v>0</v>
      </c>
    </row>
    <row r="528" spans="1:39" hidden="1" outlineLevel="2" x14ac:dyDescent="0.3">
      <c r="B528" t="s">
        <v>96</v>
      </c>
      <c r="K528" s="3">
        <f t="shared" ref="K528:AH528" ca="1" si="224">OFFSET(K$376,MATCH($E$27,$J$377:$J$379,0)+MATCH($B528,$B$376,0)-1,0)</f>
        <v>40000</v>
      </c>
      <c r="L528" s="3">
        <f t="shared" ca="1" si="224"/>
        <v>0</v>
      </c>
      <c r="M528" s="3">
        <f t="shared" ca="1" si="224"/>
        <v>0</v>
      </c>
      <c r="N528" s="3">
        <f t="shared" ca="1" si="224"/>
        <v>0</v>
      </c>
      <c r="O528" s="3">
        <f t="shared" ca="1" si="224"/>
        <v>0</v>
      </c>
      <c r="P528" s="3">
        <f t="shared" ca="1" si="224"/>
        <v>0</v>
      </c>
      <c r="Q528" s="3">
        <f t="shared" ca="1" si="224"/>
        <v>0</v>
      </c>
      <c r="R528" s="3">
        <f t="shared" ca="1" si="224"/>
        <v>0</v>
      </c>
      <c r="S528" s="3">
        <f t="shared" ca="1" si="224"/>
        <v>0</v>
      </c>
      <c r="T528" s="3">
        <f t="shared" ca="1" si="224"/>
        <v>0</v>
      </c>
      <c r="U528" s="3">
        <f t="shared" ca="1" si="224"/>
        <v>0</v>
      </c>
      <c r="V528" s="3">
        <f t="shared" ca="1" si="224"/>
        <v>0</v>
      </c>
      <c r="W528" s="3">
        <f t="shared" ca="1" si="224"/>
        <v>60000</v>
      </c>
      <c r="X528" s="3">
        <f t="shared" ca="1" si="224"/>
        <v>0</v>
      </c>
      <c r="Y528" s="3">
        <f t="shared" ca="1" si="224"/>
        <v>0</v>
      </c>
      <c r="Z528" s="3">
        <f t="shared" ca="1" si="224"/>
        <v>0</v>
      </c>
      <c r="AA528" s="3">
        <f t="shared" ca="1" si="224"/>
        <v>0</v>
      </c>
      <c r="AB528" s="3">
        <f t="shared" ca="1" si="224"/>
        <v>0</v>
      </c>
      <c r="AC528" s="3">
        <f t="shared" ca="1" si="224"/>
        <v>0</v>
      </c>
      <c r="AD528" s="3">
        <f t="shared" ca="1" si="224"/>
        <v>0</v>
      </c>
      <c r="AE528" s="3">
        <f t="shared" ca="1" si="224"/>
        <v>0</v>
      </c>
      <c r="AF528" s="3">
        <f t="shared" ca="1" si="224"/>
        <v>0</v>
      </c>
      <c r="AG528" s="3">
        <f t="shared" ca="1" si="224"/>
        <v>0</v>
      </c>
      <c r="AH528" s="3">
        <f t="shared" ca="1" si="224"/>
        <v>0</v>
      </c>
      <c r="AI528" s="14">
        <f t="shared" ca="1" si="218"/>
        <v>40000</v>
      </c>
      <c r="AJ528" s="14">
        <f t="shared" ca="1" si="219"/>
        <v>60000</v>
      </c>
      <c r="AK528" s="3">
        <f ca="1">OFFSET(AK$376,MATCH($E$27,$J$377:$J$379,0)+MATCH($B528,$B$376,0)-1,0)</f>
        <v>80000</v>
      </c>
      <c r="AL528" s="3">
        <f ca="1">OFFSET(AL$376,MATCH($E$27,$J$377:$J$379,0)+MATCH($B528,$B$376,0)-1,0)</f>
        <v>100000</v>
      </c>
      <c r="AM528" s="3">
        <f ca="1">OFFSET(AM$376,MATCH($E$27,$J$377:$J$379,0)+MATCH($B528,$B$376,0)-1,0)</f>
        <v>120000</v>
      </c>
    </row>
    <row r="529" spans="1:39" ht="13.5" hidden="1" outlineLevel="2" thickBot="1" x14ac:dyDescent="0.35">
      <c r="B529" s="60" t="s">
        <v>100</v>
      </c>
      <c r="C529" s="60"/>
      <c r="D529" s="60"/>
      <c r="E529" s="60"/>
      <c r="F529" s="60"/>
      <c r="G529" s="60"/>
      <c r="H529" s="60"/>
      <c r="I529" s="60"/>
      <c r="J529" s="60"/>
      <c r="K529" s="56">
        <f t="shared" ref="K529:AH529" ca="1" si="225">OFFSET(K$388,MATCH($E$27,$J$389:$J$391,0)+MATCH($B529,$B$388,0)-1,0)</f>
        <v>5120</v>
      </c>
      <c r="L529" s="56">
        <f t="shared" ca="1" si="225"/>
        <v>0</v>
      </c>
      <c r="M529" s="56">
        <f t="shared" ca="1" si="225"/>
        <v>0</v>
      </c>
      <c r="N529" s="56">
        <f t="shared" ca="1" si="225"/>
        <v>0</v>
      </c>
      <c r="O529" s="56">
        <f t="shared" ca="1" si="225"/>
        <v>0</v>
      </c>
      <c r="P529" s="56">
        <f t="shared" ca="1" si="225"/>
        <v>0</v>
      </c>
      <c r="Q529" s="56">
        <f t="shared" ca="1" si="225"/>
        <v>0</v>
      </c>
      <c r="R529" s="56">
        <f t="shared" ca="1" si="225"/>
        <v>5120</v>
      </c>
      <c r="S529" s="56">
        <f t="shared" ca="1" si="225"/>
        <v>0</v>
      </c>
      <c r="T529" s="56">
        <f t="shared" ca="1" si="225"/>
        <v>0</v>
      </c>
      <c r="U529" s="56">
        <f t="shared" ca="1" si="225"/>
        <v>0</v>
      </c>
      <c r="V529" s="56">
        <f t="shared" ca="1" si="225"/>
        <v>0</v>
      </c>
      <c r="W529" s="56">
        <f t="shared" ca="1" si="225"/>
        <v>640</v>
      </c>
      <c r="X529" s="56">
        <f t="shared" ca="1" si="225"/>
        <v>0</v>
      </c>
      <c r="Y529" s="56">
        <f t="shared" ca="1" si="225"/>
        <v>0</v>
      </c>
      <c r="Z529" s="56">
        <f t="shared" ca="1" si="225"/>
        <v>0</v>
      </c>
      <c r="AA529" s="56">
        <f t="shared" ca="1" si="225"/>
        <v>0</v>
      </c>
      <c r="AB529" s="56">
        <f t="shared" ca="1" si="225"/>
        <v>0</v>
      </c>
      <c r="AC529" s="56">
        <f t="shared" ca="1" si="225"/>
        <v>0</v>
      </c>
      <c r="AD529" s="56">
        <f t="shared" ca="1" si="225"/>
        <v>0</v>
      </c>
      <c r="AE529" s="56">
        <f t="shared" ca="1" si="225"/>
        <v>0</v>
      </c>
      <c r="AF529" s="56">
        <f t="shared" ca="1" si="225"/>
        <v>0</v>
      </c>
      <c r="AG529" s="56">
        <f t="shared" ca="1" si="225"/>
        <v>0</v>
      </c>
      <c r="AH529" s="56">
        <f t="shared" ca="1" si="225"/>
        <v>0</v>
      </c>
      <c r="AI529" s="56">
        <f t="shared" ca="1" si="218"/>
        <v>10240</v>
      </c>
      <c r="AJ529" s="56">
        <f t="shared" ca="1" si="219"/>
        <v>640</v>
      </c>
      <c r="AK529" s="56">
        <f ca="1">OFFSET(AK$388,MATCH($E$27,$J$389:$J$391,0)+MATCH($B529,$B$388,0)-1,0)</f>
        <v>5440</v>
      </c>
      <c r="AL529" s="56">
        <f ca="1">OFFSET(AL$388,MATCH($E$27,$J$389:$J$391,0)+MATCH($B529,$B$388,0)-1,0)</f>
        <v>3040</v>
      </c>
      <c r="AM529" s="56">
        <f ca="1">OFFSET(AM$388,MATCH($E$27,$J$389:$J$391,0)+MATCH($B529,$B$388,0)-1,0)</f>
        <v>4240</v>
      </c>
    </row>
    <row r="530" spans="1:39" s="15" customFormat="1" ht="13.5" hidden="1" outlineLevel="2" thickBot="1" x14ac:dyDescent="0.35">
      <c r="A530" s="36"/>
      <c r="B530" s="58" t="s">
        <v>160</v>
      </c>
      <c r="C530" s="58"/>
      <c r="D530" s="58"/>
      <c r="E530" s="58"/>
      <c r="F530" s="58"/>
      <c r="G530" s="58"/>
      <c r="H530" s="58"/>
      <c r="I530" s="58"/>
      <c r="J530" s="58"/>
      <c r="K530" s="59">
        <f t="shared" ref="K530:AM530" ca="1" si="226">SUM(K523:K529)</f>
        <v>481400</v>
      </c>
      <c r="L530" s="59">
        <f t="shared" ca="1" si="226"/>
        <v>0</v>
      </c>
      <c r="M530" s="59">
        <f t="shared" ca="1" si="226"/>
        <v>0</v>
      </c>
      <c r="N530" s="59">
        <f t="shared" ca="1" si="226"/>
        <v>0</v>
      </c>
      <c r="O530" s="59">
        <f t="shared" ca="1" si="226"/>
        <v>0</v>
      </c>
      <c r="P530" s="59">
        <f t="shared" ca="1" si="226"/>
        <v>0</v>
      </c>
      <c r="Q530" s="59">
        <f t="shared" ca="1" si="226"/>
        <v>0</v>
      </c>
      <c r="R530" s="59">
        <f t="shared" ca="1" si="226"/>
        <v>41120</v>
      </c>
      <c r="S530" s="59">
        <f t="shared" ca="1" si="226"/>
        <v>0</v>
      </c>
      <c r="T530" s="59">
        <f t="shared" ca="1" si="226"/>
        <v>0</v>
      </c>
      <c r="U530" s="59">
        <f t="shared" ca="1" si="226"/>
        <v>0</v>
      </c>
      <c r="V530" s="59">
        <f t="shared" ca="1" si="226"/>
        <v>0</v>
      </c>
      <c r="W530" s="59">
        <f t="shared" ca="1" si="226"/>
        <v>164140</v>
      </c>
      <c r="X530" s="59">
        <f t="shared" ca="1" si="226"/>
        <v>0</v>
      </c>
      <c r="Y530" s="59">
        <f t="shared" ca="1" si="226"/>
        <v>0</v>
      </c>
      <c r="Z530" s="59">
        <f t="shared" ca="1" si="226"/>
        <v>0</v>
      </c>
      <c r="AA530" s="59">
        <f t="shared" ca="1" si="226"/>
        <v>0</v>
      </c>
      <c r="AB530" s="59">
        <f t="shared" ca="1" si="226"/>
        <v>0</v>
      </c>
      <c r="AC530" s="59">
        <f t="shared" ca="1" si="226"/>
        <v>0</v>
      </c>
      <c r="AD530" s="59">
        <f t="shared" ca="1" si="226"/>
        <v>0</v>
      </c>
      <c r="AE530" s="59">
        <f t="shared" ca="1" si="226"/>
        <v>0</v>
      </c>
      <c r="AF530" s="59">
        <f t="shared" ca="1" si="226"/>
        <v>0</v>
      </c>
      <c r="AG530" s="59">
        <f t="shared" ca="1" si="226"/>
        <v>0</v>
      </c>
      <c r="AH530" s="59">
        <f t="shared" ca="1" si="226"/>
        <v>0</v>
      </c>
      <c r="AI530" s="59">
        <f t="shared" ca="1" si="226"/>
        <v>522520</v>
      </c>
      <c r="AJ530" s="59">
        <f t="shared" ca="1" si="226"/>
        <v>164140</v>
      </c>
      <c r="AK530" s="59">
        <f t="shared" ca="1" si="226"/>
        <v>85440</v>
      </c>
      <c r="AL530" s="59">
        <f t="shared" ca="1" si="226"/>
        <v>151040</v>
      </c>
      <c r="AM530" s="59">
        <f t="shared" ca="1" si="226"/>
        <v>226240</v>
      </c>
    </row>
    <row r="531" spans="1:39" hidden="1" outlineLevel="2" x14ac:dyDescent="0.3"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14"/>
      <c r="AJ531" s="14"/>
      <c r="AK531" s="3"/>
      <c r="AL531" s="3"/>
      <c r="AM531" s="3"/>
    </row>
    <row r="532" spans="1:39" hidden="1" outlineLevel="2" x14ac:dyDescent="0.3">
      <c r="B532" s="15" t="s">
        <v>95</v>
      </c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14"/>
      <c r="AJ532" s="14"/>
      <c r="AK532" s="3"/>
      <c r="AL532" s="3"/>
      <c r="AM532" s="3"/>
    </row>
    <row r="533" spans="1:39" ht="13.5" hidden="1" outlineLevel="2" thickBot="1" x14ac:dyDescent="0.35">
      <c r="B533" s="60" t="str">
        <f>B395</f>
        <v>Software Development</v>
      </c>
      <c r="C533" s="60"/>
      <c r="D533" s="60"/>
      <c r="E533" s="60"/>
      <c r="F533" s="60"/>
      <c r="G533" s="60"/>
      <c r="H533" s="60"/>
      <c r="I533" s="60"/>
      <c r="J533" s="60"/>
      <c r="K533" s="56">
        <f t="shared" ref="K533:AH533" ca="1" si="227">OFFSET(K$395,MATCH($E$27,$J$396:$J$398,0)+MATCH($B533,$B$395,0)-1,0)</f>
        <v>0</v>
      </c>
      <c r="L533" s="56">
        <f t="shared" ca="1" si="227"/>
        <v>0</v>
      </c>
      <c r="M533" s="56">
        <f t="shared" ca="1" si="227"/>
        <v>0</v>
      </c>
      <c r="N533" s="56">
        <f t="shared" ca="1" si="227"/>
        <v>0</v>
      </c>
      <c r="O533" s="56">
        <f t="shared" ca="1" si="227"/>
        <v>0</v>
      </c>
      <c r="P533" s="56">
        <f t="shared" ca="1" si="227"/>
        <v>0</v>
      </c>
      <c r="Q533" s="56">
        <f t="shared" ca="1" si="227"/>
        <v>0</v>
      </c>
      <c r="R533" s="56">
        <f t="shared" ca="1" si="227"/>
        <v>0</v>
      </c>
      <c r="S533" s="56">
        <f t="shared" ca="1" si="227"/>
        <v>0</v>
      </c>
      <c r="T533" s="56">
        <f t="shared" ca="1" si="227"/>
        <v>0</v>
      </c>
      <c r="U533" s="56">
        <f t="shared" ca="1" si="227"/>
        <v>0</v>
      </c>
      <c r="V533" s="56">
        <f t="shared" ca="1" si="227"/>
        <v>0</v>
      </c>
      <c r="W533" s="56">
        <f t="shared" ca="1" si="227"/>
        <v>0</v>
      </c>
      <c r="X533" s="56">
        <f t="shared" ca="1" si="227"/>
        <v>0</v>
      </c>
      <c r="Y533" s="56">
        <f t="shared" ca="1" si="227"/>
        <v>0</v>
      </c>
      <c r="Z533" s="56">
        <f t="shared" ca="1" si="227"/>
        <v>0</v>
      </c>
      <c r="AA533" s="56">
        <f t="shared" ca="1" si="227"/>
        <v>0</v>
      </c>
      <c r="AB533" s="56">
        <f t="shared" ca="1" si="227"/>
        <v>0</v>
      </c>
      <c r="AC533" s="56">
        <f t="shared" ca="1" si="227"/>
        <v>0</v>
      </c>
      <c r="AD533" s="56">
        <f t="shared" ca="1" si="227"/>
        <v>0</v>
      </c>
      <c r="AE533" s="56">
        <f t="shared" ca="1" si="227"/>
        <v>0</v>
      </c>
      <c r="AF533" s="56">
        <f t="shared" ca="1" si="227"/>
        <v>0</v>
      </c>
      <c r="AG533" s="56">
        <f t="shared" ca="1" si="227"/>
        <v>0</v>
      </c>
      <c r="AH533" s="56">
        <f t="shared" ca="1" si="227"/>
        <v>0</v>
      </c>
      <c r="AI533" s="56">
        <f ca="1">SUM(K533:V533)</f>
        <v>0</v>
      </c>
      <c r="AJ533" s="56">
        <f ca="1">SUM(W533:AH533)</f>
        <v>0</v>
      </c>
      <c r="AK533" s="56">
        <f ca="1">OFFSET(AK$395,MATCH($E$27,$J$396:$J$398,0)+MATCH($B533,$B$395,0)-1,0)</f>
        <v>0</v>
      </c>
      <c r="AL533" s="56">
        <f ca="1">OFFSET(AL$395,MATCH($E$27,$J$396:$J$398,0)+MATCH($B533,$B$395,0)-1,0)</f>
        <v>0</v>
      </c>
      <c r="AM533" s="56">
        <f ca="1">OFFSET(AM$395,MATCH($E$27,$J$396:$J$398,0)+MATCH($B533,$B$395,0)-1,0)</f>
        <v>0</v>
      </c>
    </row>
    <row r="534" spans="1:39" s="15" customFormat="1" ht="13.5" hidden="1" outlineLevel="2" thickBot="1" x14ac:dyDescent="0.35">
      <c r="A534" s="36"/>
      <c r="B534" s="58" t="s">
        <v>161</v>
      </c>
      <c r="C534" s="58"/>
      <c r="D534" s="58"/>
      <c r="E534" s="58"/>
      <c r="F534" s="58"/>
      <c r="G534" s="58"/>
      <c r="H534" s="58"/>
      <c r="I534" s="58"/>
      <c r="J534" s="58"/>
      <c r="K534" s="59">
        <f ca="1">SUM(K533)</f>
        <v>0</v>
      </c>
      <c r="L534" s="59">
        <f t="shared" ref="L534:AM534" ca="1" si="228">SUM(L533)</f>
        <v>0</v>
      </c>
      <c r="M534" s="59">
        <f t="shared" ca="1" si="228"/>
        <v>0</v>
      </c>
      <c r="N534" s="59">
        <f t="shared" ca="1" si="228"/>
        <v>0</v>
      </c>
      <c r="O534" s="59">
        <f t="shared" ca="1" si="228"/>
        <v>0</v>
      </c>
      <c r="P534" s="59">
        <f t="shared" ca="1" si="228"/>
        <v>0</v>
      </c>
      <c r="Q534" s="59">
        <f t="shared" ca="1" si="228"/>
        <v>0</v>
      </c>
      <c r="R534" s="59">
        <f t="shared" ca="1" si="228"/>
        <v>0</v>
      </c>
      <c r="S534" s="59">
        <f t="shared" ca="1" si="228"/>
        <v>0</v>
      </c>
      <c r="T534" s="59">
        <f t="shared" ca="1" si="228"/>
        <v>0</v>
      </c>
      <c r="U534" s="59">
        <f t="shared" ca="1" si="228"/>
        <v>0</v>
      </c>
      <c r="V534" s="59">
        <f t="shared" ca="1" si="228"/>
        <v>0</v>
      </c>
      <c r="W534" s="59">
        <f t="shared" ca="1" si="228"/>
        <v>0</v>
      </c>
      <c r="X534" s="59">
        <f t="shared" ca="1" si="228"/>
        <v>0</v>
      </c>
      <c r="Y534" s="59">
        <f t="shared" ca="1" si="228"/>
        <v>0</v>
      </c>
      <c r="Z534" s="59">
        <f t="shared" ca="1" si="228"/>
        <v>0</v>
      </c>
      <c r="AA534" s="59">
        <f t="shared" ca="1" si="228"/>
        <v>0</v>
      </c>
      <c r="AB534" s="59">
        <f t="shared" ca="1" si="228"/>
        <v>0</v>
      </c>
      <c r="AC534" s="59">
        <f t="shared" ca="1" si="228"/>
        <v>0</v>
      </c>
      <c r="AD534" s="59">
        <f t="shared" ca="1" si="228"/>
        <v>0</v>
      </c>
      <c r="AE534" s="59">
        <f t="shared" ca="1" si="228"/>
        <v>0</v>
      </c>
      <c r="AF534" s="59">
        <f t="shared" ca="1" si="228"/>
        <v>0</v>
      </c>
      <c r="AG534" s="59">
        <f t="shared" ca="1" si="228"/>
        <v>0</v>
      </c>
      <c r="AH534" s="59">
        <f t="shared" ca="1" si="228"/>
        <v>0</v>
      </c>
      <c r="AI534" s="59">
        <f t="shared" ca="1" si="228"/>
        <v>0</v>
      </c>
      <c r="AJ534" s="59">
        <f t="shared" ca="1" si="228"/>
        <v>0</v>
      </c>
      <c r="AK534" s="59">
        <f t="shared" ca="1" si="228"/>
        <v>0</v>
      </c>
      <c r="AL534" s="59">
        <f t="shared" ca="1" si="228"/>
        <v>0</v>
      </c>
      <c r="AM534" s="59">
        <f t="shared" ca="1" si="228"/>
        <v>0</v>
      </c>
    </row>
    <row r="535" spans="1:39" ht="13.5" hidden="1" outlineLevel="2" thickBot="1" x14ac:dyDescent="0.35">
      <c r="B535" s="60"/>
      <c r="C535" s="60"/>
      <c r="D535" s="60"/>
      <c r="E535" s="60"/>
      <c r="F535" s="60"/>
      <c r="G535" s="60"/>
      <c r="H535" s="60"/>
      <c r="I535" s="60"/>
      <c r="J535" s="60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</row>
    <row r="536" spans="1:39" s="15" customFormat="1" ht="13.5" hidden="1" outlineLevel="2" thickBot="1" x14ac:dyDescent="0.35">
      <c r="A536" s="36"/>
      <c r="B536" s="58" t="s">
        <v>162</v>
      </c>
      <c r="C536" s="58"/>
      <c r="D536" s="58"/>
      <c r="E536" s="58"/>
      <c r="F536" s="58"/>
      <c r="G536" s="58"/>
      <c r="H536" s="58"/>
      <c r="I536" s="58"/>
      <c r="J536" s="58"/>
      <c r="K536" s="59">
        <f ca="1">+K530+K534</f>
        <v>481400</v>
      </c>
      <c r="L536" s="59">
        <f t="shared" ref="L536:AM536" ca="1" si="229">+L530+L534</f>
        <v>0</v>
      </c>
      <c r="M536" s="59">
        <f t="shared" ca="1" si="229"/>
        <v>0</v>
      </c>
      <c r="N536" s="59">
        <f t="shared" ca="1" si="229"/>
        <v>0</v>
      </c>
      <c r="O536" s="59">
        <f t="shared" ca="1" si="229"/>
        <v>0</v>
      </c>
      <c r="P536" s="59">
        <f t="shared" ca="1" si="229"/>
        <v>0</v>
      </c>
      <c r="Q536" s="59">
        <f t="shared" ca="1" si="229"/>
        <v>0</v>
      </c>
      <c r="R536" s="59">
        <f t="shared" ca="1" si="229"/>
        <v>41120</v>
      </c>
      <c r="S536" s="59">
        <f t="shared" ca="1" si="229"/>
        <v>0</v>
      </c>
      <c r="T536" s="59">
        <f t="shared" ca="1" si="229"/>
        <v>0</v>
      </c>
      <c r="U536" s="59">
        <f t="shared" ca="1" si="229"/>
        <v>0</v>
      </c>
      <c r="V536" s="59">
        <f t="shared" ca="1" si="229"/>
        <v>0</v>
      </c>
      <c r="W536" s="59">
        <f t="shared" ca="1" si="229"/>
        <v>164140</v>
      </c>
      <c r="X536" s="59">
        <f t="shared" ca="1" si="229"/>
        <v>0</v>
      </c>
      <c r="Y536" s="59">
        <f t="shared" ca="1" si="229"/>
        <v>0</v>
      </c>
      <c r="Z536" s="59">
        <f t="shared" ca="1" si="229"/>
        <v>0</v>
      </c>
      <c r="AA536" s="59">
        <f t="shared" ca="1" si="229"/>
        <v>0</v>
      </c>
      <c r="AB536" s="59">
        <f t="shared" ca="1" si="229"/>
        <v>0</v>
      </c>
      <c r="AC536" s="59">
        <f t="shared" ca="1" si="229"/>
        <v>0</v>
      </c>
      <c r="AD536" s="59">
        <f t="shared" ca="1" si="229"/>
        <v>0</v>
      </c>
      <c r="AE536" s="59">
        <f t="shared" ca="1" si="229"/>
        <v>0</v>
      </c>
      <c r="AF536" s="59">
        <f t="shared" ca="1" si="229"/>
        <v>0</v>
      </c>
      <c r="AG536" s="59">
        <f t="shared" ca="1" si="229"/>
        <v>0</v>
      </c>
      <c r="AH536" s="59">
        <f t="shared" ca="1" si="229"/>
        <v>0</v>
      </c>
      <c r="AI536" s="59">
        <f t="shared" ca="1" si="229"/>
        <v>522520</v>
      </c>
      <c r="AJ536" s="59">
        <f t="shared" ca="1" si="229"/>
        <v>164140</v>
      </c>
      <c r="AK536" s="59">
        <f t="shared" ca="1" si="229"/>
        <v>85440</v>
      </c>
      <c r="AL536" s="59">
        <f t="shared" ca="1" si="229"/>
        <v>151040</v>
      </c>
      <c r="AM536" s="59">
        <f t="shared" ca="1" si="229"/>
        <v>226240</v>
      </c>
    </row>
    <row r="537" spans="1:39" hidden="1" outlineLevel="2" x14ac:dyDescent="0.3"/>
    <row r="538" spans="1:39" s="46" customFormat="1" hidden="1" outlineLevel="1" collapsed="1" x14ac:dyDescent="0.25">
      <c r="A538" s="45"/>
      <c r="B538" s="105" t="s">
        <v>155</v>
      </c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7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8"/>
    </row>
    <row r="539" spans="1:39" hidden="1" outlineLevel="2" x14ac:dyDescent="0.3">
      <c r="B539" s="15" t="s">
        <v>152</v>
      </c>
    </row>
    <row r="540" spans="1:39" hidden="1" outlineLevel="2" x14ac:dyDescent="0.3">
      <c r="B540" t="s">
        <v>89</v>
      </c>
      <c r="K540" s="3">
        <f t="shared" ref="K540:AH540" ca="1" si="230">SUM(K407:K408)</f>
        <v>200</v>
      </c>
      <c r="L540" s="3">
        <f t="shared" ca="1" si="230"/>
        <v>200</v>
      </c>
      <c r="M540" s="3">
        <f t="shared" ca="1" si="230"/>
        <v>200</v>
      </c>
      <c r="N540" s="3">
        <f t="shared" ca="1" si="230"/>
        <v>200</v>
      </c>
      <c r="O540" s="3">
        <f t="shared" ca="1" si="230"/>
        <v>200</v>
      </c>
      <c r="P540" s="3">
        <f t="shared" ca="1" si="230"/>
        <v>200</v>
      </c>
      <c r="Q540" s="3">
        <f t="shared" ca="1" si="230"/>
        <v>200</v>
      </c>
      <c r="R540" s="3">
        <f t="shared" ca="1" si="230"/>
        <v>400</v>
      </c>
      <c r="S540" s="3">
        <f t="shared" ca="1" si="230"/>
        <v>400</v>
      </c>
      <c r="T540" s="3">
        <f t="shared" ca="1" si="230"/>
        <v>400</v>
      </c>
      <c r="U540" s="3">
        <f t="shared" ca="1" si="230"/>
        <v>400</v>
      </c>
      <c r="V540" s="3">
        <f t="shared" ca="1" si="230"/>
        <v>400</v>
      </c>
      <c r="W540" s="3">
        <f t="shared" ca="1" si="230"/>
        <v>450</v>
      </c>
      <c r="X540" s="3">
        <f t="shared" ca="1" si="230"/>
        <v>450</v>
      </c>
      <c r="Y540" s="3">
        <f t="shared" ca="1" si="230"/>
        <v>450</v>
      </c>
      <c r="Z540" s="3">
        <f t="shared" ca="1" si="230"/>
        <v>450</v>
      </c>
      <c r="AA540" s="3">
        <f t="shared" ca="1" si="230"/>
        <v>450</v>
      </c>
      <c r="AB540" s="3">
        <f t="shared" ca="1" si="230"/>
        <v>450</v>
      </c>
      <c r="AC540" s="3">
        <f t="shared" ca="1" si="230"/>
        <v>450</v>
      </c>
      <c r="AD540" s="3">
        <f t="shared" ca="1" si="230"/>
        <v>450</v>
      </c>
      <c r="AE540" s="3">
        <f t="shared" ca="1" si="230"/>
        <v>450</v>
      </c>
      <c r="AF540" s="3">
        <f t="shared" ca="1" si="230"/>
        <v>450</v>
      </c>
      <c r="AG540" s="3">
        <f t="shared" ca="1" si="230"/>
        <v>450</v>
      </c>
      <c r="AH540" s="3">
        <f t="shared" ca="1" si="230"/>
        <v>450</v>
      </c>
      <c r="AI540" s="14">
        <f ca="1">SUM(AI407:AI411)</f>
        <v>4800</v>
      </c>
      <c r="AJ540" s="14">
        <f ca="1">SUM(AJ407:AJ411)</f>
        <v>5100</v>
      </c>
      <c r="AK540" s="14">
        <f ca="1">SUM(AK407:AK411)</f>
        <v>5100</v>
      </c>
      <c r="AL540" s="14">
        <f ca="1">SUM(AL407:AL411)</f>
        <v>5100</v>
      </c>
      <c r="AM540" s="14">
        <f ca="1">SUM(AM407:AM411)</f>
        <v>5100</v>
      </c>
    </row>
    <row r="541" spans="1:39" hidden="1" outlineLevel="2" x14ac:dyDescent="0.3">
      <c r="B541" t="s">
        <v>88</v>
      </c>
      <c r="J541" s="19"/>
      <c r="K541" s="3">
        <f t="shared" ref="K541:AH541" ca="1" si="231">SUM(K413:K414)</f>
        <v>666.66666666666663</v>
      </c>
      <c r="L541" s="3">
        <f t="shared" ca="1" si="231"/>
        <v>666.66666666666663</v>
      </c>
      <c r="M541" s="3">
        <f t="shared" ca="1" si="231"/>
        <v>666.66666666666663</v>
      </c>
      <c r="N541" s="3">
        <f t="shared" ca="1" si="231"/>
        <v>666.66666666666663</v>
      </c>
      <c r="O541" s="3">
        <f t="shared" ca="1" si="231"/>
        <v>666.66666666666663</v>
      </c>
      <c r="P541" s="3">
        <f t="shared" ca="1" si="231"/>
        <v>666.66666666666663</v>
      </c>
      <c r="Q541" s="3">
        <f t="shared" ca="1" si="231"/>
        <v>666.66666666666663</v>
      </c>
      <c r="R541" s="3">
        <f t="shared" ca="1" si="231"/>
        <v>1333.3333333333333</v>
      </c>
      <c r="S541" s="3">
        <f t="shared" ca="1" si="231"/>
        <v>1333.3333333333333</v>
      </c>
      <c r="T541" s="3">
        <f t="shared" ca="1" si="231"/>
        <v>1333.3333333333333</v>
      </c>
      <c r="U541" s="3">
        <f t="shared" ca="1" si="231"/>
        <v>1333.3333333333333</v>
      </c>
      <c r="V541" s="3">
        <f t="shared" ca="1" si="231"/>
        <v>1333.3333333333333</v>
      </c>
      <c r="W541" s="3">
        <f t="shared" ca="1" si="231"/>
        <v>1416.6666666666665</v>
      </c>
      <c r="X541" s="3">
        <f t="shared" ca="1" si="231"/>
        <v>1416.6666666666665</v>
      </c>
      <c r="Y541" s="3">
        <f t="shared" ca="1" si="231"/>
        <v>1416.6666666666665</v>
      </c>
      <c r="Z541" s="3">
        <f t="shared" ca="1" si="231"/>
        <v>1416.6666666666665</v>
      </c>
      <c r="AA541" s="3">
        <f t="shared" ca="1" si="231"/>
        <v>1416.6666666666665</v>
      </c>
      <c r="AB541" s="3">
        <f t="shared" ca="1" si="231"/>
        <v>1416.6666666666665</v>
      </c>
      <c r="AC541" s="3">
        <f t="shared" ca="1" si="231"/>
        <v>1416.6666666666665</v>
      </c>
      <c r="AD541" s="3">
        <f t="shared" ca="1" si="231"/>
        <v>1416.6666666666665</v>
      </c>
      <c r="AE541" s="3">
        <f t="shared" ca="1" si="231"/>
        <v>1416.6666666666665</v>
      </c>
      <c r="AF541" s="3">
        <f t="shared" ca="1" si="231"/>
        <v>1416.6666666666665</v>
      </c>
      <c r="AG541" s="3">
        <f t="shared" ca="1" si="231"/>
        <v>1416.6666666666665</v>
      </c>
      <c r="AH541" s="3">
        <f t="shared" ca="1" si="231"/>
        <v>1416.6666666666665</v>
      </c>
      <c r="AI541" s="14">
        <f ca="1">SUM(AI413:AI417)</f>
        <v>16000</v>
      </c>
      <c r="AJ541" s="14">
        <f ca="1">SUM(AJ413:AJ417)</f>
        <v>17000</v>
      </c>
      <c r="AK541" s="14">
        <f ca="1">SUM(AK413:AK417)</f>
        <v>17000</v>
      </c>
      <c r="AL541" s="14">
        <f ca="1">SUM(AL413:AL417)</f>
        <v>17000</v>
      </c>
      <c r="AM541" s="14">
        <f ca="1">SUM(AM413:AM417)</f>
        <v>17000</v>
      </c>
    </row>
    <row r="542" spans="1:39" hidden="1" outlineLevel="2" x14ac:dyDescent="0.3">
      <c r="B542" t="s">
        <v>103</v>
      </c>
      <c r="K542" s="3">
        <f t="shared" ref="K542:AH542" ca="1" si="232">SUM(K419:K420)</f>
        <v>1250</v>
      </c>
      <c r="L542" s="3">
        <f t="shared" ca="1" si="232"/>
        <v>1250</v>
      </c>
      <c r="M542" s="3">
        <f t="shared" ca="1" si="232"/>
        <v>1250</v>
      </c>
      <c r="N542" s="3">
        <f t="shared" ca="1" si="232"/>
        <v>1250</v>
      </c>
      <c r="O542" s="3">
        <f t="shared" ca="1" si="232"/>
        <v>1250</v>
      </c>
      <c r="P542" s="3">
        <f t="shared" ca="1" si="232"/>
        <v>1250</v>
      </c>
      <c r="Q542" s="3">
        <f t="shared" ca="1" si="232"/>
        <v>1250</v>
      </c>
      <c r="R542" s="3">
        <f t="shared" ca="1" si="232"/>
        <v>1250</v>
      </c>
      <c r="S542" s="3">
        <f t="shared" ca="1" si="232"/>
        <v>1250</v>
      </c>
      <c r="T542" s="3">
        <f t="shared" ca="1" si="232"/>
        <v>1250</v>
      </c>
      <c r="U542" s="3">
        <f t="shared" ca="1" si="232"/>
        <v>1250</v>
      </c>
      <c r="V542" s="3">
        <f t="shared" ca="1" si="232"/>
        <v>1250</v>
      </c>
      <c r="W542" s="3">
        <f t="shared" ca="1" si="232"/>
        <v>2500</v>
      </c>
      <c r="X542" s="3">
        <f t="shared" ca="1" si="232"/>
        <v>2500</v>
      </c>
      <c r="Y542" s="3">
        <f t="shared" ca="1" si="232"/>
        <v>2500</v>
      </c>
      <c r="Z542" s="3">
        <f t="shared" ca="1" si="232"/>
        <v>2500</v>
      </c>
      <c r="AA542" s="3">
        <f t="shared" ca="1" si="232"/>
        <v>2500</v>
      </c>
      <c r="AB542" s="3">
        <f t="shared" ca="1" si="232"/>
        <v>2500</v>
      </c>
      <c r="AC542" s="3">
        <f t="shared" ca="1" si="232"/>
        <v>2500</v>
      </c>
      <c r="AD542" s="3">
        <f t="shared" ca="1" si="232"/>
        <v>2500</v>
      </c>
      <c r="AE542" s="3">
        <f t="shared" ca="1" si="232"/>
        <v>2500</v>
      </c>
      <c r="AF542" s="3">
        <f t="shared" ca="1" si="232"/>
        <v>2500</v>
      </c>
      <c r="AG542" s="3">
        <f t="shared" ca="1" si="232"/>
        <v>2500</v>
      </c>
      <c r="AH542" s="3">
        <f t="shared" ca="1" si="232"/>
        <v>2500</v>
      </c>
      <c r="AI542" s="14">
        <f ca="1">SUM(AI419:AI423)</f>
        <v>15000</v>
      </c>
      <c r="AJ542" s="14">
        <f ca="1">SUM(AJ419:AJ423)</f>
        <v>30000</v>
      </c>
      <c r="AK542" s="14">
        <f ca="1">SUM(AK419:AK423)</f>
        <v>30000</v>
      </c>
      <c r="AL542" s="14">
        <f ca="1">SUM(AL419:AL423)</f>
        <v>30000</v>
      </c>
      <c r="AM542" s="14">
        <f ca="1">SUM(AM419:AM423)</f>
        <v>30000</v>
      </c>
    </row>
    <row r="543" spans="1:39" hidden="1" outlineLevel="2" x14ac:dyDescent="0.3">
      <c r="B543" t="s">
        <v>104</v>
      </c>
      <c r="K543" s="3">
        <f t="shared" ref="K543:AH543" ca="1" si="233">SUM(K425:K426)</f>
        <v>812.5</v>
      </c>
      <c r="L543" s="3">
        <f t="shared" ca="1" si="233"/>
        <v>812.5</v>
      </c>
      <c r="M543" s="3">
        <f t="shared" ca="1" si="233"/>
        <v>812.5</v>
      </c>
      <c r="N543" s="3">
        <f t="shared" ca="1" si="233"/>
        <v>812.5</v>
      </c>
      <c r="O543" s="3">
        <f t="shared" ca="1" si="233"/>
        <v>812.5</v>
      </c>
      <c r="P543" s="3">
        <f t="shared" ca="1" si="233"/>
        <v>812.5</v>
      </c>
      <c r="Q543" s="3">
        <f t="shared" ca="1" si="233"/>
        <v>812.5</v>
      </c>
      <c r="R543" s="3">
        <f t="shared" ca="1" si="233"/>
        <v>812.5</v>
      </c>
      <c r="S543" s="3">
        <f t="shared" ca="1" si="233"/>
        <v>812.5</v>
      </c>
      <c r="T543" s="3">
        <f t="shared" ca="1" si="233"/>
        <v>812.5</v>
      </c>
      <c r="U543" s="3">
        <f t="shared" ca="1" si="233"/>
        <v>812.5</v>
      </c>
      <c r="V543" s="3">
        <f t="shared" ca="1" si="233"/>
        <v>812.5</v>
      </c>
      <c r="W543" s="3">
        <f t="shared" ca="1" si="233"/>
        <v>1625</v>
      </c>
      <c r="X543" s="3">
        <f t="shared" ca="1" si="233"/>
        <v>1625</v>
      </c>
      <c r="Y543" s="3">
        <f t="shared" ca="1" si="233"/>
        <v>1625</v>
      </c>
      <c r="Z543" s="3">
        <f t="shared" ca="1" si="233"/>
        <v>1625</v>
      </c>
      <c r="AA543" s="3">
        <f t="shared" ca="1" si="233"/>
        <v>1625</v>
      </c>
      <c r="AB543" s="3">
        <f t="shared" ca="1" si="233"/>
        <v>1625</v>
      </c>
      <c r="AC543" s="3">
        <f t="shared" ca="1" si="233"/>
        <v>1625</v>
      </c>
      <c r="AD543" s="3">
        <f t="shared" ca="1" si="233"/>
        <v>1625</v>
      </c>
      <c r="AE543" s="3">
        <f t="shared" ca="1" si="233"/>
        <v>1625</v>
      </c>
      <c r="AF543" s="3">
        <f t="shared" ca="1" si="233"/>
        <v>1625</v>
      </c>
      <c r="AG543" s="3">
        <f t="shared" ca="1" si="233"/>
        <v>1625</v>
      </c>
      <c r="AH543" s="3">
        <f t="shared" ca="1" si="233"/>
        <v>1625</v>
      </c>
      <c r="AI543" s="14">
        <f ca="1">SUM(AI425:AI429)</f>
        <v>9750</v>
      </c>
      <c r="AJ543" s="14">
        <f ca="1">SUM(AJ425:AJ429)</f>
        <v>19500</v>
      </c>
      <c r="AK543" s="14">
        <f ca="1">SUM(AK425:AK429)</f>
        <v>19500</v>
      </c>
      <c r="AL543" s="14">
        <f ca="1">SUM(AL425:AL429)</f>
        <v>19500</v>
      </c>
      <c r="AM543" s="14">
        <f ca="1">SUM(AM425:AM429)</f>
        <v>19500</v>
      </c>
    </row>
    <row r="544" spans="1:39" hidden="1" outlineLevel="2" x14ac:dyDescent="0.3">
      <c r="B544" t="s">
        <v>90</v>
      </c>
      <c r="K544" s="3">
        <f t="shared" ref="K544:AH544" ca="1" si="234">SUM(K431:K432)</f>
        <v>1673.7777777777778</v>
      </c>
      <c r="L544" s="3">
        <f t="shared" ca="1" si="234"/>
        <v>1673.7777777777778</v>
      </c>
      <c r="M544" s="3">
        <f t="shared" ca="1" si="234"/>
        <v>1673.7777777777778</v>
      </c>
      <c r="N544" s="3">
        <f t="shared" ca="1" si="234"/>
        <v>1673.7777777777778</v>
      </c>
      <c r="O544" s="3">
        <f t="shared" ca="1" si="234"/>
        <v>1673.7777777777778</v>
      </c>
      <c r="P544" s="3">
        <f t="shared" ca="1" si="234"/>
        <v>1673.7777777777778</v>
      </c>
      <c r="Q544" s="3">
        <f t="shared" ca="1" si="234"/>
        <v>1673.7777777777778</v>
      </c>
      <c r="R544" s="3">
        <f t="shared" ca="1" si="234"/>
        <v>1673.7777777777778</v>
      </c>
      <c r="S544" s="3">
        <f t="shared" ca="1" si="234"/>
        <v>1673.7777777777778</v>
      </c>
      <c r="T544" s="3">
        <f t="shared" ca="1" si="234"/>
        <v>1673.7777777777778</v>
      </c>
      <c r="U544" s="3">
        <f t="shared" ca="1" si="234"/>
        <v>1673.7777777777778</v>
      </c>
      <c r="V544" s="3">
        <f t="shared" ca="1" si="234"/>
        <v>1673.7777777777778</v>
      </c>
      <c r="W544" s="3">
        <f t="shared" ca="1" si="234"/>
        <v>1673.7777777777778</v>
      </c>
      <c r="X544" s="3">
        <f t="shared" ca="1" si="234"/>
        <v>1673.7777777777778</v>
      </c>
      <c r="Y544" s="3">
        <f t="shared" ca="1" si="234"/>
        <v>1673.7777777777778</v>
      </c>
      <c r="Z544" s="3">
        <f t="shared" ca="1" si="234"/>
        <v>1673.7777777777778</v>
      </c>
      <c r="AA544" s="3">
        <f t="shared" ca="1" si="234"/>
        <v>1673.7777777777778</v>
      </c>
      <c r="AB544" s="3">
        <f t="shared" ca="1" si="234"/>
        <v>1673.7777777777778</v>
      </c>
      <c r="AC544" s="3">
        <f t="shared" ca="1" si="234"/>
        <v>1673.7777777777778</v>
      </c>
      <c r="AD544" s="3">
        <f t="shared" ca="1" si="234"/>
        <v>1673.7777777777778</v>
      </c>
      <c r="AE544" s="3">
        <f t="shared" ca="1" si="234"/>
        <v>1673.7777777777778</v>
      </c>
      <c r="AF544" s="3">
        <f t="shared" ca="1" si="234"/>
        <v>1673.7777777777778</v>
      </c>
      <c r="AG544" s="3">
        <f t="shared" ca="1" si="234"/>
        <v>1673.7777777777778</v>
      </c>
      <c r="AH544" s="3">
        <f t="shared" ca="1" si="234"/>
        <v>1673.7777777777778</v>
      </c>
      <c r="AI544" s="14">
        <f ca="1">SUM(AI431:AI435)</f>
        <v>20085.333333333332</v>
      </c>
      <c r="AJ544" s="14">
        <f ca="1">SUM(AJ431:AJ435)</f>
        <v>20085.333333333332</v>
      </c>
      <c r="AK544" s="14">
        <f ca="1">SUM(AK431:AK435)</f>
        <v>20085.333333333332</v>
      </c>
      <c r="AL544" s="14">
        <f ca="1">SUM(AL431:AL435)</f>
        <v>20085.333333333332</v>
      </c>
      <c r="AM544" s="14">
        <f ca="1">SUM(AM431:AM435)</f>
        <v>20085.333333333332</v>
      </c>
    </row>
    <row r="545" spans="1:39" hidden="1" outlineLevel="2" x14ac:dyDescent="0.3">
      <c r="B545" t="s">
        <v>96</v>
      </c>
      <c r="K545" s="3">
        <f t="shared" ref="K545:AH545" ca="1" si="235">SUM(K437:K438)</f>
        <v>3333.3333333333335</v>
      </c>
      <c r="L545" s="3">
        <f t="shared" ca="1" si="235"/>
        <v>3333.3333333333335</v>
      </c>
      <c r="M545" s="3">
        <f t="shared" ca="1" si="235"/>
        <v>3333.3333333333335</v>
      </c>
      <c r="N545" s="3">
        <f t="shared" ca="1" si="235"/>
        <v>3333.3333333333335</v>
      </c>
      <c r="O545" s="3">
        <f t="shared" ca="1" si="235"/>
        <v>3333.3333333333335</v>
      </c>
      <c r="P545" s="3">
        <f t="shared" ca="1" si="235"/>
        <v>3333.3333333333335</v>
      </c>
      <c r="Q545" s="3">
        <f t="shared" ca="1" si="235"/>
        <v>3333.3333333333335</v>
      </c>
      <c r="R545" s="3">
        <f t="shared" ca="1" si="235"/>
        <v>3333.3333333333335</v>
      </c>
      <c r="S545" s="3">
        <f t="shared" ca="1" si="235"/>
        <v>3333.3333333333335</v>
      </c>
      <c r="T545" s="3">
        <f t="shared" ca="1" si="235"/>
        <v>3333.3333333333335</v>
      </c>
      <c r="U545" s="3">
        <f t="shared" ca="1" si="235"/>
        <v>3333.3333333333335</v>
      </c>
      <c r="V545" s="3">
        <f t="shared" ca="1" si="235"/>
        <v>3333.3333333333335</v>
      </c>
      <c r="W545" s="3">
        <f t="shared" ca="1" si="235"/>
        <v>8333.3333333333339</v>
      </c>
      <c r="X545" s="3">
        <f t="shared" ca="1" si="235"/>
        <v>8333.3333333333339</v>
      </c>
      <c r="Y545" s="3">
        <f t="shared" ca="1" si="235"/>
        <v>8333.3333333333339</v>
      </c>
      <c r="Z545" s="3">
        <f t="shared" ca="1" si="235"/>
        <v>8333.3333333333339</v>
      </c>
      <c r="AA545" s="3">
        <f t="shared" ca="1" si="235"/>
        <v>8333.3333333333339</v>
      </c>
      <c r="AB545" s="3">
        <f t="shared" ca="1" si="235"/>
        <v>8333.3333333333339</v>
      </c>
      <c r="AC545" s="3">
        <f t="shared" ca="1" si="235"/>
        <v>8333.3333333333339</v>
      </c>
      <c r="AD545" s="3">
        <f t="shared" ca="1" si="235"/>
        <v>8333.3333333333339</v>
      </c>
      <c r="AE545" s="3">
        <f t="shared" ca="1" si="235"/>
        <v>8333.3333333333339</v>
      </c>
      <c r="AF545" s="3">
        <f t="shared" ca="1" si="235"/>
        <v>8333.3333333333339</v>
      </c>
      <c r="AG545" s="3">
        <f t="shared" ca="1" si="235"/>
        <v>8333.3333333333339</v>
      </c>
      <c r="AH545" s="3">
        <f t="shared" ca="1" si="235"/>
        <v>8333.3333333333339</v>
      </c>
      <c r="AI545" s="14">
        <f ca="1">SUM(AI437:AI441)</f>
        <v>40000</v>
      </c>
      <c r="AJ545" s="14">
        <f ca="1">SUM(AJ437:AJ441)</f>
        <v>60000</v>
      </c>
      <c r="AK545" s="14">
        <f ca="1">SUM(AK437:AK441)</f>
        <v>80000</v>
      </c>
      <c r="AL545" s="14">
        <f ca="1">SUM(AL437:AL441)</f>
        <v>100000</v>
      </c>
      <c r="AM545" s="14">
        <f ca="1">SUM(AM437:AM441)</f>
        <v>120000</v>
      </c>
    </row>
    <row r="546" spans="1:39" ht="13.5" hidden="1" outlineLevel="2" thickBot="1" x14ac:dyDescent="0.35">
      <c r="B546" s="60" t="s">
        <v>100</v>
      </c>
      <c r="C546" s="60"/>
      <c r="D546" s="60"/>
      <c r="E546" s="60"/>
      <c r="F546" s="60"/>
      <c r="G546" s="60"/>
      <c r="H546" s="60"/>
      <c r="I546" s="60"/>
      <c r="J546" s="60"/>
      <c r="K546" s="56">
        <f t="shared" ref="K546:AH546" ca="1" si="236">SUM(K443:K444)</f>
        <v>213.33333333333334</v>
      </c>
      <c r="L546" s="56">
        <f t="shared" ca="1" si="236"/>
        <v>213.33333333333334</v>
      </c>
      <c r="M546" s="56">
        <f t="shared" ca="1" si="236"/>
        <v>213.33333333333334</v>
      </c>
      <c r="N546" s="56">
        <f t="shared" ca="1" si="236"/>
        <v>213.33333333333334</v>
      </c>
      <c r="O546" s="56">
        <f t="shared" ca="1" si="236"/>
        <v>213.33333333333334</v>
      </c>
      <c r="P546" s="56">
        <f t="shared" ca="1" si="236"/>
        <v>213.33333333333334</v>
      </c>
      <c r="Q546" s="56">
        <f t="shared" ca="1" si="236"/>
        <v>213.33333333333334</v>
      </c>
      <c r="R546" s="56">
        <f t="shared" ca="1" si="236"/>
        <v>426.66666666666669</v>
      </c>
      <c r="S546" s="56">
        <f t="shared" ca="1" si="236"/>
        <v>426.66666666666669</v>
      </c>
      <c r="T546" s="56">
        <f t="shared" ca="1" si="236"/>
        <v>426.66666666666669</v>
      </c>
      <c r="U546" s="56">
        <f t="shared" ca="1" si="236"/>
        <v>426.66666666666669</v>
      </c>
      <c r="V546" s="56">
        <f t="shared" ca="1" si="236"/>
        <v>426.66666666666669</v>
      </c>
      <c r="W546" s="56">
        <f t="shared" ca="1" si="236"/>
        <v>453.33333333333337</v>
      </c>
      <c r="X546" s="56">
        <f t="shared" ca="1" si="236"/>
        <v>453.33333333333337</v>
      </c>
      <c r="Y546" s="56">
        <f t="shared" ca="1" si="236"/>
        <v>453.33333333333337</v>
      </c>
      <c r="Z546" s="56">
        <f t="shared" ca="1" si="236"/>
        <v>453.33333333333337</v>
      </c>
      <c r="AA546" s="56">
        <f t="shared" ca="1" si="236"/>
        <v>453.33333333333337</v>
      </c>
      <c r="AB546" s="56">
        <f t="shared" ca="1" si="236"/>
        <v>453.33333333333337</v>
      </c>
      <c r="AC546" s="56">
        <f t="shared" ca="1" si="236"/>
        <v>453.33333333333337</v>
      </c>
      <c r="AD546" s="56">
        <f t="shared" ca="1" si="236"/>
        <v>453.33333333333337</v>
      </c>
      <c r="AE546" s="56">
        <f t="shared" ca="1" si="236"/>
        <v>453.33333333333337</v>
      </c>
      <c r="AF546" s="56">
        <f t="shared" ca="1" si="236"/>
        <v>453.33333333333337</v>
      </c>
      <c r="AG546" s="56">
        <f t="shared" ca="1" si="236"/>
        <v>453.33333333333337</v>
      </c>
      <c r="AH546" s="56">
        <f t="shared" ca="1" si="236"/>
        <v>453.33333333333337</v>
      </c>
      <c r="AI546" s="56">
        <f ca="1">SUM(AI443:AI447)</f>
        <v>5120</v>
      </c>
      <c r="AJ546" s="56">
        <f ca="1">SUM(AJ443:AJ447)</f>
        <v>5440</v>
      </c>
      <c r="AK546" s="56">
        <f ca="1">SUM(AK443:AK447)</f>
        <v>3040</v>
      </c>
      <c r="AL546" s="56">
        <f ca="1">SUM(AL443:AL447)</f>
        <v>4240</v>
      </c>
      <c r="AM546" s="56">
        <f ca="1">SUM(AM443:AM447)</f>
        <v>3640</v>
      </c>
    </row>
    <row r="547" spans="1:39" s="15" customFormat="1" ht="13.5" hidden="1" outlineLevel="2" thickBot="1" x14ac:dyDescent="0.35">
      <c r="A547" s="36"/>
      <c r="B547" s="58" t="s">
        <v>207</v>
      </c>
      <c r="C547" s="58"/>
      <c r="D547" s="58"/>
      <c r="E547" s="58"/>
      <c r="F547" s="58"/>
      <c r="G547" s="58"/>
      <c r="H547" s="58"/>
      <c r="I547" s="58"/>
      <c r="J547" s="58"/>
      <c r="K547" s="59">
        <f ca="1">SUM(K540:K546)</f>
        <v>8149.6111111111104</v>
      </c>
      <c r="L547" s="59">
        <f t="shared" ref="L547:AM547" ca="1" si="237">SUM(L540:L546)</f>
        <v>8149.6111111111104</v>
      </c>
      <c r="M547" s="59">
        <f t="shared" ca="1" si="237"/>
        <v>8149.6111111111104</v>
      </c>
      <c r="N547" s="59">
        <f t="shared" ca="1" si="237"/>
        <v>8149.6111111111104</v>
      </c>
      <c r="O547" s="59">
        <f t="shared" ca="1" si="237"/>
        <v>8149.6111111111104</v>
      </c>
      <c r="P547" s="59">
        <f t="shared" ca="1" si="237"/>
        <v>8149.6111111111104</v>
      </c>
      <c r="Q547" s="59">
        <f t="shared" ca="1" si="237"/>
        <v>8149.6111111111104</v>
      </c>
      <c r="R547" s="59">
        <f t="shared" ca="1" si="237"/>
        <v>9229.6111111111113</v>
      </c>
      <c r="S547" s="59">
        <f t="shared" ca="1" si="237"/>
        <v>9229.6111111111113</v>
      </c>
      <c r="T547" s="59">
        <f t="shared" ca="1" si="237"/>
        <v>9229.6111111111113</v>
      </c>
      <c r="U547" s="59">
        <f t="shared" ca="1" si="237"/>
        <v>9229.6111111111113</v>
      </c>
      <c r="V547" s="59">
        <f t="shared" ca="1" si="237"/>
        <v>9229.6111111111113</v>
      </c>
      <c r="W547" s="59">
        <f t="shared" ca="1" si="237"/>
        <v>16452.111111111109</v>
      </c>
      <c r="X547" s="59">
        <f t="shared" ca="1" si="237"/>
        <v>16452.111111111109</v>
      </c>
      <c r="Y547" s="59">
        <f t="shared" ca="1" si="237"/>
        <v>16452.111111111109</v>
      </c>
      <c r="Z547" s="59">
        <f t="shared" ca="1" si="237"/>
        <v>16452.111111111109</v>
      </c>
      <c r="AA547" s="59">
        <f t="shared" ca="1" si="237"/>
        <v>16452.111111111109</v>
      </c>
      <c r="AB547" s="59">
        <f t="shared" ca="1" si="237"/>
        <v>16452.111111111109</v>
      </c>
      <c r="AC547" s="59">
        <f t="shared" ca="1" si="237"/>
        <v>16452.111111111109</v>
      </c>
      <c r="AD547" s="59">
        <f t="shared" ca="1" si="237"/>
        <v>16452.111111111109</v>
      </c>
      <c r="AE547" s="59">
        <f t="shared" ca="1" si="237"/>
        <v>16452.111111111109</v>
      </c>
      <c r="AF547" s="59">
        <f t="shared" ca="1" si="237"/>
        <v>16452.111111111109</v>
      </c>
      <c r="AG547" s="59">
        <f t="shared" ca="1" si="237"/>
        <v>16452.111111111109</v>
      </c>
      <c r="AH547" s="59">
        <f t="shared" ca="1" si="237"/>
        <v>16452.111111111109</v>
      </c>
      <c r="AI547" s="59">
        <f t="shared" ca="1" si="237"/>
        <v>110755.33333333333</v>
      </c>
      <c r="AJ547" s="59">
        <f t="shared" ca="1" si="237"/>
        <v>157125.33333333331</v>
      </c>
      <c r="AK547" s="59">
        <f t="shared" ca="1" si="237"/>
        <v>174725.33333333331</v>
      </c>
      <c r="AL547" s="59">
        <f t="shared" ca="1" si="237"/>
        <v>195925.33333333331</v>
      </c>
      <c r="AM547" s="59">
        <f t="shared" ca="1" si="237"/>
        <v>215325.33333333331</v>
      </c>
    </row>
    <row r="548" spans="1:39" hidden="1" outlineLevel="2" x14ac:dyDescent="0.3"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14"/>
      <c r="AJ548" s="14"/>
      <c r="AK548" s="14"/>
      <c r="AL548" s="14"/>
      <c r="AM548" s="14"/>
    </row>
    <row r="549" spans="1:39" hidden="1" outlineLevel="2" x14ac:dyDescent="0.3">
      <c r="B549" s="15" t="s">
        <v>156</v>
      </c>
    </row>
    <row r="550" spans="1:39" ht="13.5" hidden="1" outlineLevel="2" thickBot="1" x14ac:dyDescent="0.35">
      <c r="B550" s="60" t="str">
        <f>B533</f>
        <v>Software Development</v>
      </c>
      <c r="C550" s="60"/>
      <c r="D550" s="60"/>
      <c r="E550" s="60"/>
      <c r="F550" s="60"/>
      <c r="G550" s="60"/>
      <c r="H550" s="60"/>
      <c r="I550" s="60"/>
      <c r="J550" s="60"/>
      <c r="K550" s="56">
        <f t="shared" ref="K550:AH550" ca="1" si="238">SUM(K453:K454)</f>
        <v>0</v>
      </c>
      <c r="L550" s="56">
        <f t="shared" ca="1" si="238"/>
        <v>0</v>
      </c>
      <c r="M550" s="56">
        <f t="shared" ca="1" si="238"/>
        <v>0</v>
      </c>
      <c r="N550" s="56">
        <f t="shared" ca="1" si="238"/>
        <v>0</v>
      </c>
      <c r="O550" s="56">
        <f t="shared" ca="1" si="238"/>
        <v>0</v>
      </c>
      <c r="P550" s="56">
        <f t="shared" ca="1" si="238"/>
        <v>0</v>
      </c>
      <c r="Q550" s="56">
        <f t="shared" ca="1" si="238"/>
        <v>0</v>
      </c>
      <c r="R550" s="56">
        <f t="shared" ca="1" si="238"/>
        <v>0</v>
      </c>
      <c r="S550" s="56">
        <f t="shared" ca="1" si="238"/>
        <v>0</v>
      </c>
      <c r="T550" s="56">
        <f t="shared" ca="1" si="238"/>
        <v>0</v>
      </c>
      <c r="U550" s="56">
        <f t="shared" ca="1" si="238"/>
        <v>0</v>
      </c>
      <c r="V550" s="56">
        <f t="shared" ca="1" si="238"/>
        <v>0</v>
      </c>
      <c r="W550" s="56">
        <f t="shared" ca="1" si="238"/>
        <v>0</v>
      </c>
      <c r="X550" s="56">
        <f t="shared" ca="1" si="238"/>
        <v>0</v>
      </c>
      <c r="Y550" s="56">
        <f t="shared" ca="1" si="238"/>
        <v>0</v>
      </c>
      <c r="Z550" s="56">
        <f t="shared" ca="1" si="238"/>
        <v>0</v>
      </c>
      <c r="AA550" s="56">
        <f t="shared" ca="1" si="238"/>
        <v>0</v>
      </c>
      <c r="AB550" s="56">
        <f t="shared" ca="1" si="238"/>
        <v>0</v>
      </c>
      <c r="AC550" s="56">
        <f t="shared" ca="1" si="238"/>
        <v>0</v>
      </c>
      <c r="AD550" s="56">
        <f t="shared" ca="1" si="238"/>
        <v>0</v>
      </c>
      <c r="AE550" s="56">
        <f t="shared" ca="1" si="238"/>
        <v>0</v>
      </c>
      <c r="AF550" s="56">
        <f t="shared" ca="1" si="238"/>
        <v>0</v>
      </c>
      <c r="AG550" s="56">
        <f t="shared" ca="1" si="238"/>
        <v>0</v>
      </c>
      <c r="AH550" s="56">
        <f t="shared" ca="1" si="238"/>
        <v>0</v>
      </c>
      <c r="AI550" s="56">
        <f ca="1">SUM(AI453:AI457)</f>
        <v>0</v>
      </c>
      <c r="AJ550" s="56">
        <f ca="1">SUM(AJ453:AJ457)</f>
        <v>0</v>
      </c>
      <c r="AK550" s="56">
        <f ca="1">SUM(AK453:AK457)</f>
        <v>0</v>
      </c>
      <c r="AL550" s="56">
        <f ca="1">SUM(AL453:AL457)</f>
        <v>0</v>
      </c>
      <c r="AM550" s="56">
        <f ca="1">SUM(AM453:AM457)</f>
        <v>0</v>
      </c>
    </row>
    <row r="551" spans="1:39" s="15" customFormat="1" ht="13.5" hidden="1" outlineLevel="2" thickBot="1" x14ac:dyDescent="0.35">
      <c r="A551" s="36"/>
      <c r="B551" s="58" t="s">
        <v>163</v>
      </c>
      <c r="C551" s="58"/>
      <c r="D551" s="58"/>
      <c r="E551" s="58"/>
      <c r="F551" s="58"/>
      <c r="G551" s="58"/>
      <c r="H551" s="58"/>
      <c r="I551" s="58"/>
      <c r="J551" s="58"/>
      <c r="K551" s="59">
        <f ca="1">SUM(K550)</f>
        <v>0</v>
      </c>
      <c r="L551" s="59">
        <f t="shared" ref="L551:AM551" ca="1" si="239">SUM(L550)</f>
        <v>0</v>
      </c>
      <c r="M551" s="59">
        <f t="shared" ca="1" si="239"/>
        <v>0</v>
      </c>
      <c r="N551" s="59">
        <f t="shared" ca="1" si="239"/>
        <v>0</v>
      </c>
      <c r="O551" s="59">
        <f t="shared" ca="1" si="239"/>
        <v>0</v>
      </c>
      <c r="P551" s="59">
        <f t="shared" ca="1" si="239"/>
        <v>0</v>
      </c>
      <c r="Q551" s="59">
        <f t="shared" ca="1" si="239"/>
        <v>0</v>
      </c>
      <c r="R551" s="59">
        <f t="shared" ca="1" si="239"/>
        <v>0</v>
      </c>
      <c r="S551" s="59">
        <f t="shared" ca="1" si="239"/>
        <v>0</v>
      </c>
      <c r="T551" s="59">
        <f t="shared" ca="1" si="239"/>
        <v>0</v>
      </c>
      <c r="U551" s="59">
        <f t="shared" ca="1" si="239"/>
        <v>0</v>
      </c>
      <c r="V551" s="59">
        <f t="shared" ca="1" si="239"/>
        <v>0</v>
      </c>
      <c r="W551" s="59">
        <f t="shared" ca="1" si="239"/>
        <v>0</v>
      </c>
      <c r="X551" s="59">
        <f t="shared" ca="1" si="239"/>
        <v>0</v>
      </c>
      <c r="Y551" s="59">
        <f t="shared" ca="1" si="239"/>
        <v>0</v>
      </c>
      <c r="Z551" s="59">
        <f t="shared" ca="1" si="239"/>
        <v>0</v>
      </c>
      <c r="AA551" s="59">
        <f t="shared" ca="1" si="239"/>
        <v>0</v>
      </c>
      <c r="AB551" s="59">
        <f t="shared" ca="1" si="239"/>
        <v>0</v>
      </c>
      <c r="AC551" s="59">
        <f t="shared" ca="1" si="239"/>
        <v>0</v>
      </c>
      <c r="AD551" s="59">
        <f t="shared" ca="1" si="239"/>
        <v>0</v>
      </c>
      <c r="AE551" s="59">
        <f t="shared" ca="1" si="239"/>
        <v>0</v>
      </c>
      <c r="AF551" s="59">
        <f t="shared" ca="1" si="239"/>
        <v>0</v>
      </c>
      <c r="AG551" s="59">
        <f t="shared" ca="1" si="239"/>
        <v>0</v>
      </c>
      <c r="AH551" s="59">
        <f t="shared" ca="1" si="239"/>
        <v>0</v>
      </c>
      <c r="AI551" s="59">
        <f t="shared" ca="1" si="239"/>
        <v>0</v>
      </c>
      <c r="AJ551" s="59">
        <f t="shared" ca="1" si="239"/>
        <v>0</v>
      </c>
      <c r="AK551" s="59">
        <f t="shared" ca="1" si="239"/>
        <v>0</v>
      </c>
      <c r="AL551" s="59">
        <f t="shared" ca="1" si="239"/>
        <v>0</v>
      </c>
      <c r="AM551" s="59">
        <f t="shared" ca="1" si="239"/>
        <v>0</v>
      </c>
    </row>
    <row r="552" spans="1:39" ht="13.5" hidden="1" outlineLevel="2" thickBot="1" x14ac:dyDescent="0.35">
      <c r="B552" s="60"/>
      <c r="C552" s="60"/>
      <c r="D552" s="60"/>
      <c r="E552" s="60"/>
      <c r="F552" s="60"/>
      <c r="G552" s="60"/>
      <c r="H552" s="60"/>
      <c r="I552" s="60"/>
      <c r="J552" s="60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</row>
    <row r="553" spans="1:39" s="15" customFormat="1" ht="13.5" hidden="1" outlineLevel="2" thickBot="1" x14ac:dyDescent="0.35">
      <c r="A553" s="36"/>
      <c r="B553" s="58" t="s">
        <v>164</v>
      </c>
      <c r="C553" s="58"/>
      <c r="D553" s="58"/>
      <c r="E553" s="58"/>
      <c r="F553" s="58"/>
      <c r="G553" s="58"/>
      <c r="H553" s="58"/>
      <c r="I553" s="58"/>
      <c r="J553" s="58"/>
      <c r="K553" s="59">
        <f ca="1">K547+K551</f>
        <v>8149.6111111111104</v>
      </c>
      <c r="L553" s="59">
        <f t="shared" ref="L553:AM553" ca="1" si="240">L547+L551</f>
        <v>8149.6111111111104</v>
      </c>
      <c r="M553" s="59">
        <f t="shared" ca="1" si="240"/>
        <v>8149.6111111111104</v>
      </c>
      <c r="N553" s="59">
        <f t="shared" ca="1" si="240"/>
        <v>8149.6111111111104</v>
      </c>
      <c r="O553" s="59">
        <f t="shared" ca="1" si="240"/>
        <v>8149.6111111111104</v>
      </c>
      <c r="P553" s="59">
        <f t="shared" ca="1" si="240"/>
        <v>8149.6111111111104</v>
      </c>
      <c r="Q553" s="59">
        <f t="shared" ca="1" si="240"/>
        <v>8149.6111111111104</v>
      </c>
      <c r="R553" s="59">
        <f t="shared" ca="1" si="240"/>
        <v>9229.6111111111113</v>
      </c>
      <c r="S553" s="59">
        <f t="shared" ca="1" si="240"/>
        <v>9229.6111111111113</v>
      </c>
      <c r="T553" s="59">
        <f t="shared" ca="1" si="240"/>
        <v>9229.6111111111113</v>
      </c>
      <c r="U553" s="59">
        <f t="shared" ca="1" si="240"/>
        <v>9229.6111111111113</v>
      </c>
      <c r="V553" s="59">
        <f t="shared" ca="1" si="240"/>
        <v>9229.6111111111113</v>
      </c>
      <c r="W553" s="59">
        <f t="shared" ca="1" si="240"/>
        <v>16452.111111111109</v>
      </c>
      <c r="X553" s="59">
        <f t="shared" ca="1" si="240"/>
        <v>16452.111111111109</v>
      </c>
      <c r="Y553" s="59">
        <f t="shared" ca="1" si="240"/>
        <v>16452.111111111109</v>
      </c>
      <c r="Z553" s="59">
        <f t="shared" ca="1" si="240"/>
        <v>16452.111111111109</v>
      </c>
      <c r="AA553" s="59">
        <f t="shared" ca="1" si="240"/>
        <v>16452.111111111109</v>
      </c>
      <c r="AB553" s="59">
        <f t="shared" ca="1" si="240"/>
        <v>16452.111111111109</v>
      </c>
      <c r="AC553" s="59">
        <f t="shared" ca="1" si="240"/>
        <v>16452.111111111109</v>
      </c>
      <c r="AD553" s="59">
        <f t="shared" ca="1" si="240"/>
        <v>16452.111111111109</v>
      </c>
      <c r="AE553" s="59">
        <f t="shared" ca="1" si="240"/>
        <v>16452.111111111109</v>
      </c>
      <c r="AF553" s="59">
        <f t="shared" ca="1" si="240"/>
        <v>16452.111111111109</v>
      </c>
      <c r="AG553" s="59">
        <f t="shared" ca="1" si="240"/>
        <v>16452.111111111109</v>
      </c>
      <c r="AH553" s="59">
        <f t="shared" ca="1" si="240"/>
        <v>16452.111111111109</v>
      </c>
      <c r="AI553" s="59">
        <f t="shared" ca="1" si="240"/>
        <v>110755.33333333333</v>
      </c>
      <c r="AJ553" s="59">
        <f t="shared" ca="1" si="240"/>
        <v>157125.33333333331</v>
      </c>
      <c r="AK553" s="59">
        <f t="shared" ca="1" si="240"/>
        <v>174725.33333333331</v>
      </c>
      <c r="AL553" s="59">
        <f t="shared" ca="1" si="240"/>
        <v>195925.33333333331</v>
      </c>
      <c r="AM553" s="59">
        <f t="shared" ca="1" si="240"/>
        <v>215325.33333333331</v>
      </c>
    </row>
    <row r="554" spans="1:39" hidden="1" outlineLevel="2" x14ac:dyDescent="0.3"/>
    <row r="555" spans="1:39" ht="13.5" hidden="1" outlineLevel="1" thickBot="1" x14ac:dyDescent="0.35"/>
    <row r="556" spans="1:39" ht="13.5" collapsed="1" thickBot="1" x14ac:dyDescent="0.35">
      <c r="A556" s="36" t="s">
        <v>151</v>
      </c>
      <c r="B556" s="96" t="s">
        <v>165</v>
      </c>
      <c r="C556" s="97"/>
      <c r="D556" s="97"/>
      <c r="E556" s="97"/>
      <c r="F556" s="97"/>
      <c r="G556" s="97"/>
      <c r="H556" s="97"/>
      <c r="I556" s="97"/>
      <c r="J556" s="97"/>
      <c r="K556" s="98"/>
      <c r="L556" s="98"/>
      <c r="M556" s="98"/>
      <c r="N556" s="98"/>
      <c r="O556" s="98"/>
      <c r="P556" s="98"/>
      <c r="Q556" s="98"/>
      <c r="R556" s="99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</row>
    <row r="557" spans="1:39" ht="13.5" hidden="1" outlineLevel="1" thickBot="1" x14ac:dyDescent="0.35">
      <c r="B557" s="104" t="s">
        <v>210</v>
      </c>
      <c r="C557" s="101"/>
      <c r="D557" s="101"/>
      <c r="E557" s="101"/>
      <c r="F557" s="101"/>
      <c r="G557" s="101"/>
      <c r="H557" s="101"/>
      <c r="I557" s="101"/>
      <c r="J557" s="101"/>
      <c r="K557" s="102"/>
      <c r="L557" s="102"/>
      <c r="M557" s="102"/>
      <c r="N557" s="102"/>
      <c r="O557" s="102"/>
      <c r="P557" s="102"/>
      <c r="Q557" s="102"/>
      <c r="R557" s="103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 spans="1:39" hidden="1" outlineLevel="1" x14ac:dyDescent="0.3"/>
    <row r="559" spans="1:39" s="46" customFormat="1" hidden="1" outlineLevel="1" collapsed="1" x14ac:dyDescent="0.25">
      <c r="A559" s="45"/>
      <c r="B559" s="105" t="s">
        <v>166</v>
      </c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7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8"/>
    </row>
    <row r="560" spans="1:39" hidden="1" outlineLevel="2" x14ac:dyDescent="0.3">
      <c r="B560" t="s">
        <v>167</v>
      </c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>
        <f>AI575+AI590+AI605</f>
        <v>0</v>
      </c>
      <c r="AJ560" s="14">
        <f t="shared" ref="AJ560:AM561" si="241">AJ575+AJ590+AJ605</f>
        <v>0</v>
      </c>
      <c r="AK560" s="14">
        <f t="shared" si="241"/>
        <v>0</v>
      </c>
      <c r="AL560" s="14">
        <f t="shared" si="241"/>
        <v>0</v>
      </c>
      <c r="AM560" s="14">
        <f t="shared" si="241"/>
        <v>0</v>
      </c>
    </row>
    <row r="561" spans="1:40" hidden="1" outlineLevel="2" x14ac:dyDescent="0.3">
      <c r="B561" t="s">
        <v>168</v>
      </c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>
        <f>AI576+AI591+AI606</f>
        <v>0</v>
      </c>
      <c r="AJ561" s="14">
        <f t="shared" si="241"/>
        <v>0</v>
      </c>
      <c r="AK561" s="14">
        <f t="shared" si="241"/>
        <v>0</v>
      </c>
      <c r="AL561" s="14">
        <f t="shared" si="241"/>
        <v>0</v>
      </c>
      <c r="AM561" s="14">
        <f t="shared" si="241"/>
        <v>0</v>
      </c>
    </row>
    <row r="562" spans="1:40" ht="13.5" hidden="1" outlineLevel="2" thickBot="1" x14ac:dyDescent="0.35">
      <c r="B562" s="60" t="s">
        <v>169</v>
      </c>
      <c r="C562" s="6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>
        <f>-(AI577+AI592+AI607)</f>
        <v>0</v>
      </c>
      <c r="AJ562" s="70">
        <f>-(AJ577+AJ592+AJ607)</f>
        <v>0</v>
      </c>
      <c r="AK562" s="70">
        <f>-(AK577+AK592+AK607)</f>
        <v>0</v>
      </c>
      <c r="AL562" s="70">
        <f>-(AL577+AL592+AL607)</f>
        <v>0</v>
      </c>
      <c r="AM562" s="70">
        <f>-(AM577+AM592+AM607)</f>
        <v>0</v>
      </c>
    </row>
    <row r="563" spans="1:40" s="15" customFormat="1" ht="13.5" hidden="1" outlineLevel="2" thickBot="1" x14ac:dyDescent="0.35">
      <c r="A563" s="36"/>
      <c r="B563" s="58" t="s">
        <v>170</v>
      </c>
      <c r="C563" s="58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>
        <f>AI560+AI561+AI562</f>
        <v>0</v>
      </c>
      <c r="AJ563" s="71">
        <f>AJ560+AJ561+AJ562</f>
        <v>0</v>
      </c>
      <c r="AK563" s="71">
        <f>AK560+AK561+AK562</f>
        <v>0</v>
      </c>
      <c r="AL563" s="71">
        <f>AL560+AL561+AL562</f>
        <v>0</v>
      </c>
      <c r="AM563" s="71">
        <f>AM560+AM561+AM562</f>
        <v>0</v>
      </c>
    </row>
    <row r="564" spans="1:40" hidden="1" outlineLevel="2" x14ac:dyDescent="0.3"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</row>
    <row r="565" spans="1:40" hidden="1" outlineLevel="2" x14ac:dyDescent="0.3">
      <c r="B565" t="s">
        <v>171</v>
      </c>
      <c r="C565" s="72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>
        <f>-(AI581+AI596+AI611)</f>
        <v>0</v>
      </c>
      <c r="AJ565" s="73">
        <f>-(AJ581+AJ596+AJ611)</f>
        <v>0</v>
      </c>
      <c r="AK565" s="73">
        <f>-(AK581+AK596+AK611)</f>
        <v>0</v>
      </c>
      <c r="AL565" s="73">
        <f>-(AL581+AL596+AL611)</f>
        <v>0</v>
      </c>
      <c r="AM565" s="73">
        <f>-(AM581+AM596+AM611)</f>
        <v>0</v>
      </c>
    </row>
    <row r="566" spans="1:40" ht="13.5" hidden="1" outlineLevel="2" thickBot="1" x14ac:dyDescent="0.35">
      <c r="B566" t="s">
        <v>195</v>
      </c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>
        <f>-(AI580+AI595+AI610)</f>
        <v>0</v>
      </c>
      <c r="AJ566" s="14">
        <f>-(AJ580+AJ595+AJ610)</f>
        <v>0</v>
      </c>
      <c r="AK566" s="14">
        <f>-(AK580+AK595+AK610)</f>
        <v>0</v>
      </c>
      <c r="AL566" s="14">
        <f>-(AL580+AL595+AL610)</f>
        <v>0</v>
      </c>
      <c r="AM566" s="14">
        <f>-(AM580+AM595+AM610)</f>
        <v>0</v>
      </c>
    </row>
    <row r="567" spans="1:40" ht="13.5" hidden="1" outlineLevel="2" thickBot="1" x14ac:dyDescent="0.35">
      <c r="B567" s="74" t="s">
        <v>172</v>
      </c>
      <c r="C567" s="74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>
        <f>SUM(AI565:AI566)</f>
        <v>0</v>
      </c>
      <c r="AJ567" s="75">
        <f>SUM(AJ565:AJ566)</f>
        <v>0</v>
      </c>
      <c r="AK567" s="75">
        <f>SUM(AK565:AK566)</f>
        <v>0</v>
      </c>
      <c r="AL567" s="75">
        <f>SUM(AL565:AL566)</f>
        <v>0</v>
      </c>
      <c r="AM567" s="75">
        <f>SUM(AM565:AM566)</f>
        <v>0</v>
      </c>
    </row>
    <row r="568" spans="1:40" hidden="1" outlineLevel="2" x14ac:dyDescent="0.3">
      <c r="R568" s="76"/>
    </row>
    <row r="569" spans="1:40" s="15" customFormat="1" hidden="1" outlineLevel="2" x14ac:dyDescent="0.3">
      <c r="A569" s="36"/>
      <c r="B569" s="15" t="s">
        <v>173</v>
      </c>
      <c r="K569" s="30"/>
      <c r="L569" s="30"/>
      <c r="M569" s="30"/>
      <c r="N569" s="30"/>
      <c r="O569" s="30"/>
      <c r="P569" s="30"/>
      <c r="Q569" s="30"/>
      <c r="R569" s="31"/>
      <c r="AI569" s="33">
        <f>-(AI562+AI567)</f>
        <v>0</v>
      </c>
      <c r="AJ569" s="33">
        <f>-(AJ562+AJ567)</f>
        <v>0</v>
      </c>
      <c r="AK569" s="33">
        <f>-(AK562+AK567)</f>
        <v>0</v>
      </c>
      <c r="AL569" s="33">
        <f>-(AL562+AL567)</f>
        <v>0</v>
      </c>
      <c r="AM569" s="33">
        <f>-(AM562+AM567)</f>
        <v>0</v>
      </c>
      <c r="AN569" s="33"/>
    </row>
    <row r="570" spans="1:40" hidden="1" outlineLevel="2" x14ac:dyDescent="0.3"/>
    <row r="571" spans="1:40" s="46" customFormat="1" hidden="1" outlineLevel="1" collapsed="1" x14ac:dyDescent="0.25">
      <c r="A571" s="45"/>
      <c r="B571" s="105" t="s">
        <v>174</v>
      </c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7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8"/>
    </row>
    <row r="572" spans="1:40" hidden="1" outlineLevel="2" x14ac:dyDescent="0.3">
      <c r="B572" s="24" t="s">
        <v>192</v>
      </c>
      <c r="R572" s="76"/>
      <c r="AI572" s="88">
        <f>IF(AI$5=$C575,1,0)</f>
        <v>1</v>
      </c>
      <c r="AJ572" s="88">
        <f>IF(AJ$5=$C575,1,0)</f>
        <v>0</v>
      </c>
      <c r="AK572" s="88">
        <f>IF(AK$5=$C575,1,0)</f>
        <v>0</v>
      </c>
      <c r="AL572" s="88">
        <f>IF(AL$5=$C575,1,0)</f>
        <v>0</v>
      </c>
      <c r="AM572" s="88">
        <f>IF(AM$5=$C575,1,0)</f>
        <v>0</v>
      </c>
    </row>
    <row r="573" spans="1:40" hidden="1" outlineLevel="2" x14ac:dyDescent="0.3">
      <c r="B573" s="24" t="s">
        <v>175</v>
      </c>
      <c r="R573" s="76"/>
      <c r="AI573" s="88">
        <f>IF(AND(SUM($J572:AI572)&gt;0,AI$5&lt;$C575+$C578-1),1,0)</f>
        <v>1</v>
      </c>
      <c r="AJ573" s="88">
        <f>IF(AND(SUM($J572:AJ572)&gt;0,AJ$5&lt;$C575+$C578-1),1,0)</f>
        <v>1</v>
      </c>
      <c r="AK573" s="88">
        <f>IF(AND(SUM($J572:AK572)&gt;0,AK$5&lt;$C575+$C578-1),1,0)</f>
        <v>1</v>
      </c>
      <c r="AL573" s="88">
        <f>IF(AND(SUM($J572:AL572)&gt;0,AL$5&lt;$C575+$C578-1),1,0)</f>
        <v>1</v>
      </c>
      <c r="AM573" s="88">
        <f>IF(AND(SUM($J572:AM572)&gt;0,AM$5&lt;$C575+$C578-1),1,0)</f>
        <v>1</v>
      </c>
    </row>
    <row r="574" spans="1:40" ht="13.5" hidden="1" outlineLevel="2" thickBot="1" x14ac:dyDescent="0.35">
      <c r="B574" s="24" t="s">
        <v>176</v>
      </c>
      <c r="C574" s="60"/>
      <c r="D574" s="60"/>
      <c r="E574" s="60"/>
      <c r="F574" s="60"/>
      <c r="G574" s="60"/>
      <c r="H574" s="60"/>
      <c r="I574" s="60"/>
      <c r="J574" s="60"/>
      <c r="K574" s="86"/>
      <c r="L574" s="86"/>
      <c r="M574" s="86"/>
      <c r="N574" s="86"/>
      <c r="O574" s="86"/>
      <c r="P574" s="86"/>
      <c r="Q574" s="86"/>
      <c r="R574" s="87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89">
        <f>IF(AI$5=$C575+$C578-1,1,0)</f>
        <v>0</v>
      </c>
      <c r="AJ574" s="89">
        <f>IF(AJ$5=$C575+$C578-1,1,0)</f>
        <v>0</v>
      </c>
      <c r="AK574" s="89">
        <f>IF(AK$5=$C575+$C578-1,1,0)</f>
        <v>0</v>
      </c>
      <c r="AL574" s="89">
        <f>IF(AL$5=$C575+$C578-1,1,0)</f>
        <v>0</v>
      </c>
      <c r="AM574" s="89">
        <f>IF(AM$5=$C575+$C578-1,1,0)</f>
        <v>0</v>
      </c>
    </row>
    <row r="575" spans="1:40" hidden="1" outlineLevel="2" x14ac:dyDescent="0.3">
      <c r="B575" s="77" t="s">
        <v>191</v>
      </c>
      <c r="C575" s="85">
        <v>2019</v>
      </c>
      <c r="D575" t="s">
        <v>167</v>
      </c>
      <c r="R575" s="76"/>
      <c r="AI575" s="14">
        <f>J578</f>
        <v>0</v>
      </c>
      <c r="AJ575" s="14">
        <f>AI578</f>
        <v>0</v>
      </c>
      <c r="AK575" s="14">
        <f>AJ578</f>
        <v>0</v>
      </c>
      <c r="AL575" s="14">
        <f>AK578</f>
        <v>0</v>
      </c>
      <c r="AM575" s="14">
        <f>AL578</f>
        <v>0</v>
      </c>
    </row>
    <row r="576" spans="1:40" hidden="1" outlineLevel="2" x14ac:dyDescent="0.3">
      <c r="B576" s="78" t="s">
        <v>177</v>
      </c>
      <c r="C576" s="84">
        <v>0</v>
      </c>
      <c r="D576" t="s">
        <v>168</v>
      </c>
      <c r="R576" s="76"/>
      <c r="AI576" s="14">
        <f>$C576*AI$572</f>
        <v>0</v>
      </c>
      <c r="AJ576" s="14">
        <f>$C576*AJ$572</f>
        <v>0</v>
      </c>
      <c r="AK576" s="14">
        <f>$C576*AK$572</f>
        <v>0</v>
      </c>
      <c r="AL576" s="14">
        <f>$C576*AL$572</f>
        <v>0</v>
      </c>
      <c r="AM576" s="14">
        <f>$C576*AM$572</f>
        <v>0</v>
      </c>
    </row>
    <row r="577" spans="1:39" ht="13.5" hidden="1" outlineLevel="2" thickBot="1" x14ac:dyDescent="0.35">
      <c r="B577" s="78" t="s">
        <v>178</v>
      </c>
      <c r="C577" s="79" t="s">
        <v>179</v>
      </c>
      <c r="D577" t="s">
        <v>169</v>
      </c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>
        <f>IF(AI573=1,AI579-AI580,IF(AI574=1,AI575,0))</f>
        <v>0</v>
      </c>
      <c r="AJ577" s="14">
        <f>IF(AJ573=1,AJ579-AJ580,IF(AJ574=1,AJ575,0))</f>
        <v>0</v>
      </c>
      <c r="AK577" s="14">
        <f>IF(AK573=1,AK579-AK580,IF(AK574=1,AK575,0))</f>
        <v>0</v>
      </c>
      <c r="AL577" s="14">
        <f>IF(AL573=1,AL579-AL580,IF(AL574=1,AL575,0))</f>
        <v>0</v>
      </c>
      <c r="AM577" s="14">
        <f>IF(AM573=1,AM579-AM580,IF(AM574=1,AM575,0))</f>
        <v>0</v>
      </c>
    </row>
    <row r="578" spans="1:39" ht="13.5" hidden="1" outlineLevel="2" thickBot="1" x14ac:dyDescent="0.35">
      <c r="B578" s="78" t="s">
        <v>180</v>
      </c>
      <c r="C578" s="79">
        <v>7</v>
      </c>
      <c r="D578" s="74" t="s">
        <v>188</v>
      </c>
      <c r="E578" s="74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>
        <f>SUM(AI575:AI576)-AI577</f>
        <v>0</v>
      </c>
      <c r="AJ578" s="75">
        <f>SUM(AJ575:AJ576)-AJ577</f>
        <v>0</v>
      </c>
      <c r="AK578" s="75">
        <f>SUM(AK575:AK576)-AK577</f>
        <v>0</v>
      </c>
      <c r="AL578" s="75">
        <f>SUM(AL575:AL576)-AL577</f>
        <v>0</v>
      </c>
      <c r="AM578" s="75">
        <f>SUM(AM575:AM576)-AM577</f>
        <v>0</v>
      </c>
    </row>
    <row r="579" spans="1:39" hidden="1" outlineLevel="2" x14ac:dyDescent="0.3">
      <c r="B579" s="78" t="s">
        <v>181</v>
      </c>
      <c r="C579" s="79" t="s">
        <v>182</v>
      </c>
      <c r="D579" t="s">
        <v>189</v>
      </c>
      <c r="R579" s="76"/>
      <c r="AI579" s="14">
        <f>-PMT($C582,$C578,$C576)*SUM(AI573:AI574)</f>
        <v>0</v>
      </c>
      <c r="AJ579" s="14">
        <f>-PMT($C582,$C578,$C576)*SUM(AJ573:AJ574)</f>
        <v>0</v>
      </c>
      <c r="AK579" s="14">
        <f>-PMT($C582,$C578,$C576)*SUM(AK573:AK574)</f>
        <v>0</v>
      </c>
      <c r="AL579" s="14">
        <f>-PMT($C582,$C578,$C576)*SUM(AL573:AL574)</f>
        <v>0</v>
      </c>
      <c r="AM579" s="14">
        <f>-PMT($C582,$C578,$C576)*SUM(AM573:AM574)</f>
        <v>0</v>
      </c>
    </row>
    <row r="580" spans="1:39" hidden="1" outlineLevel="2" x14ac:dyDescent="0.3">
      <c r="B580" s="78" t="s">
        <v>183</v>
      </c>
      <c r="C580" s="80">
        <v>2.5999999999999999E-2</v>
      </c>
      <c r="D580" t="s">
        <v>172</v>
      </c>
      <c r="R580" s="76"/>
      <c r="AI580" s="14">
        <f>IF(AI572=1,SUM(AI575:AI576)*$C582,AVERAGE(AH575:AI575)*$C582)</f>
        <v>0</v>
      </c>
      <c r="AJ580" s="14">
        <f>IF(AJ572=1,SUM(AJ575:AJ576)*$C582,AVERAGE(AI575:AJ575)*$C582)</f>
        <v>0</v>
      </c>
      <c r="AK580" s="14">
        <f>IF(AK572=1,SUM(AK575:AK576)*$C582,AVERAGE(AJ575:AK575)*$C582)</f>
        <v>0</v>
      </c>
      <c r="AL580" s="14">
        <f>IF(AL572=1,SUM(AL575:AL576)*$C582,AVERAGE(AK575:AL575)*$C582)</f>
        <v>0</v>
      </c>
      <c r="AM580" s="14">
        <f>IF(AM572=1,SUM(AM575:AM576)*$C582,AVERAGE(AL575:AM575)*$C582)</f>
        <v>0</v>
      </c>
    </row>
    <row r="581" spans="1:39" hidden="1" outlineLevel="2" x14ac:dyDescent="0.3">
      <c r="B581" s="78" t="s">
        <v>184</v>
      </c>
      <c r="C581" s="80">
        <v>7.3999999999999996E-2</v>
      </c>
      <c r="D581" t="s">
        <v>171</v>
      </c>
      <c r="R581" s="76"/>
      <c r="AI581" s="14">
        <f>AI576*$C583</f>
        <v>0</v>
      </c>
      <c r="AJ581" s="14">
        <f>AJ576*$C583</f>
        <v>0</v>
      </c>
      <c r="AK581" s="14">
        <f>AK576*$C583</f>
        <v>0</v>
      </c>
      <c r="AL581" s="14">
        <f>AL576*$C583</f>
        <v>0</v>
      </c>
      <c r="AM581" s="14">
        <f>AM576*$C583</f>
        <v>0</v>
      </c>
    </row>
    <row r="582" spans="1:39" ht="13.5" hidden="1" outlineLevel="2" thickBot="1" x14ac:dyDescent="0.35">
      <c r="B582" s="78" t="s">
        <v>185</v>
      </c>
      <c r="C582" s="81">
        <f>+C580+C581</f>
        <v>9.9999999999999992E-2</v>
      </c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</row>
    <row r="583" spans="1:39" ht="13.5" hidden="1" outlineLevel="2" thickBot="1" x14ac:dyDescent="0.35">
      <c r="B583" s="78" t="s">
        <v>186</v>
      </c>
      <c r="C583" s="80">
        <v>1.4999999999999999E-2</v>
      </c>
      <c r="D583" s="74" t="s">
        <v>190</v>
      </c>
      <c r="E583" s="74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>
        <f>-AI576+AI579+AI581</f>
        <v>0</v>
      </c>
      <c r="AJ583" s="75">
        <f>-AJ576+AJ579+AJ581</f>
        <v>0</v>
      </c>
      <c r="AK583" s="75">
        <f>-AK576+AK579+AK581</f>
        <v>0</v>
      </c>
      <c r="AL583" s="75">
        <f>-AL576+AL579+AL581</f>
        <v>0</v>
      </c>
      <c r="AM583" s="75">
        <f>-AM576+AM579+AM581</f>
        <v>0</v>
      </c>
    </row>
    <row r="584" spans="1:39" ht="13.5" hidden="1" outlineLevel="2" thickBot="1" x14ac:dyDescent="0.35">
      <c r="B584" s="82" t="s">
        <v>187</v>
      </c>
      <c r="C584" s="83" t="e">
        <f>IRR(AI583:AM583)</f>
        <v>#NUM!</v>
      </c>
      <c r="R584" s="76"/>
    </row>
    <row r="585" spans="1:39" hidden="1" outlineLevel="2" x14ac:dyDescent="0.3">
      <c r="R585" s="76"/>
    </row>
    <row r="586" spans="1:39" s="46" customFormat="1" hidden="1" outlineLevel="1" collapsed="1" x14ac:dyDescent="0.25">
      <c r="A586" s="45"/>
      <c r="B586" s="105" t="s">
        <v>193</v>
      </c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7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8"/>
    </row>
    <row r="587" spans="1:39" hidden="1" outlineLevel="2" x14ac:dyDescent="0.3">
      <c r="B587" s="24" t="s">
        <v>192</v>
      </c>
      <c r="R587" s="76"/>
      <c r="AI587" s="88">
        <f>IF(AI$5=$C590,1,0)</f>
        <v>0</v>
      </c>
      <c r="AJ587" s="88">
        <f>IF(AJ$5=$C590,1,0)</f>
        <v>0</v>
      </c>
      <c r="AK587" s="88">
        <f>IF(AK$5=$C590,1,0)</f>
        <v>1</v>
      </c>
      <c r="AL587" s="88">
        <f>IF(AL$5=$C590,1,0)</f>
        <v>0</v>
      </c>
      <c r="AM587" s="88">
        <f>IF(AM$5=$C590,1,0)</f>
        <v>0</v>
      </c>
    </row>
    <row r="588" spans="1:39" hidden="1" outlineLevel="2" x14ac:dyDescent="0.3">
      <c r="B588" s="24" t="s">
        <v>175</v>
      </c>
      <c r="R588" s="76"/>
      <c r="AI588" s="88">
        <f>IF(AND(SUM($J587:AI587)&gt;0,AI$5&lt;$C590+$C593-1),1,0)</f>
        <v>0</v>
      </c>
      <c r="AJ588" s="88">
        <f>IF(AND(SUM($J587:AJ587)&gt;0,AJ$5&lt;$C590+$C593-1),1,0)</f>
        <v>0</v>
      </c>
      <c r="AK588" s="88">
        <f>IF(AND(SUM($J587:AK587)&gt;0,AK$5&lt;$C590+$C593-1),1,0)</f>
        <v>1</v>
      </c>
      <c r="AL588" s="88">
        <f>IF(AND(SUM($J587:AL587)&gt;0,AL$5&lt;$C590+$C593-1),1,0)</f>
        <v>1</v>
      </c>
      <c r="AM588" s="88">
        <f>IF(AND(SUM($J587:AM587)&gt;0,AM$5&lt;$C590+$C593-1),1,0)</f>
        <v>1</v>
      </c>
    </row>
    <row r="589" spans="1:39" ht="13.5" hidden="1" outlineLevel="2" thickBot="1" x14ac:dyDescent="0.35">
      <c r="B589" s="24" t="s">
        <v>176</v>
      </c>
      <c r="C589" s="60"/>
      <c r="D589" s="60"/>
      <c r="E589" s="60"/>
      <c r="F589" s="60"/>
      <c r="G589" s="60"/>
      <c r="H589" s="60"/>
      <c r="I589" s="60"/>
      <c r="J589" s="60"/>
      <c r="K589" s="86"/>
      <c r="L589" s="86"/>
      <c r="M589" s="86"/>
      <c r="N589" s="86"/>
      <c r="O589" s="86"/>
      <c r="P589" s="86"/>
      <c r="Q589" s="86"/>
      <c r="R589" s="87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89">
        <f>IF(AI$5=$C590+$C593-1,1,0)</f>
        <v>0</v>
      </c>
      <c r="AJ589" s="89">
        <f>IF(AJ$5=$C590+$C593-1,1,0)</f>
        <v>0</v>
      </c>
      <c r="AK589" s="89">
        <f>IF(AK$5=$C590+$C593-1,1,0)</f>
        <v>0</v>
      </c>
      <c r="AL589" s="89">
        <f>IF(AL$5=$C590+$C593-1,1,0)</f>
        <v>0</v>
      </c>
      <c r="AM589" s="89">
        <f>IF(AM$5=$C590+$C593-1,1,0)</f>
        <v>0</v>
      </c>
    </row>
    <row r="590" spans="1:39" hidden="1" outlineLevel="2" x14ac:dyDescent="0.3">
      <c r="B590" s="77" t="s">
        <v>191</v>
      </c>
      <c r="C590" s="85">
        <v>2021</v>
      </c>
      <c r="D590" t="s">
        <v>167</v>
      </c>
      <c r="R590" s="76"/>
      <c r="AI590" s="14">
        <f>J593</f>
        <v>0</v>
      </c>
      <c r="AJ590" s="14">
        <f>AI593</f>
        <v>0</v>
      </c>
      <c r="AK590" s="14">
        <f>AJ593</f>
        <v>0</v>
      </c>
      <c r="AL590" s="14">
        <f>AK593</f>
        <v>0</v>
      </c>
      <c r="AM590" s="14">
        <f>AL593</f>
        <v>0</v>
      </c>
    </row>
    <row r="591" spans="1:39" hidden="1" outlineLevel="2" x14ac:dyDescent="0.3">
      <c r="B591" s="78" t="s">
        <v>177</v>
      </c>
      <c r="C591" s="84">
        <v>0</v>
      </c>
      <c r="D591" t="s">
        <v>168</v>
      </c>
      <c r="R591" s="76"/>
      <c r="AI591" s="14">
        <f>$C591*AI$587</f>
        <v>0</v>
      </c>
      <c r="AJ591" s="14">
        <f>$C591*AJ$587</f>
        <v>0</v>
      </c>
      <c r="AK591" s="14">
        <f>$C591*AK$587</f>
        <v>0</v>
      </c>
      <c r="AL591" s="14">
        <f>$C591*AL$587</f>
        <v>0</v>
      </c>
      <c r="AM591" s="14">
        <f>$C591*AM$587</f>
        <v>0</v>
      </c>
    </row>
    <row r="592" spans="1:39" ht="13.5" hidden="1" outlineLevel="2" thickBot="1" x14ac:dyDescent="0.35">
      <c r="B592" s="78" t="s">
        <v>178</v>
      </c>
      <c r="C592" s="79" t="s">
        <v>179</v>
      </c>
      <c r="D592" t="s">
        <v>169</v>
      </c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>
        <f>IF(AI588=1,AI594-AI595,IF(AI589=1,AI590,0))</f>
        <v>0</v>
      </c>
      <c r="AJ592" s="14">
        <f>IF(AJ588=1,AJ594-AJ595,IF(AJ589=1,AJ590,0))</f>
        <v>0</v>
      </c>
      <c r="AK592" s="14">
        <f>IF(AK588=1,AK594-AK595,IF(AK589=1,AK590,0))</f>
        <v>0</v>
      </c>
      <c r="AL592" s="14">
        <f>IF(AL588=1,AL594-AL595,IF(AL589=1,AL590,0))</f>
        <v>0</v>
      </c>
      <c r="AM592" s="14">
        <f>IF(AM588=1,AM594-AM595,IF(AM589=1,AM590,0))</f>
        <v>0</v>
      </c>
    </row>
    <row r="593" spans="1:39" ht="13.5" hidden="1" outlineLevel="2" thickBot="1" x14ac:dyDescent="0.35">
      <c r="B593" s="78" t="s">
        <v>180</v>
      </c>
      <c r="C593" s="79">
        <v>6</v>
      </c>
      <c r="D593" s="74" t="s">
        <v>188</v>
      </c>
      <c r="E593" s="74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>
        <f>SUM(AI590:AI591)-AI592</f>
        <v>0</v>
      </c>
      <c r="AJ593" s="75">
        <f>SUM(AJ590:AJ591)-AJ592</f>
        <v>0</v>
      </c>
      <c r="AK593" s="75">
        <f>SUM(AK590:AK591)-AK592</f>
        <v>0</v>
      </c>
      <c r="AL593" s="75">
        <f>SUM(AL590:AL591)-AL592</f>
        <v>0</v>
      </c>
      <c r="AM593" s="75">
        <f>SUM(AM590:AM591)-AM592</f>
        <v>0</v>
      </c>
    </row>
    <row r="594" spans="1:39" hidden="1" outlineLevel="2" x14ac:dyDescent="0.3">
      <c r="B594" s="78" t="s">
        <v>181</v>
      </c>
      <c r="C594" s="79" t="s">
        <v>182</v>
      </c>
      <c r="D594" t="s">
        <v>189</v>
      </c>
      <c r="R594" s="76"/>
      <c r="AI594" s="14">
        <f>-PMT($C597,$C593,$C591)*SUM(AI588:AI589)</f>
        <v>0</v>
      </c>
      <c r="AJ594" s="14">
        <f>-PMT($C597,$C593,$C591)*SUM(AJ588:AJ589)</f>
        <v>0</v>
      </c>
      <c r="AK594" s="14">
        <f>-PMT($C597,$C593,$C591)*SUM(AK588:AK589)</f>
        <v>0</v>
      </c>
      <c r="AL594" s="14">
        <f>-PMT($C597,$C593,$C591)*SUM(AL588:AL589)</f>
        <v>0</v>
      </c>
      <c r="AM594" s="14">
        <f>-PMT($C597,$C593,$C591)*SUM(AM588:AM589)</f>
        <v>0</v>
      </c>
    </row>
    <row r="595" spans="1:39" hidden="1" outlineLevel="2" x14ac:dyDescent="0.3">
      <c r="B595" s="78" t="s">
        <v>183</v>
      </c>
      <c r="C595" s="80">
        <v>2.5999999999999999E-2</v>
      </c>
      <c r="D595" t="s">
        <v>172</v>
      </c>
      <c r="R595" s="76"/>
      <c r="AI595" s="14">
        <f>IF(AI587=1,SUM(AI590:AI591)*$C597,AVERAGE(AH590:AI590)*$C597)</f>
        <v>0</v>
      </c>
      <c r="AJ595" s="14">
        <f>IF(AJ587=1,SUM(AJ590:AJ591)*$C597,AVERAGE(AI590:AJ590)*$C597)</f>
        <v>0</v>
      </c>
      <c r="AK595" s="14">
        <f>IF(AK587=1,SUM(AK590:AK591)*$C597,AVERAGE(AJ590:AK590)*$C597)</f>
        <v>0</v>
      </c>
      <c r="AL595" s="14">
        <f>IF(AL587=1,SUM(AL590:AL591)*$C597,AVERAGE(AK590:AL590)*$C597)</f>
        <v>0</v>
      </c>
      <c r="AM595" s="14">
        <f>IF(AM587=1,SUM(AM590:AM591)*$C597,AVERAGE(AL590:AM590)*$C597)</f>
        <v>0</v>
      </c>
    </row>
    <row r="596" spans="1:39" hidden="1" outlineLevel="2" x14ac:dyDescent="0.3">
      <c r="B596" s="78" t="s">
        <v>184</v>
      </c>
      <c r="C596" s="80">
        <v>0.124</v>
      </c>
      <c r="D596" t="s">
        <v>171</v>
      </c>
      <c r="R596" s="76"/>
      <c r="AI596" s="14">
        <f>AI591*$C598</f>
        <v>0</v>
      </c>
      <c r="AJ596" s="14">
        <f>AJ591*$C598</f>
        <v>0</v>
      </c>
      <c r="AK596" s="14">
        <f>AK591*$C598</f>
        <v>0</v>
      </c>
      <c r="AL596" s="14">
        <f>AL591*$C598</f>
        <v>0</v>
      </c>
      <c r="AM596" s="14">
        <f>AM591*$C598</f>
        <v>0</v>
      </c>
    </row>
    <row r="597" spans="1:39" ht="13.5" hidden="1" outlineLevel="2" thickBot="1" x14ac:dyDescent="0.35">
      <c r="B597" s="78" t="s">
        <v>185</v>
      </c>
      <c r="C597" s="81">
        <f>+C595+C596</f>
        <v>0.15</v>
      </c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</row>
    <row r="598" spans="1:39" ht="13.5" hidden="1" outlineLevel="2" thickBot="1" x14ac:dyDescent="0.35">
      <c r="B598" s="78" t="s">
        <v>186</v>
      </c>
      <c r="C598" s="80">
        <v>1.4999999999999999E-2</v>
      </c>
      <c r="D598" s="74" t="s">
        <v>190</v>
      </c>
      <c r="E598" s="74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>
        <f>-AI591+AI594+AI596</f>
        <v>0</v>
      </c>
      <c r="AJ598" s="75">
        <f>-AJ591+AJ594+AJ596</f>
        <v>0</v>
      </c>
      <c r="AK598" s="75">
        <f>-AK591+AK594+AK596</f>
        <v>0</v>
      </c>
      <c r="AL598" s="75">
        <f>-AL591+AL594+AL596</f>
        <v>0</v>
      </c>
      <c r="AM598" s="75">
        <f>-AM591+AM594+AM596</f>
        <v>0</v>
      </c>
    </row>
    <row r="599" spans="1:39" ht="13.5" hidden="1" outlineLevel="2" thickBot="1" x14ac:dyDescent="0.35">
      <c r="B599" s="82" t="s">
        <v>187</v>
      </c>
      <c r="C599" s="83" t="e">
        <f>IRR(AI598:AM598)</f>
        <v>#NUM!</v>
      </c>
      <c r="R599" s="76"/>
    </row>
    <row r="600" spans="1:39" hidden="1" outlineLevel="2" x14ac:dyDescent="0.3"/>
    <row r="601" spans="1:39" s="46" customFormat="1" hidden="1" outlineLevel="1" collapsed="1" x14ac:dyDescent="0.25">
      <c r="A601" s="45"/>
      <c r="B601" s="105" t="s">
        <v>194</v>
      </c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7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  <c r="AM601" s="108"/>
    </row>
    <row r="602" spans="1:39" hidden="1" outlineLevel="2" x14ac:dyDescent="0.3">
      <c r="B602" s="24" t="s">
        <v>192</v>
      </c>
      <c r="R602" s="76"/>
      <c r="AI602" s="88">
        <f>IF(AI$5=$C605,1,0)</f>
        <v>1</v>
      </c>
      <c r="AJ602" s="88">
        <f>IF(AJ$5=$C605,1,0)</f>
        <v>0</v>
      </c>
      <c r="AK602" s="88">
        <f>IF(AK$5=$C605,1,0)</f>
        <v>0</v>
      </c>
      <c r="AL602" s="88">
        <f>IF(AL$5=$C605,1,0)</f>
        <v>0</v>
      </c>
      <c r="AM602" s="88">
        <f>IF(AM$5=$C605,1,0)</f>
        <v>0</v>
      </c>
    </row>
    <row r="603" spans="1:39" hidden="1" outlineLevel="2" x14ac:dyDescent="0.3">
      <c r="B603" s="24" t="s">
        <v>175</v>
      </c>
      <c r="R603" s="76"/>
      <c r="AI603" s="88">
        <f>IF(AND(SUM($J602:AI602)&gt;0,AI$5&lt;$C605+$C608-1),1,0)</f>
        <v>1</v>
      </c>
      <c r="AJ603" s="88">
        <f>IF(AND(SUM($J602:AJ602)&gt;0,AJ$5&lt;$C605+$C608-1),1,0)</f>
        <v>1</v>
      </c>
      <c r="AK603" s="88">
        <f>IF(AND(SUM($J602:AK602)&gt;0,AK$5&lt;$C605+$C608-1),1,0)</f>
        <v>1</v>
      </c>
      <c r="AL603" s="88">
        <f>IF(AND(SUM($J602:AL602)&gt;0,AL$5&lt;$C605+$C608-1),1,0)</f>
        <v>1</v>
      </c>
      <c r="AM603" s="88">
        <f>IF(AND(SUM($J602:AM602)&gt;0,AM$5&lt;$C605+$C608-1),1,0)</f>
        <v>0</v>
      </c>
    </row>
    <row r="604" spans="1:39" ht="13.5" hidden="1" outlineLevel="2" thickBot="1" x14ac:dyDescent="0.35">
      <c r="B604" s="24" t="s">
        <v>176</v>
      </c>
      <c r="C604" s="60"/>
      <c r="D604" s="60"/>
      <c r="E604" s="60"/>
      <c r="F604" s="60"/>
      <c r="G604" s="60"/>
      <c r="H604" s="60"/>
      <c r="I604" s="60"/>
      <c r="J604" s="60"/>
      <c r="K604" s="86"/>
      <c r="L604" s="86"/>
      <c r="M604" s="86"/>
      <c r="N604" s="86"/>
      <c r="O604" s="86"/>
      <c r="P604" s="86"/>
      <c r="Q604" s="86"/>
      <c r="R604" s="87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89">
        <f>IF(AI$5=$C605+$C608-1,1,0)</f>
        <v>0</v>
      </c>
      <c r="AJ604" s="89">
        <f>IF(AJ$5=$C605+$C608-1,1,0)</f>
        <v>0</v>
      </c>
      <c r="AK604" s="89">
        <f>IF(AK$5=$C605+$C608-1,1,0)</f>
        <v>0</v>
      </c>
      <c r="AL604" s="89">
        <f>IF(AL$5=$C605+$C608-1,1,0)</f>
        <v>0</v>
      </c>
      <c r="AM604" s="89">
        <f>IF(AM$5=$C605+$C608-1,1,0)</f>
        <v>1</v>
      </c>
    </row>
    <row r="605" spans="1:39" hidden="1" outlineLevel="2" x14ac:dyDescent="0.3">
      <c r="B605" s="77" t="s">
        <v>191</v>
      </c>
      <c r="C605" s="85">
        <v>2019</v>
      </c>
      <c r="D605" t="s">
        <v>167</v>
      </c>
      <c r="R605" s="76"/>
      <c r="AI605" s="14">
        <f>J608</f>
        <v>0</v>
      </c>
      <c r="AJ605" s="14">
        <f>AI608</f>
        <v>0</v>
      </c>
      <c r="AK605" s="14">
        <f>AJ608</f>
        <v>0</v>
      </c>
      <c r="AL605" s="14">
        <f>AK608</f>
        <v>0</v>
      </c>
      <c r="AM605" s="14">
        <f>AL608</f>
        <v>0</v>
      </c>
    </row>
    <row r="606" spans="1:39" hidden="1" outlineLevel="2" x14ac:dyDescent="0.3">
      <c r="B606" s="78" t="s">
        <v>177</v>
      </c>
      <c r="C606" s="84">
        <v>0</v>
      </c>
      <c r="D606" t="s">
        <v>168</v>
      </c>
      <c r="R606" s="76"/>
      <c r="AI606" s="14">
        <f>$C606*AI$602</f>
        <v>0</v>
      </c>
      <c r="AJ606" s="14">
        <f>$C606*AJ$602</f>
        <v>0</v>
      </c>
      <c r="AK606" s="14">
        <f>$C606*AK$602</f>
        <v>0</v>
      </c>
      <c r="AL606" s="14">
        <f>$C606*AL$602</f>
        <v>0</v>
      </c>
      <c r="AM606" s="14">
        <f>$C606*AM$602</f>
        <v>0</v>
      </c>
    </row>
    <row r="607" spans="1:39" ht="13.5" hidden="1" outlineLevel="2" thickBot="1" x14ac:dyDescent="0.35">
      <c r="B607" s="78" t="s">
        <v>178</v>
      </c>
      <c r="C607" s="79" t="s">
        <v>179</v>
      </c>
      <c r="D607" t="s">
        <v>169</v>
      </c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>
        <f>IF(AI603=1,AI609-AI610,IF(AI604=1,AI605,0))</f>
        <v>0</v>
      </c>
      <c r="AJ607" s="14">
        <f>IF(AJ603=1,AJ609-AJ610,IF(AJ604=1,AJ605,0))</f>
        <v>0</v>
      </c>
      <c r="AK607" s="14">
        <f>IF(AK603=1,AK609-AK610,IF(AK604=1,AK605,0))</f>
        <v>0</v>
      </c>
      <c r="AL607" s="14">
        <f>IF(AL603=1,AL609-AL610,IF(AL604=1,AL605,0))</f>
        <v>0</v>
      </c>
      <c r="AM607" s="14">
        <f>IF(AM603=1,AM609-AM610,IF(AM604=1,AM605,0))</f>
        <v>0</v>
      </c>
    </row>
    <row r="608" spans="1:39" ht="13.5" hidden="1" outlineLevel="2" thickBot="1" x14ac:dyDescent="0.35">
      <c r="B608" s="78" t="s">
        <v>180</v>
      </c>
      <c r="C608" s="79">
        <v>5</v>
      </c>
      <c r="D608" s="74" t="s">
        <v>188</v>
      </c>
      <c r="E608" s="74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>
        <f>SUM(AI605:AI606)-AI607</f>
        <v>0</v>
      </c>
      <c r="AJ608" s="75">
        <f>SUM(AJ605:AJ606)-AJ607</f>
        <v>0</v>
      </c>
      <c r="AK608" s="75">
        <f>SUM(AK605:AK606)-AK607</f>
        <v>0</v>
      </c>
      <c r="AL608" s="75">
        <f>SUM(AL605:AL606)-AL607</f>
        <v>0</v>
      </c>
      <c r="AM608" s="75">
        <f>SUM(AM605:AM606)-AM607</f>
        <v>0</v>
      </c>
    </row>
    <row r="609" spans="1:39" hidden="1" outlineLevel="2" x14ac:dyDescent="0.3">
      <c r="B609" s="78" t="s">
        <v>181</v>
      </c>
      <c r="C609" s="79" t="s">
        <v>182</v>
      </c>
      <c r="D609" t="s">
        <v>189</v>
      </c>
      <c r="R609" s="76"/>
      <c r="AI609" s="14">
        <f>-PMT($C612,$C608,$C606)*SUM(AI603:AI604)</f>
        <v>0</v>
      </c>
      <c r="AJ609" s="14">
        <f>-PMT($C612,$C608,$C606)*SUM(AJ603:AJ604)</f>
        <v>0</v>
      </c>
      <c r="AK609" s="14">
        <f>-PMT($C612,$C608,$C606)*SUM(AK603:AK604)</f>
        <v>0</v>
      </c>
      <c r="AL609" s="14">
        <f>-PMT($C612,$C608,$C606)*SUM(AL603:AL604)</f>
        <v>0</v>
      </c>
      <c r="AM609" s="14">
        <f>-PMT($C612,$C608,$C606)*SUM(AM603:AM604)</f>
        <v>0</v>
      </c>
    </row>
    <row r="610" spans="1:39" hidden="1" outlineLevel="2" x14ac:dyDescent="0.3">
      <c r="B610" s="78" t="s">
        <v>183</v>
      </c>
      <c r="C610" s="80">
        <v>2.5999999999999999E-2</v>
      </c>
      <c r="D610" t="s">
        <v>172</v>
      </c>
      <c r="R610" s="76"/>
      <c r="AI610" s="14">
        <f>IF(AI602=1,SUM(AI605:AI606)*$C612,AVERAGE(AH605:AI605)*$C612)</f>
        <v>0</v>
      </c>
      <c r="AJ610" s="14">
        <f>IF(AJ602=1,SUM(AJ605:AJ606)*$C612,AVERAGE(AI605:AJ605)*$C612)</f>
        <v>0</v>
      </c>
      <c r="AK610" s="14">
        <f>IF(AK602=1,SUM(AK605:AK606)*$C612,AVERAGE(AJ605:AK605)*$C612)</f>
        <v>0</v>
      </c>
      <c r="AL610" s="14">
        <f>IF(AL602=1,SUM(AL605:AL606)*$C612,AVERAGE(AK605:AL605)*$C612)</f>
        <v>0</v>
      </c>
      <c r="AM610" s="14">
        <f>IF(AM602=1,SUM(AM605:AM606)*$C612,AVERAGE(AL605:AM605)*$C612)</f>
        <v>0</v>
      </c>
    </row>
    <row r="611" spans="1:39" hidden="1" outlineLevel="2" x14ac:dyDescent="0.3">
      <c r="B611" s="78" t="s">
        <v>184</v>
      </c>
      <c r="C611" s="80">
        <v>4.3999999999999997E-2</v>
      </c>
      <c r="D611" t="s">
        <v>171</v>
      </c>
      <c r="R611" s="76"/>
      <c r="AI611" s="14">
        <f>AI606*$C613</f>
        <v>0</v>
      </c>
      <c r="AJ611" s="14">
        <f>AJ606*$C613</f>
        <v>0</v>
      </c>
      <c r="AK611" s="14">
        <f>AK606*$C613</f>
        <v>0</v>
      </c>
      <c r="AL611" s="14">
        <f>AL606*$C613</f>
        <v>0</v>
      </c>
      <c r="AM611" s="14">
        <f>AM606*$C613</f>
        <v>0</v>
      </c>
    </row>
    <row r="612" spans="1:39" ht="13.5" hidden="1" outlineLevel="2" thickBot="1" x14ac:dyDescent="0.35">
      <c r="B612" s="78" t="s">
        <v>185</v>
      </c>
      <c r="C612" s="81">
        <f>+C610+C611</f>
        <v>6.9999999999999993E-2</v>
      </c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</row>
    <row r="613" spans="1:39" ht="13.5" hidden="1" outlineLevel="2" thickBot="1" x14ac:dyDescent="0.35">
      <c r="B613" s="78" t="s">
        <v>186</v>
      </c>
      <c r="C613" s="80">
        <v>1.4999999999999999E-2</v>
      </c>
      <c r="D613" s="74" t="s">
        <v>190</v>
      </c>
      <c r="E613" s="74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>
        <f>-AI606+AI609+AI611</f>
        <v>0</v>
      </c>
      <c r="AJ613" s="75">
        <f>-AJ606+AJ609+AJ611</f>
        <v>0</v>
      </c>
      <c r="AK613" s="75">
        <f>-AK606+AK609+AK611</f>
        <v>0</v>
      </c>
      <c r="AL613" s="75">
        <f>-AL606+AL609+AL611</f>
        <v>0</v>
      </c>
      <c r="AM613" s="75">
        <f>-AM606+AM609+AM611</f>
        <v>0</v>
      </c>
    </row>
    <row r="614" spans="1:39" ht="13.5" hidden="1" outlineLevel="2" thickBot="1" x14ac:dyDescent="0.35">
      <c r="B614" s="82" t="s">
        <v>187</v>
      </c>
      <c r="C614" s="83" t="e">
        <f>IRR(AI613:AM613)</f>
        <v>#NUM!</v>
      </c>
      <c r="R614" s="76"/>
    </row>
    <row r="615" spans="1:39" hidden="1" outlineLevel="2" x14ac:dyDescent="0.3"/>
    <row r="616" spans="1:39" s="46" customFormat="1" hidden="1" outlineLevel="1" collapsed="1" x14ac:dyDescent="0.25">
      <c r="A616" s="45"/>
      <c r="B616" s="105" t="s">
        <v>208</v>
      </c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7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8"/>
    </row>
    <row r="617" spans="1:39" hidden="1" outlineLevel="2" x14ac:dyDescent="0.3">
      <c r="B617" t="s">
        <v>201</v>
      </c>
      <c r="K617" s="14">
        <f t="shared" ref="K617:AB617" ca="1" si="242">K654</f>
        <v>-105223.16666666667</v>
      </c>
      <c r="L617" s="14">
        <f t="shared" ca="1" si="242"/>
        <v>-105223.16666666667</v>
      </c>
      <c r="M617" s="14">
        <f t="shared" ca="1" si="242"/>
        <v>-105223.16666666667</v>
      </c>
      <c r="N617" s="14">
        <f t="shared" ca="1" si="242"/>
        <v>-132811.43333333335</v>
      </c>
      <c r="O617" s="14">
        <f t="shared" ca="1" si="242"/>
        <v>-132811.43333333335</v>
      </c>
      <c r="P617" s="14">
        <f t="shared" ca="1" si="242"/>
        <v>-132811.43333333335</v>
      </c>
      <c r="Q617" s="14">
        <f t="shared" ca="1" si="242"/>
        <v>-132811.43333333335</v>
      </c>
      <c r="R617" s="14">
        <f t="shared" ca="1" si="242"/>
        <v>-226518.93333333335</v>
      </c>
      <c r="S617" s="14">
        <f t="shared" ca="1" si="242"/>
        <v>-226518.93333333335</v>
      </c>
      <c r="T617" s="14">
        <f t="shared" ca="1" si="242"/>
        <v>-226518.93333333335</v>
      </c>
      <c r="U617" s="14">
        <f t="shared" ca="1" si="242"/>
        <v>-226518.93333333335</v>
      </c>
      <c r="V617" s="14">
        <f t="shared" ca="1" si="242"/>
        <v>-226518.93333333335</v>
      </c>
      <c r="W617" s="14">
        <f t="shared" ca="1" si="242"/>
        <v>-234682.43333333335</v>
      </c>
      <c r="X617" s="14">
        <f t="shared" ca="1" si="242"/>
        <v>-234682.43333333335</v>
      </c>
      <c r="Y617" s="14">
        <f t="shared" ca="1" si="242"/>
        <v>-234682.43333333335</v>
      </c>
      <c r="Z617" s="14">
        <f t="shared" ca="1" si="242"/>
        <v>-234682.43333333335</v>
      </c>
      <c r="AA617" s="14">
        <f t="shared" ca="1" si="242"/>
        <v>-234682.43333333335</v>
      </c>
      <c r="AB617" s="14">
        <f t="shared" ca="1" si="242"/>
        <v>-234682.43333333335</v>
      </c>
      <c r="AC617" s="14">
        <f ca="1">AC654</f>
        <v>-234682.43333333335</v>
      </c>
      <c r="AD617" s="14">
        <f t="shared" ref="AD617:AM617" ca="1" si="243">AD654</f>
        <v>-234682.43333333335</v>
      </c>
      <c r="AE617" s="14">
        <f t="shared" ca="1" si="243"/>
        <v>-234682.43333333335</v>
      </c>
      <c r="AF617" s="14">
        <f t="shared" ca="1" si="243"/>
        <v>-234682.43333333335</v>
      </c>
      <c r="AG617" s="14">
        <f t="shared" ca="1" si="243"/>
        <v>-234682.43333333335</v>
      </c>
      <c r="AH617" s="14">
        <f t="shared" ca="1" si="243"/>
        <v>-234682.43333333335</v>
      </c>
      <c r="AI617" s="14">
        <f t="shared" ca="1" si="243"/>
        <v>-2062274.7</v>
      </c>
      <c r="AJ617" s="14">
        <f t="shared" ca="1" si="243"/>
        <v>-2816189.2</v>
      </c>
      <c r="AK617" s="14">
        <f t="shared" ca="1" si="243"/>
        <v>-2870958.0920000002</v>
      </c>
      <c r="AL617" s="14">
        <f t="shared" ca="1" si="243"/>
        <v>-2930810.6729200003</v>
      </c>
      <c r="AM617" s="14">
        <f t="shared" ca="1" si="243"/>
        <v>-2996478.1796492003</v>
      </c>
    </row>
    <row r="618" spans="1:39" hidden="1" outlineLevel="2" x14ac:dyDescent="0.3">
      <c r="B618" t="s">
        <v>204</v>
      </c>
      <c r="K618" s="14">
        <f t="shared" ref="K618:AB618" ca="1" si="244">K658</f>
        <v>-113372.77777777778</v>
      </c>
      <c r="L618" s="14">
        <f t="shared" ca="1" si="244"/>
        <v>-113372.77777777778</v>
      </c>
      <c r="M618" s="14">
        <f t="shared" ca="1" si="244"/>
        <v>-113372.77777777778</v>
      </c>
      <c r="N618" s="14">
        <f t="shared" ca="1" si="244"/>
        <v>-140961.04444444447</v>
      </c>
      <c r="O618" s="14">
        <f t="shared" ca="1" si="244"/>
        <v>-140961.04444444447</v>
      </c>
      <c r="P618" s="14">
        <f t="shared" ca="1" si="244"/>
        <v>-140961.04444444447</v>
      </c>
      <c r="Q618" s="14">
        <f t="shared" ca="1" si="244"/>
        <v>-140961.04444444447</v>
      </c>
      <c r="R618" s="14">
        <f t="shared" ca="1" si="244"/>
        <v>-235748.54444444447</v>
      </c>
      <c r="S618" s="14">
        <f t="shared" ca="1" si="244"/>
        <v>-235748.54444444447</v>
      </c>
      <c r="T618" s="14">
        <f t="shared" ca="1" si="244"/>
        <v>-235748.54444444447</v>
      </c>
      <c r="U618" s="14">
        <f t="shared" ca="1" si="244"/>
        <v>-235748.54444444447</v>
      </c>
      <c r="V618" s="14">
        <f t="shared" ca="1" si="244"/>
        <v>-235748.54444444447</v>
      </c>
      <c r="W618" s="14">
        <f t="shared" ca="1" si="244"/>
        <v>-251134.54444444447</v>
      </c>
      <c r="X618" s="14">
        <f t="shared" ca="1" si="244"/>
        <v>-251134.54444444447</v>
      </c>
      <c r="Y618" s="14">
        <f t="shared" ca="1" si="244"/>
        <v>-251134.54444444447</v>
      </c>
      <c r="Z618" s="14">
        <f t="shared" ca="1" si="244"/>
        <v>-251134.54444444447</v>
      </c>
      <c r="AA618" s="14">
        <f t="shared" ca="1" si="244"/>
        <v>-251134.54444444447</v>
      </c>
      <c r="AB618" s="14">
        <f t="shared" ca="1" si="244"/>
        <v>-251134.54444444447</v>
      </c>
      <c r="AC618" s="14">
        <f ca="1">AC658</f>
        <v>-251134.54444444447</v>
      </c>
      <c r="AD618" s="14">
        <f t="shared" ref="AD618:AM618" ca="1" si="245">AD658</f>
        <v>-251134.54444444447</v>
      </c>
      <c r="AE618" s="14">
        <f t="shared" ca="1" si="245"/>
        <v>-251134.54444444447</v>
      </c>
      <c r="AF618" s="14">
        <f t="shared" ca="1" si="245"/>
        <v>-251134.54444444447</v>
      </c>
      <c r="AG618" s="14">
        <f t="shared" ca="1" si="245"/>
        <v>-251134.54444444447</v>
      </c>
      <c r="AH618" s="14">
        <f t="shared" ca="1" si="245"/>
        <v>-251134.54444444447</v>
      </c>
      <c r="AI618" s="14">
        <f t="shared" ca="1" si="245"/>
        <v>-2173030.0333333332</v>
      </c>
      <c r="AJ618" s="14">
        <f t="shared" ca="1" si="245"/>
        <v>-2973314.5333333337</v>
      </c>
      <c r="AK618" s="14">
        <f t="shared" ca="1" si="245"/>
        <v>-3045683.4253333337</v>
      </c>
      <c r="AL618" s="14">
        <f t="shared" ca="1" si="245"/>
        <v>-3126736.0062533338</v>
      </c>
      <c r="AM618" s="14">
        <f t="shared" ca="1" si="245"/>
        <v>-3211803.5129825338</v>
      </c>
    </row>
    <row r="619" spans="1:39" hidden="1" outlineLevel="2" x14ac:dyDescent="0.3">
      <c r="B619" t="s">
        <v>202</v>
      </c>
      <c r="K619" s="14">
        <f t="shared" ref="K619:AM619" ca="1" si="246">K736</f>
        <v>-562814.8833333333</v>
      </c>
      <c r="L619" s="14">
        <f t="shared" ca="1" si="246"/>
        <v>-644229.7666666666</v>
      </c>
      <c r="M619" s="14">
        <f t="shared" ca="1" si="246"/>
        <v>-725644.64999999991</v>
      </c>
      <c r="N619" s="14">
        <f t="shared" ca="1" si="246"/>
        <v>-828854.26399999997</v>
      </c>
      <c r="O619" s="14">
        <f t="shared" ca="1" si="246"/>
        <v>-932063.87800000003</v>
      </c>
      <c r="P619" s="14">
        <f t="shared" ca="1" si="246"/>
        <v>-1035273.4920000001</v>
      </c>
      <c r="Q619" s="14">
        <f t="shared" ca="1" si="246"/>
        <v>-1138483.1060000001</v>
      </c>
      <c r="R619" s="14">
        <f t="shared" ca="1" si="246"/>
        <v>-1356614.8450000002</v>
      </c>
      <c r="S619" s="14">
        <f t="shared" ca="1" si="246"/>
        <v>-1533626.5840000003</v>
      </c>
      <c r="T619" s="14">
        <f t="shared" ca="1" si="246"/>
        <v>-1710638.3230000003</v>
      </c>
      <c r="U619" s="14">
        <f t="shared" ca="1" si="246"/>
        <v>-1887650.0620000004</v>
      </c>
      <c r="V619" s="14">
        <f t="shared" ca="1" si="246"/>
        <v>-2064661.8010000004</v>
      </c>
      <c r="W619" s="14">
        <f t="shared" ca="1" si="246"/>
        <v>-2410745.9800000004</v>
      </c>
      <c r="X619" s="14">
        <f t="shared" ca="1" si="246"/>
        <v>-2592690.1590000005</v>
      </c>
      <c r="Y619" s="14">
        <f t="shared" ca="1" si="246"/>
        <v>-2774634.3380000005</v>
      </c>
      <c r="Z619" s="14">
        <f t="shared" ca="1" si="246"/>
        <v>-2956578.5170000005</v>
      </c>
      <c r="AA619" s="14">
        <f t="shared" ca="1" si="246"/>
        <v>-3138522.6960000005</v>
      </c>
      <c r="AB619" s="14">
        <f t="shared" ca="1" si="246"/>
        <v>-3320466.8750000005</v>
      </c>
      <c r="AC619" s="14">
        <f t="shared" ca="1" si="246"/>
        <v>-3502411.0540000005</v>
      </c>
      <c r="AD619" s="14">
        <f t="shared" ca="1" si="246"/>
        <v>-3684355.2330000005</v>
      </c>
      <c r="AE619" s="14">
        <f t="shared" ca="1" si="246"/>
        <v>-3866299.4120000005</v>
      </c>
      <c r="AF619" s="14">
        <f t="shared" ca="1" si="246"/>
        <v>-4048243.5910000005</v>
      </c>
      <c r="AG619" s="14">
        <f t="shared" ca="1" si="246"/>
        <v>-4230187.7700000005</v>
      </c>
      <c r="AH619" s="14">
        <f t="shared" ca="1" si="246"/>
        <v>-4412131.949000001</v>
      </c>
      <c r="AI619" s="14">
        <f t="shared" ca="1" si="246"/>
        <v>-2064661.8010000004</v>
      </c>
      <c r="AJ619" s="14">
        <f t="shared" ca="1" si="246"/>
        <v>-4412131.949</v>
      </c>
      <c r="AK619" s="14">
        <f t="shared" ca="1" si="246"/>
        <v>-6728936.5216800002</v>
      </c>
      <c r="AL619" s="14">
        <f t="shared" ca="1" si="246"/>
        <v>-9154172.6332868002</v>
      </c>
      <c r="AM619" s="14">
        <f t="shared" ca="1" si="246"/>
        <v>-11702412.075209668</v>
      </c>
    </row>
    <row r="620" spans="1:39" hidden="1" outlineLevel="2" x14ac:dyDescent="0.3">
      <c r="B620" t="s">
        <v>211</v>
      </c>
      <c r="K620" s="14">
        <f t="shared" ref="K620:AB620" si="247">+K563</f>
        <v>0</v>
      </c>
      <c r="L620" s="14">
        <f t="shared" si="247"/>
        <v>0</v>
      </c>
      <c r="M620" s="14">
        <f t="shared" si="247"/>
        <v>0</v>
      </c>
      <c r="N620" s="14">
        <f t="shared" si="247"/>
        <v>0</v>
      </c>
      <c r="O620" s="14">
        <f t="shared" si="247"/>
        <v>0</v>
      </c>
      <c r="P620" s="14">
        <f t="shared" si="247"/>
        <v>0</v>
      </c>
      <c r="Q620" s="14">
        <f t="shared" si="247"/>
        <v>0</v>
      </c>
      <c r="R620" s="14">
        <f t="shared" si="247"/>
        <v>0</v>
      </c>
      <c r="S620" s="14">
        <f t="shared" si="247"/>
        <v>0</v>
      </c>
      <c r="T620" s="14">
        <f t="shared" si="247"/>
        <v>0</v>
      </c>
      <c r="U620" s="14">
        <f t="shared" si="247"/>
        <v>0</v>
      </c>
      <c r="V620" s="14">
        <f t="shared" si="247"/>
        <v>0</v>
      </c>
      <c r="W620" s="14">
        <f t="shared" si="247"/>
        <v>0</v>
      </c>
      <c r="X620" s="14">
        <f t="shared" si="247"/>
        <v>0</v>
      </c>
      <c r="Y620" s="14">
        <f t="shared" si="247"/>
        <v>0</v>
      </c>
      <c r="Z620" s="14">
        <f t="shared" si="247"/>
        <v>0</v>
      </c>
      <c r="AA620" s="14">
        <f t="shared" si="247"/>
        <v>0</v>
      </c>
      <c r="AB620" s="14">
        <f t="shared" si="247"/>
        <v>0</v>
      </c>
      <c r="AC620" s="14">
        <f>+AC563</f>
        <v>0</v>
      </c>
      <c r="AD620" s="14">
        <f t="shared" ref="AD620:AM620" si="248">+AD563</f>
        <v>0</v>
      </c>
      <c r="AE620" s="14">
        <f t="shared" si="248"/>
        <v>0</v>
      </c>
      <c r="AF620" s="14">
        <f t="shared" si="248"/>
        <v>0</v>
      </c>
      <c r="AG620" s="14">
        <f t="shared" si="248"/>
        <v>0</v>
      </c>
      <c r="AH620" s="14">
        <f t="shared" si="248"/>
        <v>0</v>
      </c>
      <c r="AI620" s="14">
        <f t="shared" si="248"/>
        <v>0</v>
      </c>
      <c r="AJ620" s="14">
        <f t="shared" si="248"/>
        <v>0</v>
      </c>
      <c r="AK620" s="14">
        <f t="shared" si="248"/>
        <v>0</v>
      </c>
      <c r="AL620" s="14">
        <f t="shared" si="248"/>
        <v>0</v>
      </c>
      <c r="AM620" s="14">
        <f t="shared" si="248"/>
        <v>0</v>
      </c>
    </row>
    <row r="621" spans="1:39" hidden="1" outlineLevel="2" x14ac:dyDescent="0.3">
      <c r="B621" t="s">
        <v>203</v>
      </c>
      <c r="K621" s="14">
        <f t="shared" ref="K621:AB621" ca="1" si="249">K620-K619</f>
        <v>562814.8833333333</v>
      </c>
      <c r="L621" s="14">
        <f t="shared" ca="1" si="249"/>
        <v>644229.7666666666</v>
      </c>
      <c r="M621" s="14">
        <f t="shared" ca="1" si="249"/>
        <v>725644.64999999991</v>
      </c>
      <c r="N621" s="14">
        <f t="shared" ca="1" si="249"/>
        <v>828854.26399999997</v>
      </c>
      <c r="O621" s="14">
        <f t="shared" ca="1" si="249"/>
        <v>932063.87800000003</v>
      </c>
      <c r="P621" s="14">
        <f t="shared" ca="1" si="249"/>
        <v>1035273.4920000001</v>
      </c>
      <c r="Q621" s="14">
        <f t="shared" ca="1" si="249"/>
        <v>1138483.1060000001</v>
      </c>
      <c r="R621" s="14">
        <f t="shared" ca="1" si="249"/>
        <v>1356614.8450000002</v>
      </c>
      <c r="S621" s="14">
        <f t="shared" ca="1" si="249"/>
        <v>1533626.5840000003</v>
      </c>
      <c r="T621" s="14">
        <f t="shared" ca="1" si="249"/>
        <v>1710638.3230000003</v>
      </c>
      <c r="U621" s="14">
        <f t="shared" ca="1" si="249"/>
        <v>1887650.0620000004</v>
      </c>
      <c r="V621" s="14">
        <f t="shared" ca="1" si="249"/>
        <v>2064661.8010000004</v>
      </c>
      <c r="W621" s="14">
        <f t="shared" ca="1" si="249"/>
        <v>2410745.9800000004</v>
      </c>
      <c r="X621" s="14">
        <f t="shared" ca="1" si="249"/>
        <v>2592690.1590000005</v>
      </c>
      <c r="Y621" s="14">
        <f t="shared" ca="1" si="249"/>
        <v>2774634.3380000005</v>
      </c>
      <c r="Z621" s="14">
        <f t="shared" ca="1" si="249"/>
        <v>2956578.5170000005</v>
      </c>
      <c r="AA621" s="14">
        <f t="shared" ca="1" si="249"/>
        <v>3138522.6960000005</v>
      </c>
      <c r="AB621" s="14">
        <f t="shared" ca="1" si="249"/>
        <v>3320466.8750000005</v>
      </c>
      <c r="AC621" s="14">
        <f ca="1">AC620-AC619</f>
        <v>3502411.0540000005</v>
      </c>
      <c r="AD621" s="14">
        <f t="shared" ref="AD621:AM621" ca="1" si="250">AD620-AD619</f>
        <v>3684355.2330000005</v>
      </c>
      <c r="AE621" s="14">
        <f t="shared" ca="1" si="250"/>
        <v>3866299.4120000005</v>
      </c>
      <c r="AF621" s="14">
        <f t="shared" ca="1" si="250"/>
        <v>4048243.5910000005</v>
      </c>
      <c r="AG621" s="14">
        <f t="shared" ca="1" si="250"/>
        <v>4230187.7700000005</v>
      </c>
      <c r="AH621" s="14">
        <f t="shared" ca="1" si="250"/>
        <v>4412131.949000001</v>
      </c>
      <c r="AI621" s="14">
        <f t="shared" ca="1" si="250"/>
        <v>2064661.8010000004</v>
      </c>
      <c r="AJ621" s="14">
        <f t="shared" ca="1" si="250"/>
        <v>4412131.949</v>
      </c>
      <c r="AK621" s="14">
        <f t="shared" ca="1" si="250"/>
        <v>6728936.5216800002</v>
      </c>
      <c r="AL621" s="14">
        <f t="shared" ca="1" si="250"/>
        <v>9154172.6332868002</v>
      </c>
      <c r="AM621" s="14">
        <f t="shared" ca="1" si="250"/>
        <v>11702412.075209668</v>
      </c>
    </row>
    <row r="622" spans="1:39" hidden="1" outlineLevel="2" x14ac:dyDescent="0.3">
      <c r="B622" t="str">
        <f>B569</f>
        <v>Debt Service</v>
      </c>
      <c r="K622" s="3">
        <f>K569</f>
        <v>0</v>
      </c>
      <c r="L622" s="3">
        <f t="shared" ref="L622:AM622" si="251">L569</f>
        <v>0</v>
      </c>
      <c r="M622" s="3">
        <f t="shared" si="251"/>
        <v>0</v>
      </c>
      <c r="N622" s="3">
        <f t="shared" si="251"/>
        <v>0</v>
      </c>
      <c r="O622" s="3">
        <f t="shared" si="251"/>
        <v>0</v>
      </c>
      <c r="P622" s="3">
        <f t="shared" si="251"/>
        <v>0</v>
      </c>
      <c r="Q622" s="3">
        <f t="shared" si="251"/>
        <v>0</v>
      </c>
      <c r="R622" s="3">
        <f t="shared" si="251"/>
        <v>0</v>
      </c>
      <c r="S622" s="3">
        <f t="shared" si="251"/>
        <v>0</v>
      </c>
      <c r="T622" s="3">
        <f t="shared" si="251"/>
        <v>0</v>
      </c>
      <c r="U622" s="3">
        <f t="shared" si="251"/>
        <v>0</v>
      </c>
      <c r="V622" s="3">
        <f t="shared" si="251"/>
        <v>0</v>
      </c>
      <c r="W622" s="3">
        <f t="shared" si="251"/>
        <v>0</v>
      </c>
      <c r="X622" s="3">
        <f t="shared" si="251"/>
        <v>0</v>
      </c>
      <c r="Y622" s="3">
        <f t="shared" si="251"/>
        <v>0</v>
      </c>
      <c r="Z622" s="3">
        <f t="shared" si="251"/>
        <v>0</v>
      </c>
      <c r="AA622" s="3">
        <f t="shared" si="251"/>
        <v>0</v>
      </c>
      <c r="AB622" s="3">
        <f t="shared" si="251"/>
        <v>0</v>
      </c>
      <c r="AC622" s="3">
        <f t="shared" si="251"/>
        <v>0</v>
      </c>
      <c r="AD622" s="3">
        <f t="shared" si="251"/>
        <v>0</v>
      </c>
      <c r="AE622" s="3">
        <f t="shared" si="251"/>
        <v>0</v>
      </c>
      <c r="AF622" s="3">
        <f t="shared" si="251"/>
        <v>0</v>
      </c>
      <c r="AG622" s="3">
        <f t="shared" si="251"/>
        <v>0</v>
      </c>
      <c r="AH622" s="3">
        <f t="shared" si="251"/>
        <v>0</v>
      </c>
      <c r="AI622" s="3">
        <f t="shared" si="251"/>
        <v>0</v>
      </c>
      <c r="AJ622" s="3">
        <f t="shared" si="251"/>
        <v>0</v>
      </c>
      <c r="AK622" s="3">
        <f t="shared" si="251"/>
        <v>0</v>
      </c>
      <c r="AL622" s="3">
        <f t="shared" si="251"/>
        <v>0</v>
      </c>
      <c r="AM622" s="3">
        <f t="shared" si="251"/>
        <v>0</v>
      </c>
    </row>
    <row r="623" spans="1:39" hidden="1" outlineLevel="2" x14ac:dyDescent="0.3">
      <c r="B623" t="str">
        <f>B567</f>
        <v>Interest Expense</v>
      </c>
      <c r="K623" s="3">
        <f t="shared" ref="K623:AM623" si="252">-K567</f>
        <v>0</v>
      </c>
      <c r="L623" s="3">
        <f t="shared" si="252"/>
        <v>0</v>
      </c>
      <c r="M623" s="3">
        <f t="shared" si="252"/>
        <v>0</v>
      </c>
      <c r="N623" s="3">
        <f t="shared" si="252"/>
        <v>0</v>
      </c>
      <c r="O623" s="3">
        <f t="shared" si="252"/>
        <v>0</v>
      </c>
      <c r="P623" s="3">
        <f t="shared" si="252"/>
        <v>0</v>
      </c>
      <c r="Q623" s="3">
        <f t="shared" si="252"/>
        <v>0</v>
      </c>
      <c r="R623" s="3">
        <f t="shared" si="252"/>
        <v>0</v>
      </c>
      <c r="S623" s="3">
        <f t="shared" si="252"/>
        <v>0</v>
      </c>
      <c r="T623" s="3">
        <f t="shared" si="252"/>
        <v>0</v>
      </c>
      <c r="U623" s="3">
        <f t="shared" si="252"/>
        <v>0</v>
      </c>
      <c r="V623" s="3">
        <f t="shared" si="252"/>
        <v>0</v>
      </c>
      <c r="W623" s="3">
        <f t="shared" si="252"/>
        <v>0</v>
      </c>
      <c r="X623" s="3">
        <f t="shared" si="252"/>
        <v>0</v>
      </c>
      <c r="Y623" s="3">
        <f t="shared" si="252"/>
        <v>0</v>
      </c>
      <c r="Z623" s="3">
        <f t="shared" si="252"/>
        <v>0</v>
      </c>
      <c r="AA623" s="3">
        <f t="shared" si="252"/>
        <v>0</v>
      </c>
      <c r="AB623" s="3">
        <f t="shared" si="252"/>
        <v>0</v>
      </c>
      <c r="AC623" s="3">
        <f t="shared" si="252"/>
        <v>0</v>
      </c>
      <c r="AD623" s="3">
        <f t="shared" si="252"/>
        <v>0</v>
      </c>
      <c r="AE623" s="3">
        <f t="shared" si="252"/>
        <v>0</v>
      </c>
      <c r="AF623" s="3">
        <f t="shared" si="252"/>
        <v>0</v>
      </c>
      <c r="AG623" s="3">
        <f t="shared" si="252"/>
        <v>0</v>
      </c>
      <c r="AH623" s="3">
        <f t="shared" si="252"/>
        <v>0</v>
      </c>
      <c r="AI623" s="3">
        <f t="shared" si="252"/>
        <v>0</v>
      </c>
      <c r="AJ623" s="3">
        <f t="shared" si="252"/>
        <v>0</v>
      </c>
      <c r="AK623" s="3">
        <f t="shared" si="252"/>
        <v>0</v>
      </c>
      <c r="AL623" s="3">
        <f t="shared" si="252"/>
        <v>0</v>
      </c>
      <c r="AM623" s="3">
        <f t="shared" si="252"/>
        <v>0</v>
      </c>
    </row>
    <row r="624" spans="1:39" hidden="1" outlineLevel="2" x14ac:dyDescent="0.3">
      <c r="B624" t="s">
        <v>196</v>
      </c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 t="e">
        <f ca="1">AI618/AI567</f>
        <v>#DIV/0!</v>
      </c>
      <c r="AJ624" s="109" t="e">
        <f ca="1">AJ618/AJ567</f>
        <v>#DIV/0!</v>
      </c>
      <c r="AK624" s="109" t="e">
        <f ca="1">AK618/AK567</f>
        <v>#DIV/0!</v>
      </c>
      <c r="AL624" s="109" t="e">
        <f ca="1">AL618/AL567</f>
        <v>#DIV/0!</v>
      </c>
      <c r="AM624" s="109" t="e">
        <f ca="1">AM618/AM567</f>
        <v>#DIV/0!</v>
      </c>
    </row>
    <row r="625" spans="1:39" hidden="1" outlineLevel="2" x14ac:dyDescent="0.3">
      <c r="B625" t="s">
        <v>197</v>
      </c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 t="e">
        <f ca="1">AI618/AI622</f>
        <v>#DIV/0!</v>
      </c>
      <c r="AJ625" s="109" t="e">
        <f ca="1">AJ618/AJ622</f>
        <v>#DIV/0!</v>
      </c>
      <c r="AK625" s="109" t="e">
        <f ca="1">AK618/AK622</f>
        <v>#DIV/0!</v>
      </c>
      <c r="AL625" s="109" t="e">
        <f ca="1">AL618/AL622</f>
        <v>#DIV/0!</v>
      </c>
      <c r="AM625" s="109" t="e">
        <f ca="1">AM618/AM622</f>
        <v>#DIV/0!</v>
      </c>
    </row>
    <row r="626" spans="1:39" hidden="1" outlineLevel="2" x14ac:dyDescent="0.3">
      <c r="B626" t="s">
        <v>198</v>
      </c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>
        <f ca="1">AI621/AI617</f>
        <v>-1.0011575087450768</v>
      </c>
      <c r="AJ626" s="109">
        <f ca="1">AJ621/AJ617</f>
        <v>-1.5667029576705995</v>
      </c>
      <c r="AK626" s="109">
        <f ca="1">AK621/AK617</f>
        <v>-2.3437947563325143</v>
      </c>
      <c r="AL626" s="109">
        <f ca="1">AL621/AL617</f>
        <v>-3.1234268108374237</v>
      </c>
      <c r="AM626" s="109">
        <f ca="1">AM621/AM617</f>
        <v>-3.9053887175576487</v>
      </c>
    </row>
    <row r="627" spans="1:39" hidden="1" outlineLevel="2" x14ac:dyDescent="0.3">
      <c r="B627" t="s">
        <v>199</v>
      </c>
      <c r="K627" s="3"/>
    </row>
    <row r="628" spans="1:39" hidden="1" outlineLevel="2" x14ac:dyDescent="0.3">
      <c r="B628" t="s">
        <v>200</v>
      </c>
      <c r="K628" s="3"/>
    </row>
    <row r="629" spans="1:39" hidden="1" outlineLevel="2" x14ac:dyDescent="0.3"/>
    <row r="630" spans="1:39" ht="13.5" hidden="1" outlineLevel="1" thickBot="1" x14ac:dyDescent="0.35"/>
    <row r="631" spans="1:39" ht="13.5" collapsed="1" thickBot="1" x14ac:dyDescent="0.35">
      <c r="A631" s="36" t="s">
        <v>151</v>
      </c>
      <c r="B631" s="96" t="s">
        <v>205</v>
      </c>
      <c r="C631" s="97"/>
      <c r="D631" s="97"/>
      <c r="E631" s="97"/>
      <c r="F631" s="97"/>
      <c r="G631" s="97"/>
      <c r="H631" s="97"/>
      <c r="I631" s="97"/>
      <c r="J631" s="97"/>
      <c r="K631" s="98"/>
      <c r="L631" s="98"/>
      <c r="M631" s="98"/>
      <c r="N631" s="98"/>
      <c r="O631" s="98"/>
      <c r="P631" s="98"/>
      <c r="Q631" s="98"/>
      <c r="R631" s="99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</row>
    <row r="632" spans="1:39" ht="13.5" hidden="1" outlineLevel="1" thickBot="1" x14ac:dyDescent="0.35">
      <c r="B632" s="104" t="s">
        <v>210</v>
      </c>
      <c r="C632" s="101"/>
      <c r="D632" s="101"/>
      <c r="E632" s="101"/>
      <c r="F632" s="101"/>
      <c r="G632" s="101"/>
      <c r="H632" s="101"/>
      <c r="I632" s="101"/>
      <c r="J632" s="101"/>
      <c r="K632" s="102"/>
      <c r="L632" s="102"/>
      <c r="M632" s="102"/>
      <c r="N632" s="102"/>
      <c r="O632" s="102"/>
      <c r="P632" s="102"/>
      <c r="Q632" s="102"/>
      <c r="R632" s="103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 spans="1:39" hidden="1" outlineLevel="1" x14ac:dyDescent="0.3"/>
    <row r="634" spans="1:39" s="15" customFormat="1" hidden="1" outlineLevel="1" collapsed="1" x14ac:dyDescent="0.3">
      <c r="A634" s="36"/>
      <c r="B634" s="15" t="s">
        <v>69</v>
      </c>
      <c r="K634" s="29">
        <f t="shared" ref="K634:AM634" ca="1" si="253">SUM(K635:K637)</f>
        <v>0</v>
      </c>
      <c r="L634" s="29">
        <f t="shared" ca="1" si="253"/>
        <v>0</v>
      </c>
      <c r="M634" s="29">
        <f t="shared" ca="1" si="253"/>
        <v>0</v>
      </c>
      <c r="N634" s="29">
        <f t="shared" ca="1" si="253"/>
        <v>0</v>
      </c>
      <c r="O634" s="29">
        <f t="shared" ca="1" si="253"/>
        <v>0</v>
      </c>
      <c r="P634" s="29">
        <f t="shared" ca="1" si="253"/>
        <v>0</v>
      </c>
      <c r="Q634" s="29">
        <f t="shared" ca="1" si="253"/>
        <v>0</v>
      </c>
      <c r="R634" s="33">
        <f t="shared" ca="1" si="253"/>
        <v>0</v>
      </c>
      <c r="S634" s="33">
        <f t="shared" ca="1" si="253"/>
        <v>0</v>
      </c>
      <c r="T634" s="33">
        <f t="shared" ca="1" si="253"/>
        <v>0</v>
      </c>
      <c r="U634" s="33">
        <f t="shared" ca="1" si="253"/>
        <v>0</v>
      </c>
      <c r="V634" s="33">
        <f t="shared" ca="1" si="253"/>
        <v>0</v>
      </c>
      <c r="W634" s="33">
        <f t="shared" ca="1" si="253"/>
        <v>0</v>
      </c>
      <c r="X634" s="33">
        <f t="shared" ca="1" si="253"/>
        <v>0</v>
      </c>
      <c r="Y634" s="33">
        <f t="shared" ca="1" si="253"/>
        <v>0</v>
      </c>
      <c r="Z634" s="33">
        <f t="shared" ca="1" si="253"/>
        <v>0</v>
      </c>
      <c r="AA634" s="33">
        <f t="shared" ca="1" si="253"/>
        <v>0</v>
      </c>
      <c r="AB634" s="33">
        <f t="shared" ca="1" si="253"/>
        <v>0</v>
      </c>
      <c r="AC634" s="33">
        <f t="shared" ca="1" si="253"/>
        <v>0</v>
      </c>
      <c r="AD634" s="33">
        <f t="shared" ca="1" si="253"/>
        <v>0</v>
      </c>
      <c r="AE634" s="33">
        <f t="shared" ca="1" si="253"/>
        <v>0</v>
      </c>
      <c r="AF634" s="33">
        <f t="shared" ca="1" si="253"/>
        <v>0</v>
      </c>
      <c r="AG634" s="33">
        <f t="shared" ca="1" si="253"/>
        <v>0</v>
      </c>
      <c r="AH634" s="33">
        <f t="shared" ca="1" si="253"/>
        <v>0</v>
      </c>
      <c r="AI634" s="33">
        <f t="shared" ca="1" si="253"/>
        <v>0</v>
      </c>
      <c r="AJ634" s="33">
        <f t="shared" ca="1" si="253"/>
        <v>0</v>
      </c>
      <c r="AK634" s="33">
        <f t="shared" ca="1" si="253"/>
        <v>0</v>
      </c>
      <c r="AL634" s="33">
        <f t="shared" ca="1" si="253"/>
        <v>0</v>
      </c>
      <c r="AM634" s="33">
        <f t="shared" ca="1" si="253"/>
        <v>0</v>
      </c>
    </row>
    <row r="635" spans="1:39" hidden="1" outlineLevel="2" x14ac:dyDescent="0.3">
      <c r="C635" t="str">
        <f>C476</f>
        <v>Top Celebrities</v>
      </c>
      <c r="K635" s="14">
        <f t="shared" ref="K635:AM635" ca="1" si="254">K476</f>
        <v>0</v>
      </c>
      <c r="L635" s="14">
        <f t="shared" ca="1" si="254"/>
        <v>0</v>
      </c>
      <c r="M635" s="14">
        <f t="shared" ca="1" si="254"/>
        <v>0</v>
      </c>
      <c r="N635" s="14">
        <f t="shared" ca="1" si="254"/>
        <v>0</v>
      </c>
      <c r="O635" s="14">
        <f t="shared" ca="1" si="254"/>
        <v>0</v>
      </c>
      <c r="P635" s="14">
        <f t="shared" ca="1" si="254"/>
        <v>0</v>
      </c>
      <c r="Q635" s="14">
        <f t="shared" ca="1" si="254"/>
        <v>0</v>
      </c>
      <c r="R635" s="14">
        <f t="shared" ca="1" si="254"/>
        <v>0</v>
      </c>
      <c r="S635" s="14">
        <f t="shared" ca="1" si="254"/>
        <v>0</v>
      </c>
      <c r="T635" s="14">
        <f t="shared" ca="1" si="254"/>
        <v>0</v>
      </c>
      <c r="U635" s="14">
        <f t="shared" ca="1" si="254"/>
        <v>0</v>
      </c>
      <c r="V635" s="14">
        <f t="shared" ca="1" si="254"/>
        <v>0</v>
      </c>
      <c r="W635" s="14">
        <f t="shared" ca="1" si="254"/>
        <v>0</v>
      </c>
      <c r="X635" s="14">
        <f t="shared" ca="1" si="254"/>
        <v>0</v>
      </c>
      <c r="Y635" s="14">
        <f t="shared" ca="1" si="254"/>
        <v>0</v>
      </c>
      <c r="Z635" s="14">
        <f t="shared" ca="1" si="254"/>
        <v>0</v>
      </c>
      <c r="AA635" s="14">
        <f t="shared" ca="1" si="254"/>
        <v>0</v>
      </c>
      <c r="AB635" s="14">
        <f t="shared" ca="1" si="254"/>
        <v>0</v>
      </c>
      <c r="AC635" s="14">
        <f t="shared" ca="1" si="254"/>
        <v>0</v>
      </c>
      <c r="AD635" s="14">
        <f t="shared" ca="1" si="254"/>
        <v>0</v>
      </c>
      <c r="AE635" s="14">
        <f t="shared" ca="1" si="254"/>
        <v>0</v>
      </c>
      <c r="AF635" s="14">
        <f t="shared" ca="1" si="254"/>
        <v>0</v>
      </c>
      <c r="AG635" s="14">
        <f t="shared" ca="1" si="254"/>
        <v>0</v>
      </c>
      <c r="AH635" s="14">
        <f t="shared" ca="1" si="254"/>
        <v>0</v>
      </c>
      <c r="AI635" s="14">
        <f t="shared" ca="1" si="254"/>
        <v>0</v>
      </c>
      <c r="AJ635" s="14">
        <f t="shared" ca="1" si="254"/>
        <v>0</v>
      </c>
      <c r="AK635" s="14">
        <f t="shared" ca="1" si="254"/>
        <v>0</v>
      </c>
      <c r="AL635" s="14">
        <f t="shared" ca="1" si="254"/>
        <v>0</v>
      </c>
      <c r="AM635" s="14">
        <f t="shared" ca="1" si="254"/>
        <v>0</v>
      </c>
    </row>
    <row r="636" spans="1:39" hidden="1" outlineLevel="2" x14ac:dyDescent="0.3">
      <c r="C636" t="str">
        <f>C477</f>
        <v>Celebrities</v>
      </c>
      <c r="K636" s="14">
        <f t="shared" ref="K636:AM636" ca="1" si="255">K477</f>
        <v>0</v>
      </c>
      <c r="L636" s="14">
        <f t="shared" ca="1" si="255"/>
        <v>0</v>
      </c>
      <c r="M636" s="14">
        <f t="shared" ca="1" si="255"/>
        <v>0</v>
      </c>
      <c r="N636" s="14">
        <f t="shared" ca="1" si="255"/>
        <v>0</v>
      </c>
      <c r="O636" s="14">
        <f t="shared" ca="1" si="255"/>
        <v>0</v>
      </c>
      <c r="P636" s="14">
        <f t="shared" ca="1" si="255"/>
        <v>0</v>
      </c>
      <c r="Q636" s="14">
        <f t="shared" ca="1" si="255"/>
        <v>0</v>
      </c>
      <c r="R636" s="14">
        <f t="shared" ca="1" si="255"/>
        <v>0</v>
      </c>
      <c r="S636" s="14">
        <f t="shared" ca="1" si="255"/>
        <v>0</v>
      </c>
      <c r="T636" s="14">
        <f t="shared" ca="1" si="255"/>
        <v>0</v>
      </c>
      <c r="U636" s="14">
        <f t="shared" ca="1" si="255"/>
        <v>0</v>
      </c>
      <c r="V636" s="14">
        <f t="shared" ca="1" si="255"/>
        <v>0</v>
      </c>
      <c r="W636" s="14">
        <f t="shared" ca="1" si="255"/>
        <v>0</v>
      </c>
      <c r="X636" s="14">
        <f t="shared" ca="1" si="255"/>
        <v>0</v>
      </c>
      <c r="Y636" s="14">
        <f t="shared" ca="1" si="255"/>
        <v>0</v>
      </c>
      <c r="Z636" s="14">
        <f t="shared" ca="1" si="255"/>
        <v>0</v>
      </c>
      <c r="AA636" s="14">
        <f t="shared" ca="1" si="255"/>
        <v>0</v>
      </c>
      <c r="AB636" s="14">
        <f t="shared" ca="1" si="255"/>
        <v>0</v>
      </c>
      <c r="AC636" s="14">
        <f t="shared" ca="1" si="255"/>
        <v>0</v>
      </c>
      <c r="AD636" s="14">
        <f t="shared" ca="1" si="255"/>
        <v>0</v>
      </c>
      <c r="AE636" s="14">
        <f t="shared" ca="1" si="255"/>
        <v>0</v>
      </c>
      <c r="AF636" s="14">
        <f t="shared" ca="1" si="255"/>
        <v>0</v>
      </c>
      <c r="AG636" s="14">
        <f t="shared" ca="1" si="255"/>
        <v>0</v>
      </c>
      <c r="AH636" s="14">
        <f t="shared" ca="1" si="255"/>
        <v>0</v>
      </c>
      <c r="AI636" s="14">
        <f t="shared" ca="1" si="255"/>
        <v>0</v>
      </c>
      <c r="AJ636" s="14">
        <f t="shared" ca="1" si="255"/>
        <v>0</v>
      </c>
      <c r="AK636" s="14">
        <f t="shared" ca="1" si="255"/>
        <v>0</v>
      </c>
      <c r="AL636" s="14">
        <f t="shared" ca="1" si="255"/>
        <v>0</v>
      </c>
      <c r="AM636" s="14">
        <f t="shared" ca="1" si="255"/>
        <v>0</v>
      </c>
    </row>
    <row r="637" spans="1:39" hidden="1" outlineLevel="2" x14ac:dyDescent="0.3">
      <c r="C637" t="str">
        <f>C478</f>
        <v>Old Celebrities</v>
      </c>
      <c r="K637" s="3">
        <f t="shared" ref="K637:AM637" ca="1" si="256">K478</f>
        <v>0</v>
      </c>
      <c r="L637" s="3">
        <f t="shared" ca="1" si="256"/>
        <v>0</v>
      </c>
      <c r="M637" s="3">
        <f t="shared" ca="1" si="256"/>
        <v>0</v>
      </c>
      <c r="N637" s="3">
        <f t="shared" ca="1" si="256"/>
        <v>0</v>
      </c>
      <c r="O637" s="3">
        <f t="shared" ca="1" si="256"/>
        <v>0</v>
      </c>
      <c r="P637" s="3">
        <f t="shared" ca="1" si="256"/>
        <v>0</v>
      </c>
      <c r="Q637" s="3">
        <f t="shared" ca="1" si="256"/>
        <v>0</v>
      </c>
      <c r="R637" s="3">
        <f t="shared" ca="1" si="256"/>
        <v>0</v>
      </c>
      <c r="S637" s="3">
        <f t="shared" ca="1" si="256"/>
        <v>0</v>
      </c>
      <c r="T637" s="3">
        <f t="shared" ca="1" si="256"/>
        <v>0</v>
      </c>
      <c r="U637" s="3">
        <f t="shared" ca="1" si="256"/>
        <v>0</v>
      </c>
      <c r="V637" s="3">
        <f t="shared" ca="1" si="256"/>
        <v>0</v>
      </c>
      <c r="W637" s="3">
        <f t="shared" ca="1" si="256"/>
        <v>0</v>
      </c>
      <c r="X637" s="3">
        <f t="shared" ca="1" si="256"/>
        <v>0</v>
      </c>
      <c r="Y637" s="3">
        <f t="shared" ca="1" si="256"/>
        <v>0</v>
      </c>
      <c r="Z637" s="3">
        <f t="shared" ca="1" si="256"/>
        <v>0</v>
      </c>
      <c r="AA637" s="3">
        <f t="shared" ca="1" si="256"/>
        <v>0</v>
      </c>
      <c r="AB637" s="3">
        <f t="shared" ca="1" si="256"/>
        <v>0</v>
      </c>
      <c r="AC637" s="3">
        <f t="shared" ca="1" si="256"/>
        <v>0</v>
      </c>
      <c r="AD637" s="3">
        <f t="shared" ca="1" si="256"/>
        <v>0</v>
      </c>
      <c r="AE637" s="3">
        <f t="shared" ca="1" si="256"/>
        <v>0</v>
      </c>
      <c r="AF637" s="3">
        <f t="shared" ca="1" si="256"/>
        <v>0</v>
      </c>
      <c r="AG637" s="3">
        <f t="shared" ca="1" si="256"/>
        <v>0</v>
      </c>
      <c r="AH637" s="3">
        <f t="shared" ca="1" si="256"/>
        <v>0</v>
      </c>
      <c r="AI637" s="3">
        <f t="shared" ca="1" si="256"/>
        <v>0</v>
      </c>
      <c r="AJ637" s="3">
        <f t="shared" ca="1" si="256"/>
        <v>0</v>
      </c>
      <c r="AK637" s="3">
        <f t="shared" ca="1" si="256"/>
        <v>0</v>
      </c>
      <c r="AL637" s="3">
        <f t="shared" ca="1" si="256"/>
        <v>0</v>
      </c>
      <c r="AM637" s="3">
        <f t="shared" ca="1" si="256"/>
        <v>0</v>
      </c>
    </row>
    <row r="638" spans="1:39" hidden="1" outlineLevel="1" collapsed="1" x14ac:dyDescent="0.3">
      <c r="B638" t="s">
        <v>230</v>
      </c>
      <c r="K638" s="3">
        <f t="shared" ref="K638:AM638" ca="1" si="257">SUM(K639:K643)</f>
        <v>0</v>
      </c>
      <c r="L638" s="3">
        <f t="shared" ca="1" si="257"/>
        <v>0</v>
      </c>
      <c r="M638" s="3">
        <f t="shared" ca="1" si="257"/>
        <v>0</v>
      </c>
      <c r="N638" s="3">
        <f t="shared" ca="1" si="257"/>
        <v>0</v>
      </c>
      <c r="O638" s="3">
        <f t="shared" ca="1" si="257"/>
        <v>0</v>
      </c>
      <c r="P638" s="3">
        <f t="shared" ca="1" si="257"/>
        <v>0</v>
      </c>
      <c r="Q638" s="3">
        <f t="shared" ca="1" si="257"/>
        <v>0</v>
      </c>
      <c r="R638" s="3">
        <f t="shared" ca="1" si="257"/>
        <v>-18000</v>
      </c>
      <c r="S638" s="3">
        <f t="shared" ca="1" si="257"/>
        <v>-18000</v>
      </c>
      <c r="T638" s="3">
        <f t="shared" ca="1" si="257"/>
        <v>-18000</v>
      </c>
      <c r="U638" s="3">
        <f t="shared" ca="1" si="257"/>
        <v>-18000</v>
      </c>
      <c r="V638" s="3">
        <f t="shared" ca="1" si="257"/>
        <v>-18000</v>
      </c>
      <c r="W638" s="3">
        <f t="shared" ca="1" si="257"/>
        <v>-18000</v>
      </c>
      <c r="X638" s="3">
        <f t="shared" ca="1" si="257"/>
        <v>-18000</v>
      </c>
      <c r="Y638" s="3">
        <f t="shared" ca="1" si="257"/>
        <v>-18000</v>
      </c>
      <c r="Z638" s="3">
        <f t="shared" ca="1" si="257"/>
        <v>-18000</v>
      </c>
      <c r="AA638" s="3">
        <f t="shared" ca="1" si="257"/>
        <v>-18000</v>
      </c>
      <c r="AB638" s="3">
        <f t="shared" ca="1" si="257"/>
        <v>-18000</v>
      </c>
      <c r="AC638" s="3">
        <f t="shared" ca="1" si="257"/>
        <v>-18000</v>
      </c>
      <c r="AD638" s="3">
        <f t="shared" ca="1" si="257"/>
        <v>-18000</v>
      </c>
      <c r="AE638" s="3">
        <f t="shared" ca="1" si="257"/>
        <v>-18000</v>
      </c>
      <c r="AF638" s="3">
        <f t="shared" ca="1" si="257"/>
        <v>-18000</v>
      </c>
      <c r="AG638" s="3">
        <f t="shared" ca="1" si="257"/>
        <v>-18000</v>
      </c>
      <c r="AH638" s="3">
        <f t="shared" ca="1" si="257"/>
        <v>-18000</v>
      </c>
      <c r="AI638" s="3">
        <f t="shared" ca="1" si="257"/>
        <v>-90000</v>
      </c>
      <c r="AJ638" s="3">
        <f t="shared" ca="1" si="257"/>
        <v>-216000</v>
      </c>
      <c r="AK638" s="3">
        <f t="shared" ca="1" si="257"/>
        <v>-248400</v>
      </c>
      <c r="AL638" s="3">
        <f t="shared" ca="1" si="257"/>
        <v>-285659.99999999994</v>
      </c>
      <c r="AM638" s="3">
        <f t="shared" ca="1" si="257"/>
        <v>-328508.99999999988</v>
      </c>
    </row>
    <row r="639" spans="1:39" hidden="1" outlineLevel="2" x14ac:dyDescent="0.3">
      <c r="C639" t="str">
        <f>B482</f>
        <v>% Commission / Sales staff per movie</v>
      </c>
      <c r="K639" s="3">
        <f t="shared" ref="K639:AM639" ca="1" si="258">-K482</f>
        <v>0</v>
      </c>
      <c r="L639" s="3">
        <f t="shared" ca="1" si="258"/>
        <v>0</v>
      </c>
      <c r="M639" s="3">
        <f t="shared" ca="1" si="258"/>
        <v>0</v>
      </c>
      <c r="N639" s="3">
        <f t="shared" ca="1" si="258"/>
        <v>0</v>
      </c>
      <c r="O639" s="3">
        <f t="shared" ca="1" si="258"/>
        <v>0</v>
      </c>
      <c r="P639" s="3">
        <f t="shared" ca="1" si="258"/>
        <v>0</v>
      </c>
      <c r="Q639" s="3">
        <f t="shared" ca="1" si="258"/>
        <v>0</v>
      </c>
      <c r="R639" s="3">
        <f t="shared" ca="1" si="258"/>
        <v>0</v>
      </c>
      <c r="S639" s="3">
        <f t="shared" ca="1" si="258"/>
        <v>0</v>
      </c>
      <c r="T639" s="3">
        <f t="shared" ca="1" si="258"/>
        <v>0</v>
      </c>
      <c r="U639" s="3">
        <f t="shared" ca="1" si="258"/>
        <v>0</v>
      </c>
      <c r="V639" s="3">
        <f t="shared" ca="1" si="258"/>
        <v>0</v>
      </c>
      <c r="W639" s="3">
        <f t="shared" ca="1" si="258"/>
        <v>0</v>
      </c>
      <c r="X639" s="3">
        <f t="shared" ca="1" si="258"/>
        <v>0</v>
      </c>
      <c r="Y639" s="3">
        <f t="shared" ca="1" si="258"/>
        <v>0</v>
      </c>
      <c r="Z639" s="3">
        <f t="shared" ca="1" si="258"/>
        <v>0</v>
      </c>
      <c r="AA639" s="3">
        <f t="shared" ca="1" si="258"/>
        <v>0</v>
      </c>
      <c r="AB639" s="3">
        <f t="shared" ca="1" si="258"/>
        <v>0</v>
      </c>
      <c r="AC639" s="3">
        <f t="shared" ca="1" si="258"/>
        <v>0</v>
      </c>
      <c r="AD639" s="3">
        <f t="shared" ca="1" si="258"/>
        <v>0</v>
      </c>
      <c r="AE639" s="3">
        <f t="shared" ca="1" si="258"/>
        <v>0</v>
      </c>
      <c r="AF639" s="3">
        <f t="shared" ca="1" si="258"/>
        <v>0</v>
      </c>
      <c r="AG639" s="3">
        <f t="shared" ca="1" si="258"/>
        <v>0</v>
      </c>
      <c r="AH639" s="3">
        <f t="shared" ca="1" si="258"/>
        <v>0</v>
      </c>
      <c r="AI639" s="3">
        <f t="shared" ca="1" si="258"/>
        <v>0</v>
      </c>
      <c r="AJ639" s="3">
        <f t="shared" ca="1" si="258"/>
        <v>0</v>
      </c>
      <c r="AK639" s="3">
        <f t="shared" ca="1" si="258"/>
        <v>0</v>
      </c>
      <c r="AL639" s="3">
        <f t="shared" ca="1" si="258"/>
        <v>0</v>
      </c>
      <c r="AM639" s="3">
        <f t="shared" ca="1" si="258"/>
        <v>0</v>
      </c>
    </row>
    <row r="640" spans="1:39" hidden="1" outlineLevel="2" x14ac:dyDescent="0.3">
      <c r="C640" t="str">
        <f>B483</f>
        <v>Expense budget / Sales staff</v>
      </c>
      <c r="K640" s="3">
        <f t="shared" ref="K640:AM640" ca="1" si="259">-K483</f>
        <v>0</v>
      </c>
      <c r="L640" s="3">
        <f t="shared" ca="1" si="259"/>
        <v>0</v>
      </c>
      <c r="M640" s="3">
        <f t="shared" ca="1" si="259"/>
        <v>0</v>
      </c>
      <c r="N640" s="3">
        <f t="shared" ca="1" si="259"/>
        <v>0</v>
      </c>
      <c r="O640" s="3">
        <f t="shared" ca="1" si="259"/>
        <v>0</v>
      </c>
      <c r="P640" s="3">
        <f t="shared" ca="1" si="259"/>
        <v>0</v>
      </c>
      <c r="Q640" s="3">
        <f t="shared" ca="1" si="259"/>
        <v>0</v>
      </c>
      <c r="R640" s="3">
        <f t="shared" ca="1" si="259"/>
        <v>-18000</v>
      </c>
      <c r="S640" s="3">
        <f t="shared" ca="1" si="259"/>
        <v>-18000</v>
      </c>
      <c r="T640" s="3">
        <f t="shared" ca="1" si="259"/>
        <v>-18000</v>
      </c>
      <c r="U640" s="3">
        <f t="shared" ca="1" si="259"/>
        <v>-18000</v>
      </c>
      <c r="V640" s="3">
        <f t="shared" ca="1" si="259"/>
        <v>-18000</v>
      </c>
      <c r="W640" s="3">
        <f t="shared" ca="1" si="259"/>
        <v>-18000</v>
      </c>
      <c r="X640" s="3">
        <f t="shared" ca="1" si="259"/>
        <v>-18000</v>
      </c>
      <c r="Y640" s="3">
        <f t="shared" ca="1" si="259"/>
        <v>-18000</v>
      </c>
      <c r="Z640" s="3">
        <f t="shared" ca="1" si="259"/>
        <v>-18000</v>
      </c>
      <c r="AA640" s="3">
        <f t="shared" ca="1" si="259"/>
        <v>-18000</v>
      </c>
      <c r="AB640" s="3">
        <f t="shared" ca="1" si="259"/>
        <v>-18000</v>
      </c>
      <c r="AC640" s="3">
        <f t="shared" ca="1" si="259"/>
        <v>-18000</v>
      </c>
      <c r="AD640" s="3">
        <f t="shared" ca="1" si="259"/>
        <v>-18000</v>
      </c>
      <c r="AE640" s="3">
        <f t="shared" ca="1" si="259"/>
        <v>-18000</v>
      </c>
      <c r="AF640" s="3">
        <f t="shared" ca="1" si="259"/>
        <v>-18000</v>
      </c>
      <c r="AG640" s="3">
        <f t="shared" ca="1" si="259"/>
        <v>-18000</v>
      </c>
      <c r="AH640" s="3">
        <f t="shared" ca="1" si="259"/>
        <v>-18000</v>
      </c>
      <c r="AI640" s="3">
        <f t="shared" ca="1" si="259"/>
        <v>-90000</v>
      </c>
      <c r="AJ640" s="3">
        <f t="shared" ca="1" si="259"/>
        <v>-216000</v>
      </c>
      <c r="AK640" s="3">
        <f t="shared" ca="1" si="259"/>
        <v>-248400</v>
      </c>
      <c r="AL640" s="3">
        <f t="shared" ca="1" si="259"/>
        <v>-285659.99999999994</v>
      </c>
      <c r="AM640" s="3">
        <f t="shared" ca="1" si="259"/>
        <v>-328508.99999999988</v>
      </c>
    </row>
    <row r="641" spans="1:39" hidden="1" outlineLevel="2" x14ac:dyDescent="0.3">
      <c r="C641" t="str">
        <f>B484</f>
        <v>Marketing</v>
      </c>
      <c r="K641" s="3">
        <f t="shared" ref="K641:AM641" ca="1" si="260">-K484</f>
        <v>0</v>
      </c>
      <c r="L641" s="3">
        <f t="shared" ca="1" si="260"/>
        <v>0</v>
      </c>
      <c r="M641" s="3">
        <f t="shared" ca="1" si="260"/>
        <v>0</v>
      </c>
      <c r="N641" s="3">
        <f t="shared" ca="1" si="260"/>
        <v>0</v>
      </c>
      <c r="O641" s="3">
        <f t="shared" ca="1" si="260"/>
        <v>0</v>
      </c>
      <c r="P641" s="3">
        <f t="shared" ca="1" si="260"/>
        <v>0</v>
      </c>
      <c r="Q641" s="3">
        <f t="shared" ca="1" si="260"/>
        <v>0</v>
      </c>
      <c r="R641" s="3">
        <f t="shared" ca="1" si="260"/>
        <v>0</v>
      </c>
      <c r="S641" s="3">
        <f t="shared" ca="1" si="260"/>
        <v>0</v>
      </c>
      <c r="T641" s="3">
        <f t="shared" ca="1" si="260"/>
        <v>0</v>
      </c>
      <c r="U641" s="3">
        <f t="shared" ca="1" si="260"/>
        <v>0</v>
      </c>
      <c r="V641" s="3">
        <f t="shared" ca="1" si="260"/>
        <v>0</v>
      </c>
      <c r="W641" s="3">
        <f t="shared" ca="1" si="260"/>
        <v>0</v>
      </c>
      <c r="X641" s="3">
        <f t="shared" ca="1" si="260"/>
        <v>0</v>
      </c>
      <c r="Y641" s="3">
        <f t="shared" ca="1" si="260"/>
        <v>0</v>
      </c>
      <c r="Z641" s="3">
        <f t="shared" ca="1" si="260"/>
        <v>0</v>
      </c>
      <c r="AA641" s="3">
        <f t="shared" ca="1" si="260"/>
        <v>0</v>
      </c>
      <c r="AB641" s="3">
        <f t="shared" ca="1" si="260"/>
        <v>0</v>
      </c>
      <c r="AC641" s="3">
        <f t="shared" ca="1" si="260"/>
        <v>0</v>
      </c>
      <c r="AD641" s="3">
        <f t="shared" ca="1" si="260"/>
        <v>0</v>
      </c>
      <c r="AE641" s="3">
        <f t="shared" ca="1" si="260"/>
        <v>0</v>
      </c>
      <c r="AF641" s="3">
        <f t="shared" ca="1" si="260"/>
        <v>0</v>
      </c>
      <c r="AG641" s="3">
        <f t="shared" ca="1" si="260"/>
        <v>0</v>
      </c>
      <c r="AH641" s="3">
        <f t="shared" ca="1" si="260"/>
        <v>0</v>
      </c>
      <c r="AI641" s="3">
        <f t="shared" ca="1" si="260"/>
        <v>0</v>
      </c>
      <c r="AJ641" s="3">
        <f t="shared" ca="1" si="260"/>
        <v>0</v>
      </c>
      <c r="AK641" s="3">
        <f t="shared" ca="1" si="260"/>
        <v>0</v>
      </c>
      <c r="AL641" s="3">
        <f t="shared" ca="1" si="260"/>
        <v>0</v>
      </c>
      <c r="AM641" s="3">
        <f t="shared" ca="1" si="260"/>
        <v>0</v>
      </c>
    </row>
    <row r="642" spans="1:39" hidden="1" outlineLevel="2" x14ac:dyDescent="0.3">
      <c r="C642" t="str">
        <f>B485</f>
        <v>Advertising</v>
      </c>
      <c r="K642" s="3">
        <f t="shared" ref="K642:AM642" ca="1" si="261">-K485</f>
        <v>0</v>
      </c>
      <c r="L642" s="3">
        <f t="shared" ca="1" si="261"/>
        <v>0</v>
      </c>
      <c r="M642" s="3">
        <f t="shared" ca="1" si="261"/>
        <v>0</v>
      </c>
      <c r="N642" s="3">
        <f t="shared" ca="1" si="261"/>
        <v>0</v>
      </c>
      <c r="O642" s="3">
        <f t="shared" ca="1" si="261"/>
        <v>0</v>
      </c>
      <c r="P642" s="3">
        <f t="shared" ca="1" si="261"/>
        <v>0</v>
      </c>
      <c r="Q642" s="3">
        <f t="shared" ca="1" si="261"/>
        <v>0</v>
      </c>
      <c r="R642" s="3">
        <f t="shared" ca="1" si="261"/>
        <v>0</v>
      </c>
      <c r="S642" s="3">
        <f t="shared" ca="1" si="261"/>
        <v>0</v>
      </c>
      <c r="T642" s="3">
        <f t="shared" ca="1" si="261"/>
        <v>0</v>
      </c>
      <c r="U642" s="3">
        <f t="shared" ca="1" si="261"/>
        <v>0</v>
      </c>
      <c r="V642" s="3">
        <f t="shared" ca="1" si="261"/>
        <v>0</v>
      </c>
      <c r="W642" s="3">
        <f t="shared" ca="1" si="261"/>
        <v>0</v>
      </c>
      <c r="X642" s="3">
        <f t="shared" ca="1" si="261"/>
        <v>0</v>
      </c>
      <c r="Y642" s="3">
        <f t="shared" ca="1" si="261"/>
        <v>0</v>
      </c>
      <c r="Z642" s="3">
        <f t="shared" ca="1" si="261"/>
        <v>0</v>
      </c>
      <c r="AA642" s="3">
        <f t="shared" ca="1" si="261"/>
        <v>0</v>
      </c>
      <c r="AB642" s="3">
        <f t="shared" ca="1" si="261"/>
        <v>0</v>
      </c>
      <c r="AC642" s="3">
        <f t="shared" ca="1" si="261"/>
        <v>0</v>
      </c>
      <c r="AD642" s="3">
        <f t="shared" ca="1" si="261"/>
        <v>0</v>
      </c>
      <c r="AE642" s="3">
        <f t="shared" ca="1" si="261"/>
        <v>0</v>
      </c>
      <c r="AF642" s="3">
        <f t="shared" ca="1" si="261"/>
        <v>0</v>
      </c>
      <c r="AG642" s="3">
        <f t="shared" ca="1" si="261"/>
        <v>0</v>
      </c>
      <c r="AH642" s="3">
        <f t="shared" ca="1" si="261"/>
        <v>0</v>
      </c>
      <c r="AI642" s="3">
        <f t="shared" ca="1" si="261"/>
        <v>0</v>
      </c>
      <c r="AJ642" s="3">
        <f t="shared" ca="1" si="261"/>
        <v>0</v>
      </c>
      <c r="AK642" s="3">
        <f t="shared" ca="1" si="261"/>
        <v>0</v>
      </c>
      <c r="AL642" s="3">
        <f t="shared" ca="1" si="261"/>
        <v>0</v>
      </c>
      <c r="AM642" s="3">
        <f t="shared" ca="1" si="261"/>
        <v>0</v>
      </c>
    </row>
    <row r="643" spans="1:39" hidden="1" outlineLevel="2" x14ac:dyDescent="0.3">
      <c r="C643" t="str">
        <f>B486</f>
        <v>Securitization Tax (% of movie budget)</v>
      </c>
      <c r="K643" s="3">
        <f t="shared" ref="K643:AM643" ca="1" si="262">-K486</f>
        <v>0</v>
      </c>
      <c r="L643" s="3">
        <f t="shared" ca="1" si="262"/>
        <v>0</v>
      </c>
      <c r="M643" s="3">
        <f t="shared" ca="1" si="262"/>
        <v>0</v>
      </c>
      <c r="N643" s="3">
        <f t="shared" ca="1" si="262"/>
        <v>0</v>
      </c>
      <c r="O643" s="3">
        <f t="shared" ca="1" si="262"/>
        <v>0</v>
      </c>
      <c r="P643" s="3">
        <f t="shared" ca="1" si="262"/>
        <v>0</v>
      </c>
      <c r="Q643" s="3">
        <f t="shared" ca="1" si="262"/>
        <v>0</v>
      </c>
      <c r="R643" s="3">
        <f t="shared" ca="1" si="262"/>
        <v>0</v>
      </c>
      <c r="S643" s="3">
        <f t="shared" ca="1" si="262"/>
        <v>0</v>
      </c>
      <c r="T643" s="3">
        <f t="shared" ca="1" si="262"/>
        <v>0</v>
      </c>
      <c r="U643" s="3">
        <f t="shared" ca="1" si="262"/>
        <v>0</v>
      </c>
      <c r="V643" s="3">
        <f t="shared" ca="1" si="262"/>
        <v>0</v>
      </c>
      <c r="W643" s="3">
        <f t="shared" ca="1" si="262"/>
        <v>0</v>
      </c>
      <c r="X643" s="3">
        <f t="shared" ca="1" si="262"/>
        <v>0</v>
      </c>
      <c r="Y643" s="3">
        <f t="shared" ca="1" si="262"/>
        <v>0</v>
      </c>
      <c r="Z643" s="3">
        <f t="shared" ca="1" si="262"/>
        <v>0</v>
      </c>
      <c r="AA643" s="3">
        <f t="shared" ca="1" si="262"/>
        <v>0</v>
      </c>
      <c r="AB643" s="3">
        <f t="shared" ca="1" si="262"/>
        <v>0</v>
      </c>
      <c r="AC643" s="3">
        <f t="shared" ca="1" si="262"/>
        <v>0</v>
      </c>
      <c r="AD643" s="3">
        <f t="shared" ca="1" si="262"/>
        <v>0</v>
      </c>
      <c r="AE643" s="3">
        <f t="shared" ca="1" si="262"/>
        <v>0</v>
      </c>
      <c r="AF643" s="3">
        <f t="shared" ca="1" si="262"/>
        <v>0</v>
      </c>
      <c r="AG643" s="3">
        <f t="shared" ca="1" si="262"/>
        <v>0</v>
      </c>
      <c r="AH643" s="3">
        <f t="shared" ca="1" si="262"/>
        <v>0</v>
      </c>
      <c r="AI643" s="3">
        <f t="shared" ca="1" si="262"/>
        <v>0</v>
      </c>
      <c r="AJ643" s="3">
        <f t="shared" ca="1" si="262"/>
        <v>0</v>
      </c>
      <c r="AK643" s="3">
        <f t="shared" ca="1" si="262"/>
        <v>0</v>
      </c>
      <c r="AL643" s="3">
        <f t="shared" ca="1" si="262"/>
        <v>0</v>
      </c>
      <c r="AM643" s="3">
        <f t="shared" ca="1" si="262"/>
        <v>0</v>
      </c>
    </row>
    <row r="644" spans="1:39" s="15" customFormat="1" hidden="1" outlineLevel="1" x14ac:dyDescent="0.3">
      <c r="A644" s="36"/>
      <c r="B644" s="91" t="s">
        <v>206</v>
      </c>
      <c r="C644" s="91"/>
      <c r="D644" s="91"/>
      <c r="E644" s="91"/>
      <c r="F644" s="91"/>
      <c r="G644" s="91"/>
      <c r="H644" s="91"/>
      <c r="I644" s="91"/>
      <c r="J644" s="91"/>
      <c r="K644" s="91">
        <f t="shared" ref="K644:AM644" ca="1" si="263">K634+K638</f>
        <v>0</v>
      </c>
      <c r="L644" s="91">
        <f t="shared" ca="1" si="263"/>
        <v>0</v>
      </c>
      <c r="M644" s="91">
        <f t="shared" ca="1" si="263"/>
        <v>0</v>
      </c>
      <c r="N644" s="91">
        <f t="shared" ca="1" si="263"/>
        <v>0</v>
      </c>
      <c r="O644" s="91">
        <f t="shared" ca="1" si="263"/>
        <v>0</v>
      </c>
      <c r="P644" s="91">
        <f t="shared" ca="1" si="263"/>
        <v>0</v>
      </c>
      <c r="Q644" s="91">
        <f t="shared" ca="1" si="263"/>
        <v>0</v>
      </c>
      <c r="R644" s="91">
        <f t="shared" ca="1" si="263"/>
        <v>-18000</v>
      </c>
      <c r="S644" s="91">
        <f t="shared" ca="1" si="263"/>
        <v>-18000</v>
      </c>
      <c r="T644" s="91">
        <f t="shared" ca="1" si="263"/>
        <v>-18000</v>
      </c>
      <c r="U644" s="91">
        <f t="shared" ca="1" si="263"/>
        <v>-18000</v>
      </c>
      <c r="V644" s="91">
        <f t="shared" ca="1" si="263"/>
        <v>-18000</v>
      </c>
      <c r="W644" s="91">
        <f t="shared" ca="1" si="263"/>
        <v>-18000</v>
      </c>
      <c r="X644" s="91">
        <f t="shared" ca="1" si="263"/>
        <v>-18000</v>
      </c>
      <c r="Y644" s="91">
        <f t="shared" ca="1" si="263"/>
        <v>-18000</v>
      </c>
      <c r="Z644" s="91">
        <f t="shared" ca="1" si="263"/>
        <v>-18000</v>
      </c>
      <c r="AA644" s="91">
        <f t="shared" ca="1" si="263"/>
        <v>-18000</v>
      </c>
      <c r="AB644" s="91">
        <f t="shared" ca="1" si="263"/>
        <v>-18000</v>
      </c>
      <c r="AC644" s="91">
        <f t="shared" ca="1" si="263"/>
        <v>-18000</v>
      </c>
      <c r="AD644" s="91">
        <f t="shared" ca="1" si="263"/>
        <v>-18000</v>
      </c>
      <c r="AE644" s="91">
        <f t="shared" ca="1" si="263"/>
        <v>-18000</v>
      </c>
      <c r="AF644" s="91">
        <f t="shared" ca="1" si="263"/>
        <v>-18000</v>
      </c>
      <c r="AG644" s="91">
        <f t="shared" ca="1" si="263"/>
        <v>-18000</v>
      </c>
      <c r="AH644" s="91">
        <f t="shared" ca="1" si="263"/>
        <v>-18000</v>
      </c>
      <c r="AI644" s="91">
        <f t="shared" ca="1" si="263"/>
        <v>-90000</v>
      </c>
      <c r="AJ644" s="91">
        <f t="shared" ca="1" si="263"/>
        <v>-216000</v>
      </c>
      <c r="AK644" s="91">
        <f t="shared" ca="1" si="263"/>
        <v>-248400</v>
      </c>
      <c r="AL644" s="91">
        <f t="shared" ca="1" si="263"/>
        <v>-285659.99999999994</v>
      </c>
      <c r="AM644" s="91">
        <f t="shared" ca="1" si="263"/>
        <v>-328508.99999999988</v>
      </c>
    </row>
    <row r="645" spans="1:39" hidden="1" outlineLevel="1" collapsed="1" x14ac:dyDescent="0.3">
      <c r="B645" s="3" t="s">
        <v>231</v>
      </c>
      <c r="C645" s="3"/>
      <c r="D645" s="3"/>
      <c r="E645" s="3"/>
      <c r="F645" s="3"/>
      <c r="G645" s="3"/>
      <c r="H645" s="3"/>
      <c r="I645" s="3"/>
      <c r="J645" s="3"/>
      <c r="K645" s="3">
        <f ca="1">SUM(K646:K653)</f>
        <v>-105223.16666666667</v>
      </c>
      <c r="L645" s="3">
        <f t="shared" ref="L645:AM645" ca="1" si="264">SUM(L646:L653)</f>
        <v>-105223.16666666667</v>
      </c>
      <c r="M645" s="3">
        <f t="shared" ca="1" si="264"/>
        <v>-105223.16666666667</v>
      </c>
      <c r="N645" s="3">
        <f t="shared" ca="1" si="264"/>
        <v>-132811.43333333335</v>
      </c>
      <c r="O645" s="3">
        <f t="shared" ca="1" si="264"/>
        <v>-132811.43333333335</v>
      </c>
      <c r="P645" s="3">
        <f t="shared" ca="1" si="264"/>
        <v>-132811.43333333335</v>
      </c>
      <c r="Q645" s="3">
        <f t="shared" ca="1" si="264"/>
        <v>-132811.43333333335</v>
      </c>
      <c r="R645" s="3">
        <f t="shared" ca="1" si="264"/>
        <v>-208518.93333333335</v>
      </c>
      <c r="S645" s="3">
        <f t="shared" ca="1" si="264"/>
        <v>-208518.93333333335</v>
      </c>
      <c r="T645" s="3">
        <f t="shared" ca="1" si="264"/>
        <v>-208518.93333333335</v>
      </c>
      <c r="U645" s="3">
        <f t="shared" ca="1" si="264"/>
        <v>-208518.93333333335</v>
      </c>
      <c r="V645" s="3">
        <f t="shared" ca="1" si="264"/>
        <v>-208518.93333333335</v>
      </c>
      <c r="W645" s="3">
        <f t="shared" ca="1" si="264"/>
        <v>-216682.43333333335</v>
      </c>
      <c r="X645" s="3">
        <f t="shared" ca="1" si="264"/>
        <v>-216682.43333333335</v>
      </c>
      <c r="Y645" s="3">
        <f t="shared" ca="1" si="264"/>
        <v>-216682.43333333335</v>
      </c>
      <c r="Z645" s="3">
        <f t="shared" ca="1" si="264"/>
        <v>-216682.43333333335</v>
      </c>
      <c r="AA645" s="3">
        <f t="shared" ca="1" si="264"/>
        <v>-216682.43333333335</v>
      </c>
      <c r="AB645" s="3">
        <f t="shared" ca="1" si="264"/>
        <v>-216682.43333333335</v>
      </c>
      <c r="AC645" s="3">
        <f t="shared" ca="1" si="264"/>
        <v>-216682.43333333335</v>
      </c>
      <c r="AD645" s="3">
        <f t="shared" ca="1" si="264"/>
        <v>-216682.43333333335</v>
      </c>
      <c r="AE645" s="3">
        <f t="shared" ca="1" si="264"/>
        <v>-216682.43333333335</v>
      </c>
      <c r="AF645" s="3">
        <f t="shared" ca="1" si="264"/>
        <v>-216682.43333333335</v>
      </c>
      <c r="AG645" s="3">
        <f t="shared" ca="1" si="264"/>
        <v>-216682.43333333335</v>
      </c>
      <c r="AH645" s="3">
        <f t="shared" ca="1" si="264"/>
        <v>-216682.43333333335</v>
      </c>
      <c r="AI645" s="3">
        <f t="shared" ca="1" si="264"/>
        <v>-1972274.7</v>
      </c>
      <c r="AJ645" s="3">
        <f t="shared" ca="1" si="264"/>
        <v>-2600189.2000000002</v>
      </c>
      <c r="AK645" s="3">
        <f t="shared" ca="1" si="264"/>
        <v>-2622558.0920000002</v>
      </c>
      <c r="AL645" s="3">
        <f t="shared" ca="1" si="264"/>
        <v>-2645150.6729200003</v>
      </c>
      <c r="AM645" s="3">
        <f t="shared" ca="1" si="264"/>
        <v>-2667969.1796492003</v>
      </c>
    </row>
    <row r="646" spans="1:39" hidden="1" outlineLevel="2" x14ac:dyDescent="0.3">
      <c r="B646" s="3"/>
      <c r="C646" s="243" t="str">
        <f>B510</f>
        <v>Total Salary Charges</v>
      </c>
      <c r="D646" s="3"/>
      <c r="E646" s="3"/>
      <c r="F646" s="3"/>
      <c r="G646" s="3"/>
      <c r="H646" s="3"/>
      <c r="I646" s="3"/>
      <c r="J646" s="3"/>
      <c r="K646" s="3">
        <f t="shared" ref="K646:AM647" ca="1" si="265">-K510</f>
        <v>-63000</v>
      </c>
      <c r="L646" s="3">
        <f t="shared" ca="1" si="265"/>
        <v>-63000</v>
      </c>
      <c r="M646" s="3">
        <f t="shared" ca="1" si="265"/>
        <v>-63000</v>
      </c>
      <c r="N646" s="3">
        <f t="shared" ca="1" si="265"/>
        <v>-63000</v>
      </c>
      <c r="O646" s="3">
        <f t="shared" ca="1" si="265"/>
        <v>-63000</v>
      </c>
      <c r="P646" s="3">
        <f t="shared" ca="1" si="265"/>
        <v>-63000</v>
      </c>
      <c r="Q646" s="3">
        <f t="shared" ca="1" si="265"/>
        <v>-63000</v>
      </c>
      <c r="R646" s="3">
        <f t="shared" ca="1" si="265"/>
        <v>-128000</v>
      </c>
      <c r="S646" s="3">
        <f t="shared" ca="1" si="265"/>
        <v>-128000</v>
      </c>
      <c r="T646" s="3">
        <f t="shared" ca="1" si="265"/>
        <v>-128000</v>
      </c>
      <c r="U646" s="3">
        <f t="shared" ca="1" si="265"/>
        <v>-128000</v>
      </c>
      <c r="V646" s="3">
        <f t="shared" ca="1" si="265"/>
        <v>-128000</v>
      </c>
      <c r="W646" s="3">
        <f t="shared" ca="1" si="265"/>
        <v>-135000</v>
      </c>
      <c r="X646" s="3">
        <f t="shared" ca="1" si="265"/>
        <v>-135000</v>
      </c>
      <c r="Y646" s="3">
        <f t="shared" ca="1" si="265"/>
        <v>-135000</v>
      </c>
      <c r="Z646" s="3">
        <f t="shared" ca="1" si="265"/>
        <v>-135000</v>
      </c>
      <c r="AA646" s="3">
        <f t="shared" ca="1" si="265"/>
        <v>-135000</v>
      </c>
      <c r="AB646" s="3">
        <f t="shared" ca="1" si="265"/>
        <v>-135000</v>
      </c>
      <c r="AC646" s="3">
        <f t="shared" ca="1" si="265"/>
        <v>-135000</v>
      </c>
      <c r="AD646" s="3">
        <f t="shared" ca="1" si="265"/>
        <v>-135000</v>
      </c>
      <c r="AE646" s="3">
        <f t="shared" ca="1" si="265"/>
        <v>-135000</v>
      </c>
      <c r="AF646" s="3">
        <f t="shared" ca="1" si="265"/>
        <v>-135000</v>
      </c>
      <c r="AG646" s="3">
        <f t="shared" ca="1" si="265"/>
        <v>-135000</v>
      </c>
      <c r="AH646" s="3">
        <f t="shared" ca="1" si="265"/>
        <v>-135000</v>
      </c>
      <c r="AI646" s="3">
        <f t="shared" ca="1" si="265"/>
        <v>-1081000</v>
      </c>
      <c r="AJ646" s="3">
        <f t="shared" ca="1" si="265"/>
        <v>-1620000</v>
      </c>
      <c r="AK646" s="3">
        <f t="shared" ca="1" si="265"/>
        <v>-1636200</v>
      </c>
      <c r="AL646" s="3">
        <f t="shared" ca="1" si="265"/>
        <v>-1652562</v>
      </c>
      <c r="AM646" s="3">
        <f t="shared" ca="1" si="265"/>
        <v>-1669087.62</v>
      </c>
    </row>
    <row r="647" spans="1:39" hidden="1" outlineLevel="2" x14ac:dyDescent="0.3">
      <c r="B647" s="3"/>
      <c r="C647" s="243" t="str">
        <f>B511</f>
        <v>Social Charges</v>
      </c>
      <c r="D647" s="3"/>
      <c r="E647" s="3"/>
      <c r="F647" s="3"/>
      <c r="G647" s="3"/>
      <c r="H647" s="3"/>
      <c r="I647" s="3"/>
      <c r="J647" s="3"/>
      <c r="K647" s="3">
        <f t="shared" ca="1" si="265"/>
        <v>-9796.5</v>
      </c>
      <c r="L647" s="3">
        <f t="shared" ca="1" si="265"/>
        <v>-9796.5</v>
      </c>
      <c r="M647" s="3">
        <f t="shared" ca="1" si="265"/>
        <v>-9796.5</v>
      </c>
      <c r="N647" s="3">
        <f t="shared" ca="1" si="265"/>
        <v>-9796.5</v>
      </c>
      <c r="O647" s="3">
        <f t="shared" ca="1" si="265"/>
        <v>-9796.5</v>
      </c>
      <c r="P647" s="3">
        <f t="shared" ca="1" si="265"/>
        <v>-9796.5</v>
      </c>
      <c r="Q647" s="3">
        <f t="shared" ca="1" si="265"/>
        <v>-9796.5</v>
      </c>
      <c r="R647" s="3">
        <f t="shared" ca="1" si="265"/>
        <v>-19904</v>
      </c>
      <c r="S647" s="3">
        <f t="shared" ca="1" si="265"/>
        <v>-19904</v>
      </c>
      <c r="T647" s="3">
        <f t="shared" ca="1" si="265"/>
        <v>-19904</v>
      </c>
      <c r="U647" s="3">
        <f t="shared" ca="1" si="265"/>
        <v>-19904</v>
      </c>
      <c r="V647" s="3">
        <f t="shared" ca="1" si="265"/>
        <v>-19904</v>
      </c>
      <c r="W647" s="3">
        <f t="shared" ca="1" si="265"/>
        <v>-20992.5</v>
      </c>
      <c r="X647" s="3">
        <f t="shared" ca="1" si="265"/>
        <v>-20992.5</v>
      </c>
      <c r="Y647" s="3">
        <f t="shared" ca="1" si="265"/>
        <v>-20992.5</v>
      </c>
      <c r="Z647" s="3">
        <f t="shared" ca="1" si="265"/>
        <v>-20992.5</v>
      </c>
      <c r="AA647" s="3">
        <f t="shared" ca="1" si="265"/>
        <v>-20992.5</v>
      </c>
      <c r="AB647" s="3">
        <f t="shared" ca="1" si="265"/>
        <v>-20992.5</v>
      </c>
      <c r="AC647" s="3">
        <f t="shared" ca="1" si="265"/>
        <v>-20992.5</v>
      </c>
      <c r="AD647" s="3">
        <f t="shared" ca="1" si="265"/>
        <v>-20992.5</v>
      </c>
      <c r="AE647" s="3">
        <f t="shared" ca="1" si="265"/>
        <v>-20992.5</v>
      </c>
      <c r="AF647" s="3">
        <f t="shared" ca="1" si="265"/>
        <v>-20992.5</v>
      </c>
      <c r="AG647" s="3">
        <f t="shared" ca="1" si="265"/>
        <v>-20992.5</v>
      </c>
      <c r="AH647" s="3">
        <f t="shared" ca="1" si="265"/>
        <v>-20992.5</v>
      </c>
      <c r="AI647" s="3">
        <f t="shared" ca="1" si="265"/>
        <v>-168095.5</v>
      </c>
      <c r="AJ647" s="3">
        <f t="shared" ca="1" si="265"/>
        <v>-251910</v>
      </c>
      <c r="AK647" s="3">
        <f t="shared" ca="1" si="265"/>
        <v>-254429.1</v>
      </c>
      <c r="AL647" s="3">
        <f t="shared" ca="1" si="265"/>
        <v>-256973.391</v>
      </c>
      <c r="AM647" s="3">
        <f t="shared" ca="1" si="265"/>
        <v>-259543.12491000001</v>
      </c>
    </row>
    <row r="648" spans="1:39" hidden="1" outlineLevel="2" x14ac:dyDescent="0.3">
      <c r="B648" s="3"/>
      <c r="C648" s="243" t="str">
        <f t="shared" ref="C648:C653" si="266">C513</f>
        <v>Rent</v>
      </c>
      <c r="D648" s="3"/>
      <c r="E648" s="3"/>
      <c r="F648" s="3"/>
      <c r="G648" s="3"/>
      <c r="H648" s="3"/>
      <c r="I648" s="3"/>
      <c r="J648" s="3"/>
      <c r="K648" s="3">
        <f t="shared" ref="K648:AM653" ca="1" si="267">-K513</f>
        <v>-2666.666666666667</v>
      </c>
      <c r="L648" s="3">
        <f t="shared" ca="1" si="267"/>
        <v>-2666.666666666667</v>
      </c>
      <c r="M648" s="3">
        <f t="shared" ca="1" si="267"/>
        <v>-2666.666666666667</v>
      </c>
      <c r="N648" s="3">
        <f t="shared" ca="1" si="267"/>
        <v>-28693.333333333336</v>
      </c>
      <c r="O648" s="3">
        <f t="shared" ca="1" si="267"/>
        <v>-28693.333333333336</v>
      </c>
      <c r="P648" s="3">
        <f t="shared" ca="1" si="267"/>
        <v>-28693.333333333336</v>
      </c>
      <c r="Q648" s="3">
        <f t="shared" ca="1" si="267"/>
        <v>-28693.333333333336</v>
      </c>
      <c r="R648" s="3">
        <f t="shared" ca="1" si="267"/>
        <v>-28693.333333333336</v>
      </c>
      <c r="S648" s="3">
        <f t="shared" ca="1" si="267"/>
        <v>-28693.333333333336</v>
      </c>
      <c r="T648" s="3">
        <f t="shared" ca="1" si="267"/>
        <v>-28693.333333333336</v>
      </c>
      <c r="U648" s="3">
        <f t="shared" ca="1" si="267"/>
        <v>-28693.333333333336</v>
      </c>
      <c r="V648" s="3">
        <f t="shared" ca="1" si="267"/>
        <v>-28693.333333333336</v>
      </c>
      <c r="W648" s="3">
        <f t="shared" ca="1" si="267"/>
        <v>-28693.333333333336</v>
      </c>
      <c r="X648" s="3">
        <f t="shared" ca="1" si="267"/>
        <v>-28693.333333333336</v>
      </c>
      <c r="Y648" s="3">
        <f t="shared" ca="1" si="267"/>
        <v>-28693.333333333336</v>
      </c>
      <c r="Z648" s="3">
        <f t="shared" ca="1" si="267"/>
        <v>-28693.333333333336</v>
      </c>
      <c r="AA648" s="3">
        <f t="shared" ca="1" si="267"/>
        <v>-28693.333333333336</v>
      </c>
      <c r="AB648" s="3">
        <f t="shared" ca="1" si="267"/>
        <v>-28693.333333333336</v>
      </c>
      <c r="AC648" s="3">
        <f t="shared" ca="1" si="267"/>
        <v>-28693.333333333336</v>
      </c>
      <c r="AD648" s="3">
        <f t="shared" ca="1" si="267"/>
        <v>-28693.333333333336</v>
      </c>
      <c r="AE648" s="3">
        <f t="shared" ca="1" si="267"/>
        <v>-28693.333333333336</v>
      </c>
      <c r="AF648" s="3">
        <f t="shared" ca="1" si="267"/>
        <v>-28693.333333333336</v>
      </c>
      <c r="AG648" s="3">
        <f t="shared" ca="1" si="267"/>
        <v>-28693.333333333336</v>
      </c>
      <c r="AH648" s="3">
        <f t="shared" ca="1" si="267"/>
        <v>-28693.333333333336</v>
      </c>
      <c r="AI648" s="3">
        <f t="shared" ca="1" si="267"/>
        <v>-344320</v>
      </c>
      <c r="AJ648" s="3">
        <f t="shared" ca="1" si="267"/>
        <v>-344320</v>
      </c>
      <c r="AK648" s="3">
        <f t="shared" ca="1" si="267"/>
        <v>-347763.20000000001</v>
      </c>
      <c r="AL648" s="3">
        <f t="shared" ca="1" si="267"/>
        <v>-351240.83199999999</v>
      </c>
      <c r="AM648" s="3">
        <f t="shared" ca="1" si="267"/>
        <v>-354753.24032000004</v>
      </c>
    </row>
    <row r="649" spans="1:39" hidden="1" outlineLevel="2" x14ac:dyDescent="0.3">
      <c r="B649" s="3"/>
      <c r="C649" s="243" t="str">
        <f t="shared" si="266"/>
        <v>Utilities</v>
      </c>
      <c r="D649" s="3"/>
      <c r="E649" s="3"/>
      <c r="F649" s="3"/>
      <c r="G649" s="3"/>
      <c r="H649" s="3"/>
      <c r="I649" s="3"/>
      <c r="J649" s="3"/>
      <c r="K649" s="3">
        <f t="shared" ca="1" si="267"/>
        <v>-160</v>
      </c>
      <c r="L649" s="3">
        <f t="shared" ca="1" si="267"/>
        <v>-160</v>
      </c>
      <c r="M649" s="3">
        <f t="shared" ca="1" si="267"/>
        <v>-160</v>
      </c>
      <c r="N649" s="3">
        <f t="shared" ca="1" si="267"/>
        <v>-1721.6000000000001</v>
      </c>
      <c r="O649" s="3">
        <f t="shared" ca="1" si="267"/>
        <v>-1721.6000000000001</v>
      </c>
      <c r="P649" s="3">
        <f t="shared" ca="1" si="267"/>
        <v>-1721.6000000000001</v>
      </c>
      <c r="Q649" s="3">
        <f t="shared" ca="1" si="267"/>
        <v>-1721.6000000000001</v>
      </c>
      <c r="R649" s="3">
        <f t="shared" ca="1" si="267"/>
        <v>-1721.6000000000001</v>
      </c>
      <c r="S649" s="3">
        <f t="shared" ca="1" si="267"/>
        <v>-1721.6000000000001</v>
      </c>
      <c r="T649" s="3">
        <f t="shared" ca="1" si="267"/>
        <v>-1721.6000000000001</v>
      </c>
      <c r="U649" s="3">
        <f t="shared" ca="1" si="267"/>
        <v>-1721.6000000000001</v>
      </c>
      <c r="V649" s="3">
        <f t="shared" ca="1" si="267"/>
        <v>-1721.6000000000001</v>
      </c>
      <c r="W649" s="3">
        <f t="shared" ca="1" si="267"/>
        <v>-1721.6000000000001</v>
      </c>
      <c r="X649" s="3">
        <f t="shared" ca="1" si="267"/>
        <v>-1721.6000000000001</v>
      </c>
      <c r="Y649" s="3">
        <f t="shared" ca="1" si="267"/>
        <v>-1721.6000000000001</v>
      </c>
      <c r="Z649" s="3">
        <f t="shared" ca="1" si="267"/>
        <v>-1721.6000000000001</v>
      </c>
      <c r="AA649" s="3">
        <f t="shared" ca="1" si="267"/>
        <v>-1721.6000000000001</v>
      </c>
      <c r="AB649" s="3">
        <f t="shared" ca="1" si="267"/>
        <v>-1721.6000000000001</v>
      </c>
      <c r="AC649" s="3">
        <f t="shared" ca="1" si="267"/>
        <v>-1721.6000000000001</v>
      </c>
      <c r="AD649" s="3">
        <f t="shared" ca="1" si="267"/>
        <v>-1721.6000000000001</v>
      </c>
      <c r="AE649" s="3">
        <f t="shared" ca="1" si="267"/>
        <v>-1721.6000000000001</v>
      </c>
      <c r="AF649" s="3">
        <f t="shared" ca="1" si="267"/>
        <v>-1721.6000000000001</v>
      </c>
      <c r="AG649" s="3">
        <f t="shared" ca="1" si="267"/>
        <v>-1721.6000000000001</v>
      </c>
      <c r="AH649" s="3">
        <f t="shared" ca="1" si="267"/>
        <v>-1721.6000000000001</v>
      </c>
      <c r="AI649" s="3">
        <f t="shared" ca="1" si="267"/>
        <v>-20659.2</v>
      </c>
      <c r="AJ649" s="3">
        <f t="shared" ca="1" si="267"/>
        <v>-20659.2</v>
      </c>
      <c r="AK649" s="3">
        <f t="shared" ca="1" si="267"/>
        <v>-20865.791999999998</v>
      </c>
      <c r="AL649" s="3">
        <f t="shared" ca="1" si="267"/>
        <v>-21074.449919999999</v>
      </c>
      <c r="AM649" s="3">
        <f t="shared" ca="1" si="267"/>
        <v>-21285.194419199997</v>
      </c>
    </row>
    <row r="650" spans="1:39" hidden="1" outlineLevel="2" x14ac:dyDescent="0.3">
      <c r="B650" s="3"/>
      <c r="C650" s="243" t="str">
        <f t="shared" si="266"/>
        <v>Travel &amp; Expenses</v>
      </c>
      <c r="D650" s="3"/>
      <c r="E650" s="3"/>
      <c r="F650" s="3"/>
      <c r="G650" s="3"/>
      <c r="H650" s="3"/>
      <c r="I650" s="3"/>
      <c r="J650" s="3"/>
      <c r="K650" s="3">
        <f t="shared" ca="1" si="267"/>
        <v>-15000</v>
      </c>
      <c r="L650" s="3">
        <f t="shared" ca="1" si="267"/>
        <v>-15000</v>
      </c>
      <c r="M650" s="3">
        <f t="shared" ca="1" si="267"/>
        <v>-15000</v>
      </c>
      <c r="N650" s="3">
        <f t="shared" ca="1" si="267"/>
        <v>-15000</v>
      </c>
      <c r="O650" s="3">
        <f t="shared" ca="1" si="267"/>
        <v>-15000</v>
      </c>
      <c r="P650" s="3">
        <f t="shared" ca="1" si="267"/>
        <v>-15000</v>
      </c>
      <c r="Q650" s="3">
        <f t="shared" ca="1" si="267"/>
        <v>-15000</v>
      </c>
      <c r="R650" s="3">
        <f t="shared" ca="1" si="267"/>
        <v>-15000</v>
      </c>
      <c r="S650" s="3">
        <f t="shared" ca="1" si="267"/>
        <v>-15000</v>
      </c>
      <c r="T650" s="3">
        <f t="shared" ca="1" si="267"/>
        <v>-15000</v>
      </c>
      <c r="U650" s="3">
        <f t="shared" ca="1" si="267"/>
        <v>-15000</v>
      </c>
      <c r="V650" s="3">
        <f t="shared" ca="1" si="267"/>
        <v>-15000</v>
      </c>
      <c r="W650" s="3">
        <f t="shared" ca="1" si="267"/>
        <v>-15000</v>
      </c>
      <c r="X650" s="3">
        <f t="shared" ca="1" si="267"/>
        <v>-15000</v>
      </c>
      <c r="Y650" s="3">
        <f t="shared" ca="1" si="267"/>
        <v>-15000</v>
      </c>
      <c r="Z650" s="3">
        <f t="shared" ca="1" si="267"/>
        <v>-15000</v>
      </c>
      <c r="AA650" s="3">
        <f t="shared" ca="1" si="267"/>
        <v>-15000</v>
      </c>
      <c r="AB650" s="3">
        <f t="shared" ca="1" si="267"/>
        <v>-15000</v>
      </c>
      <c r="AC650" s="3">
        <f t="shared" ca="1" si="267"/>
        <v>-15000</v>
      </c>
      <c r="AD650" s="3">
        <f t="shared" ca="1" si="267"/>
        <v>-15000</v>
      </c>
      <c r="AE650" s="3">
        <f t="shared" ca="1" si="267"/>
        <v>-15000</v>
      </c>
      <c r="AF650" s="3">
        <f t="shared" ca="1" si="267"/>
        <v>-15000</v>
      </c>
      <c r="AG650" s="3">
        <f t="shared" ca="1" si="267"/>
        <v>-15000</v>
      </c>
      <c r="AH650" s="3">
        <f t="shared" ca="1" si="267"/>
        <v>-15000</v>
      </c>
      <c r="AI650" s="3">
        <f t="shared" ca="1" si="267"/>
        <v>-180000</v>
      </c>
      <c r="AJ650" s="3">
        <f t="shared" ca="1" si="267"/>
        <v>-180000</v>
      </c>
      <c r="AK650" s="3">
        <f t="shared" ca="1" si="267"/>
        <v>-180000</v>
      </c>
      <c r="AL650" s="3">
        <f t="shared" ca="1" si="267"/>
        <v>-180000</v>
      </c>
      <c r="AM650" s="3">
        <f t="shared" ca="1" si="267"/>
        <v>-180000</v>
      </c>
    </row>
    <row r="651" spans="1:39" hidden="1" outlineLevel="2" x14ac:dyDescent="0.3">
      <c r="B651" s="3"/>
      <c r="C651" s="243" t="str">
        <f t="shared" si="266"/>
        <v>Phone Subscription</v>
      </c>
      <c r="D651" s="3"/>
      <c r="E651" s="3"/>
      <c r="F651" s="3"/>
      <c r="G651" s="3"/>
      <c r="H651" s="3"/>
      <c r="I651" s="3"/>
      <c r="J651" s="3"/>
      <c r="K651" s="3">
        <f t="shared" ca="1" si="267"/>
        <v>-600</v>
      </c>
      <c r="L651" s="3">
        <f t="shared" ca="1" si="267"/>
        <v>-600</v>
      </c>
      <c r="M651" s="3">
        <f t="shared" ca="1" si="267"/>
        <v>-600</v>
      </c>
      <c r="N651" s="3">
        <f t="shared" ca="1" si="267"/>
        <v>-600</v>
      </c>
      <c r="O651" s="3">
        <f t="shared" ca="1" si="267"/>
        <v>-600</v>
      </c>
      <c r="P651" s="3">
        <f t="shared" ca="1" si="267"/>
        <v>-600</v>
      </c>
      <c r="Q651" s="3">
        <f t="shared" ca="1" si="267"/>
        <v>-600</v>
      </c>
      <c r="R651" s="3">
        <f t="shared" ca="1" si="267"/>
        <v>-1200</v>
      </c>
      <c r="S651" s="3">
        <f t="shared" ca="1" si="267"/>
        <v>-1200</v>
      </c>
      <c r="T651" s="3">
        <f t="shared" ca="1" si="267"/>
        <v>-1200</v>
      </c>
      <c r="U651" s="3">
        <f t="shared" ca="1" si="267"/>
        <v>-1200</v>
      </c>
      <c r="V651" s="3">
        <f t="shared" ca="1" si="267"/>
        <v>-1200</v>
      </c>
      <c r="W651" s="3">
        <f t="shared" ca="1" si="267"/>
        <v>-1275</v>
      </c>
      <c r="X651" s="3">
        <f t="shared" ca="1" si="267"/>
        <v>-1275</v>
      </c>
      <c r="Y651" s="3">
        <f t="shared" ca="1" si="267"/>
        <v>-1275</v>
      </c>
      <c r="Z651" s="3">
        <f t="shared" ca="1" si="267"/>
        <v>-1275</v>
      </c>
      <c r="AA651" s="3">
        <f t="shared" ca="1" si="267"/>
        <v>-1275</v>
      </c>
      <c r="AB651" s="3">
        <f t="shared" ca="1" si="267"/>
        <v>-1275</v>
      </c>
      <c r="AC651" s="3">
        <f t="shared" ca="1" si="267"/>
        <v>-1275</v>
      </c>
      <c r="AD651" s="3">
        <f t="shared" ca="1" si="267"/>
        <v>-1275</v>
      </c>
      <c r="AE651" s="3">
        <f t="shared" ca="1" si="267"/>
        <v>-1275</v>
      </c>
      <c r="AF651" s="3">
        <f t="shared" ca="1" si="267"/>
        <v>-1275</v>
      </c>
      <c r="AG651" s="3">
        <f t="shared" ca="1" si="267"/>
        <v>-1275</v>
      </c>
      <c r="AH651" s="3">
        <f t="shared" ca="1" si="267"/>
        <v>-1275</v>
      </c>
      <c r="AI651" s="3">
        <f t="shared" ca="1" si="267"/>
        <v>-10200</v>
      </c>
      <c r="AJ651" s="3">
        <f t="shared" ca="1" si="267"/>
        <v>-15300</v>
      </c>
      <c r="AK651" s="3">
        <f t="shared" ca="1" si="267"/>
        <v>-15300</v>
      </c>
      <c r="AL651" s="3">
        <f t="shared" ca="1" si="267"/>
        <v>-15300</v>
      </c>
      <c r="AM651" s="3">
        <f t="shared" ca="1" si="267"/>
        <v>-15300</v>
      </c>
    </row>
    <row r="652" spans="1:39" hidden="1" outlineLevel="2" x14ac:dyDescent="0.3">
      <c r="B652" s="3"/>
      <c r="C652" s="243" t="str">
        <f t="shared" si="266"/>
        <v>Research &amp; Development</v>
      </c>
      <c r="D652" s="3"/>
      <c r="E652" s="3"/>
      <c r="F652" s="3"/>
      <c r="G652" s="3"/>
      <c r="H652" s="3"/>
      <c r="I652" s="3"/>
      <c r="J652" s="3"/>
      <c r="K652" s="3">
        <f t="shared" ca="1" si="267"/>
        <v>-4000</v>
      </c>
      <c r="L652" s="3">
        <f t="shared" ca="1" si="267"/>
        <v>-4000</v>
      </c>
      <c r="M652" s="3">
        <f t="shared" ca="1" si="267"/>
        <v>-4000</v>
      </c>
      <c r="N652" s="3">
        <f t="shared" ca="1" si="267"/>
        <v>-4000</v>
      </c>
      <c r="O652" s="3">
        <f t="shared" ca="1" si="267"/>
        <v>-4000</v>
      </c>
      <c r="P652" s="3">
        <f t="shared" ca="1" si="267"/>
        <v>-4000</v>
      </c>
      <c r="Q652" s="3">
        <f t="shared" ca="1" si="267"/>
        <v>-4000</v>
      </c>
      <c r="R652" s="3">
        <f t="shared" ca="1" si="267"/>
        <v>-4000</v>
      </c>
      <c r="S652" s="3">
        <f t="shared" ca="1" si="267"/>
        <v>-4000</v>
      </c>
      <c r="T652" s="3">
        <f t="shared" ca="1" si="267"/>
        <v>-4000</v>
      </c>
      <c r="U652" s="3">
        <f t="shared" ca="1" si="267"/>
        <v>-4000</v>
      </c>
      <c r="V652" s="3">
        <f t="shared" ca="1" si="267"/>
        <v>-4000</v>
      </c>
      <c r="W652" s="3">
        <f t="shared" ca="1" si="267"/>
        <v>-4000</v>
      </c>
      <c r="X652" s="3">
        <f t="shared" ca="1" si="267"/>
        <v>-4000</v>
      </c>
      <c r="Y652" s="3">
        <f t="shared" ca="1" si="267"/>
        <v>-4000</v>
      </c>
      <c r="Z652" s="3">
        <f t="shared" ca="1" si="267"/>
        <v>-4000</v>
      </c>
      <c r="AA652" s="3">
        <f t="shared" ca="1" si="267"/>
        <v>-4000</v>
      </c>
      <c r="AB652" s="3">
        <f t="shared" ca="1" si="267"/>
        <v>-4000</v>
      </c>
      <c r="AC652" s="3">
        <f t="shared" ca="1" si="267"/>
        <v>-4000</v>
      </c>
      <c r="AD652" s="3">
        <f t="shared" ca="1" si="267"/>
        <v>-4000</v>
      </c>
      <c r="AE652" s="3">
        <f t="shared" ca="1" si="267"/>
        <v>-4000</v>
      </c>
      <c r="AF652" s="3">
        <f t="shared" ca="1" si="267"/>
        <v>-4000</v>
      </c>
      <c r="AG652" s="3">
        <f t="shared" ca="1" si="267"/>
        <v>-4000</v>
      </c>
      <c r="AH652" s="3">
        <f t="shared" ca="1" si="267"/>
        <v>-4000</v>
      </c>
      <c r="AI652" s="3">
        <f t="shared" ca="1" si="267"/>
        <v>-48000</v>
      </c>
      <c r="AJ652" s="3">
        <f t="shared" ca="1" si="267"/>
        <v>-48000</v>
      </c>
      <c r="AK652" s="3">
        <f t="shared" ca="1" si="267"/>
        <v>-48000</v>
      </c>
      <c r="AL652" s="3">
        <f t="shared" ca="1" si="267"/>
        <v>-48000</v>
      </c>
      <c r="AM652" s="3">
        <f t="shared" ca="1" si="267"/>
        <v>-48000</v>
      </c>
    </row>
    <row r="653" spans="1:39" hidden="1" outlineLevel="2" x14ac:dyDescent="0.3">
      <c r="B653" s="3"/>
      <c r="C653" s="243" t="str">
        <f t="shared" si="266"/>
        <v>Contingencies</v>
      </c>
      <c r="D653" s="3"/>
      <c r="E653" s="3"/>
      <c r="F653" s="3"/>
      <c r="G653" s="3"/>
      <c r="H653" s="3"/>
      <c r="I653" s="3"/>
      <c r="J653" s="3"/>
      <c r="K653" s="3">
        <f t="shared" ca="1" si="267"/>
        <v>-10000</v>
      </c>
      <c r="L653" s="3">
        <f t="shared" ca="1" si="267"/>
        <v>-10000</v>
      </c>
      <c r="M653" s="3">
        <f t="shared" ca="1" si="267"/>
        <v>-10000</v>
      </c>
      <c r="N653" s="3">
        <f t="shared" ca="1" si="267"/>
        <v>-10000</v>
      </c>
      <c r="O653" s="3">
        <f t="shared" ca="1" si="267"/>
        <v>-10000</v>
      </c>
      <c r="P653" s="3">
        <f t="shared" ca="1" si="267"/>
        <v>-10000</v>
      </c>
      <c r="Q653" s="3">
        <f t="shared" ca="1" si="267"/>
        <v>-10000</v>
      </c>
      <c r="R653" s="3">
        <f t="shared" ca="1" si="267"/>
        <v>-10000</v>
      </c>
      <c r="S653" s="3">
        <f t="shared" ca="1" si="267"/>
        <v>-10000</v>
      </c>
      <c r="T653" s="3">
        <f t="shared" ca="1" si="267"/>
        <v>-10000</v>
      </c>
      <c r="U653" s="3">
        <f t="shared" ca="1" si="267"/>
        <v>-10000</v>
      </c>
      <c r="V653" s="3">
        <f t="shared" ca="1" si="267"/>
        <v>-10000</v>
      </c>
      <c r="W653" s="3">
        <f t="shared" ca="1" si="267"/>
        <v>-10000</v>
      </c>
      <c r="X653" s="3">
        <f t="shared" ca="1" si="267"/>
        <v>-10000</v>
      </c>
      <c r="Y653" s="3">
        <f t="shared" ca="1" si="267"/>
        <v>-10000</v>
      </c>
      <c r="Z653" s="3">
        <f t="shared" ca="1" si="267"/>
        <v>-10000</v>
      </c>
      <c r="AA653" s="3">
        <f t="shared" ca="1" si="267"/>
        <v>-10000</v>
      </c>
      <c r="AB653" s="3">
        <f t="shared" ca="1" si="267"/>
        <v>-10000</v>
      </c>
      <c r="AC653" s="3">
        <f t="shared" ca="1" si="267"/>
        <v>-10000</v>
      </c>
      <c r="AD653" s="3">
        <f t="shared" ca="1" si="267"/>
        <v>-10000</v>
      </c>
      <c r="AE653" s="3">
        <f t="shared" ca="1" si="267"/>
        <v>-10000</v>
      </c>
      <c r="AF653" s="3">
        <f t="shared" ca="1" si="267"/>
        <v>-10000</v>
      </c>
      <c r="AG653" s="3">
        <f t="shared" ca="1" si="267"/>
        <v>-10000</v>
      </c>
      <c r="AH653" s="3">
        <f t="shared" ca="1" si="267"/>
        <v>-10000</v>
      </c>
      <c r="AI653" s="3">
        <f t="shared" ca="1" si="267"/>
        <v>-120000</v>
      </c>
      <c r="AJ653" s="3">
        <f t="shared" ca="1" si="267"/>
        <v>-120000</v>
      </c>
      <c r="AK653" s="3">
        <f t="shared" ca="1" si="267"/>
        <v>-120000</v>
      </c>
      <c r="AL653" s="3">
        <f t="shared" ca="1" si="267"/>
        <v>-120000</v>
      </c>
      <c r="AM653" s="3">
        <f t="shared" ca="1" si="267"/>
        <v>-120000</v>
      </c>
    </row>
    <row r="654" spans="1:39" s="15" customFormat="1" hidden="1" outlineLevel="1" x14ac:dyDescent="0.3">
      <c r="A654" s="36"/>
      <c r="B654" s="91" t="s">
        <v>201</v>
      </c>
      <c r="C654" s="91"/>
      <c r="D654" s="91"/>
      <c r="E654" s="91"/>
      <c r="F654" s="91"/>
      <c r="G654" s="91"/>
      <c r="H654" s="91"/>
      <c r="I654" s="91"/>
      <c r="J654" s="91"/>
      <c r="K654" s="91">
        <f t="shared" ref="K654:AM654" ca="1" si="268">K644+K645</f>
        <v>-105223.16666666667</v>
      </c>
      <c r="L654" s="91">
        <f t="shared" ca="1" si="268"/>
        <v>-105223.16666666667</v>
      </c>
      <c r="M654" s="91">
        <f t="shared" ca="1" si="268"/>
        <v>-105223.16666666667</v>
      </c>
      <c r="N654" s="91">
        <f t="shared" ca="1" si="268"/>
        <v>-132811.43333333335</v>
      </c>
      <c r="O654" s="91">
        <f t="shared" ca="1" si="268"/>
        <v>-132811.43333333335</v>
      </c>
      <c r="P654" s="91">
        <f t="shared" ca="1" si="268"/>
        <v>-132811.43333333335</v>
      </c>
      <c r="Q654" s="91">
        <f t="shared" ca="1" si="268"/>
        <v>-132811.43333333335</v>
      </c>
      <c r="R654" s="91">
        <f t="shared" ca="1" si="268"/>
        <v>-226518.93333333335</v>
      </c>
      <c r="S654" s="91">
        <f t="shared" ca="1" si="268"/>
        <v>-226518.93333333335</v>
      </c>
      <c r="T654" s="91">
        <f t="shared" ca="1" si="268"/>
        <v>-226518.93333333335</v>
      </c>
      <c r="U654" s="91">
        <f t="shared" ca="1" si="268"/>
        <v>-226518.93333333335</v>
      </c>
      <c r="V654" s="91">
        <f t="shared" ca="1" si="268"/>
        <v>-226518.93333333335</v>
      </c>
      <c r="W654" s="91">
        <f t="shared" ca="1" si="268"/>
        <v>-234682.43333333335</v>
      </c>
      <c r="X654" s="91">
        <f t="shared" ca="1" si="268"/>
        <v>-234682.43333333335</v>
      </c>
      <c r="Y654" s="91">
        <f t="shared" ca="1" si="268"/>
        <v>-234682.43333333335</v>
      </c>
      <c r="Z654" s="91">
        <f t="shared" ca="1" si="268"/>
        <v>-234682.43333333335</v>
      </c>
      <c r="AA654" s="91">
        <f t="shared" ca="1" si="268"/>
        <v>-234682.43333333335</v>
      </c>
      <c r="AB654" s="91">
        <f t="shared" ca="1" si="268"/>
        <v>-234682.43333333335</v>
      </c>
      <c r="AC654" s="91">
        <f t="shared" ca="1" si="268"/>
        <v>-234682.43333333335</v>
      </c>
      <c r="AD654" s="91">
        <f t="shared" ca="1" si="268"/>
        <v>-234682.43333333335</v>
      </c>
      <c r="AE654" s="91">
        <f t="shared" ca="1" si="268"/>
        <v>-234682.43333333335</v>
      </c>
      <c r="AF654" s="91">
        <f t="shared" ca="1" si="268"/>
        <v>-234682.43333333335</v>
      </c>
      <c r="AG654" s="91">
        <f t="shared" ca="1" si="268"/>
        <v>-234682.43333333335</v>
      </c>
      <c r="AH654" s="91">
        <f t="shared" ca="1" si="268"/>
        <v>-234682.43333333335</v>
      </c>
      <c r="AI654" s="91">
        <f t="shared" ca="1" si="268"/>
        <v>-2062274.7</v>
      </c>
      <c r="AJ654" s="91">
        <f t="shared" ca="1" si="268"/>
        <v>-2816189.2</v>
      </c>
      <c r="AK654" s="91">
        <f t="shared" ca="1" si="268"/>
        <v>-2870958.0920000002</v>
      </c>
      <c r="AL654" s="91">
        <f t="shared" ca="1" si="268"/>
        <v>-2930810.6729200003</v>
      </c>
      <c r="AM654" s="91">
        <f t="shared" ca="1" si="268"/>
        <v>-2996478.1796492003</v>
      </c>
    </row>
    <row r="655" spans="1:39" hidden="1" outlineLevel="1" collapsed="1" x14ac:dyDescent="0.3">
      <c r="B655" s="3" t="s">
        <v>232</v>
      </c>
      <c r="C655" s="3"/>
      <c r="D655" s="3"/>
      <c r="E655" s="3"/>
      <c r="F655" s="3"/>
      <c r="G655" s="3"/>
      <c r="H655" s="3"/>
      <c r="I655" s="3"/>
      <c r="J655" s="3"/>
      <c r="K655" s="3">
        <f ca="1">SUM(K656:K657)</f>
        <v>-8149.6111111111104</v>
      </c>
      <c r="L655" s="3">
        <f t="shared" ref="L655:AM655" ca="1" si="269">SUM(L656:L657)</f>
        <v>-8149.6111111111104</v>
      </c>
      <c r="M655" s="3">
        <f t="shared" ca="1" si="269"/>
        <v>-8149.6111111111104</v>
      </c>
      <c r="N655" s="3">
        <f t="shared" ca="1" si="269"/>
        <v>-8149.6111111111104</v>
      </c>
      <c r="O655" s="3">
        <f t="shared" ca="1" si="269"/>
        <v>-8149.6111111111104</v>
      </c>
      <c r="P655" s="3">
        <f t="shared" ca="1" si="269"/>
        <v>-8149.6111111111104</v>
      </c>
      <c r="Q655" s="3">
        <f t="shared" ca="1" si="269"/>
        <v>-8149.6111111111104</v>
      </c>
      <c r="R655" s="3">
        <f t="shared" ca="1" si="269"/>
        <v>-9229.6111111111113</v>
      </c>
      <c r="S655" s="3">
        <f t="shared" ca="1" si="269"/>
        <v>-9229.6111111111113</v>
      </c>
      <c r="T655" s="3">
        <f t="shared" ca="1" si="269"/>
        <v>-9229.6111111111113</v>
      </c>
      <c r="U655" s="3">
        <f t="shared" ca="1" si="269"/>
        <v>-9229.6111111111113</v>
      </c>
      <c r="V655" s="3">
        <f t="shared" ca="1" si="269"/>
        <v>-9229.6111111111113</v>
      </c>
      <c r="W655" s="3">
        <f t="shared" ca="1" si="269"/>
        <v>-16452.111111111109</v>
      </c>
      <c r="X655" s="3">
        <f t="shared" ca="1" si="269"/>
        <v>-16452.111111111109</v>
      </c>
      <c r="Y655" s="3">
        <f t="shared" ca="1" si="269"/>
        <v>-16452.111111111109</v>
      </c>
      <c r="Z655" s="3">
        <f t="shared" ca="1" si="269"/>
        <v>-16452.111111111109</v>
      </c>
      <c r="AA655" s="3">
        <f t="shared" ca="1" si="269"/>
        <v>-16452.111111111109</v>
      </c>
      <c r="AB655" s="3">
        <f t="shared" ca="1" si="269"/>
        <v>-16452.111111111109</v>
      </c>
      <c r="AC655" s="3">
        <f t="shared" ca="1" si="269"/>
        <v>-16452.111111111109</v>
      </c>
      <c r="AD655" s="3">
        <f t="shared" ca="1" si="269"/>
        <v>-16452.111111111109</v>
      </c>
      <c r="AE655" s="3">
        <f t="shared" ca="1" si="269"/>
        <v>-16452.111111111109</v>
      </c>
      <c r="AF655" s="3">
        <f t="shared" ca="1" si="269"/>
        <v>-16452.111111111109</v>
      </c>
      <c r="AG655" s="3">
        <f t="shared" ca="1" si="269"/>
        <v>-16452.111111111109</v>
      </c>
      <c r="AH655" s="3">
        <f t="shared" ca="1" si="269"/>
        <v>-16452.111111111109</v>
      </c>
      <c r="AI655" s="3">
        <f t="shared" ca="1" si="269"/>
        <v>-110755.33333333333</v>
      </c>
      <c r="AJ655" s="3">
        <f t="shared" ca="1" si="269"/>
        <v>-157125.33333333331</v>
      </c>
      <c r="AK655" s="3">
        <f t="shared" ca="1" si="269"/>
        <v>-174725.33333333331</v>
      </c>
      <c r="AL655" s="3">
        <f t="shared" ca="1" si="269"/>
        <v>-195925.33333333331</v>
      </c>
      <c r="AM655" s="3">
        <f t="shared" ca="1" si="269"/>
        <v>-215325.33333333331</v>
      </c>
    </row>
    <row r="656" spans="1:39" hidden="1" outlineLevel="2" x14ac:dyDescent="0.3">
      <c r="B656" s="3"/>
      <c r="C656" s="3" t="str">
        <f>B547</f>
        <v>Total Depreciation - Tangible Assets</v>
      </c>
      <c r="D656" s="3"/>
      <c r="E656" s="3"/>
      <c r="F656" s="3"/>
      <c r="G656" s="3"/>
      <c r="H656" s="3"/>
      <c r="I656" s="3"/>
      <c r="J656" s="3"/>
      <c r="K656" s="3">
        <f t="shared" ref="K656:AM656" ca="1" si="270">-K547</f>
        <v>-8149.6111111111104</v>
      </c>
      <c r="L656" s="3">
        <f t="shared" ca="1" si="270"/>
        <v>-8149.6111111111104</v>
      </c>
      <c r="M656" s="3">
        <f t="shared" ca="1" si="270"/>
        <v>-8149.6111111111104</v>
      </c>
      <c r="N656" s="3">
        <f t="shared" ca="1" si="270"/>
        <v>-8149.6111111111104</v>
      </c>
      <c r="O656" s="3">
        <f t="shared" ca="1" si="270"/>
        <v>-8149.6111111111104</v>
      </c>
      <c r="P656" s="3">
        <f t="shared" ca="1" si="270"/>
        <v>-8149.6111111111104</v>
      </c>
      <c r="Q656" s="3">
        <f t="shared" ca="1" si="270"/>
        <v>-8149.6111111111104</v>
      </c>
      <c r="R656" s="3">
        <f t="shared" ca="1" si="270"/>
        <v>-9229.6111111111113</v>
      </c>
      <c r="S656" s="3">
        <f t="shared" ca="1" si="270"/>
        <v>-9229.6111111111113</v>
      </c>
      <c r="T656" s="3">
        <f t="shared" ca="1" si="270"/>
        <v>-9229.6111111111113</v>
      </c>
      <c r="U656" s="3">
        <f t="shared" ca="1" si="270"/>
        <v>-9229.6111111111113</v>
      </c>
      <c r="V656" s="3">
        <f t="shared" ca="1" si="270"/>
        <v>-9229.6111111111113</v>
      </c>
      <c r="W656" s="3">
        <f t="shared" ca="1" si="270"/>
        <v>-16452.111111111109</v>
      </c>
      <c r="X656" s="3">
        <f t="shared" ca="1" si="270"/>
        <v>-16452.111111111109</v>
      </c>
      <c r="Y656" s="3">
        <f t="shared" ca="1" si="270"/>
        <v>-16452.111111111109</v>
      </c>
      <c r="Z656" s="3">
        <f t="shared" ca="1" si="270"/>
        <v>-16452.111111111109</v>
      </c>
      <c r="AA656" s="3">
        <f t="shared" ca="1" si="270"/>
        <v>-16452.111111111109</v>
      </c>
      <c r="AB656" s="3">
        <f t="shared" ca="1" si="270"/>
        <v>-16452.111111111109</v>
      </c>
      <c r="AC656" s="3">
        <f t="shared" ca="1" si="270"/>
        <v>-16452.111111111109</v>
      </c>
      <c r="AD656" s="3">
        <f t="shared" ca="1" si="270"/>
        <v>-16452.111111111109</v>
      </c>
      <c r="AE656" s="3">
        <f t="shared" ca="1" si="270"/>
        <v>-16452.111111111109</v>
      </c>
      <c r="AF656" s="3">
        <f t="shared" ca="1" si="270"/>
        <v>-16452.111111111109</v>
      </c>
      <c r="AG656" s="3">
        <f t="shared" ca="1" si="270"/>
        <v>-16452.111111111109</v>
      </c>
      <c r="AH656" s="3">
        <f t="shared" ca="1" si="270"/>
        <v>-16452.111111111109</v>
      </c>
      <c r="AI656" s="3">
        <f t="shared" ca="1" si="270"/>
        <v>-110755.33333333333</v>
      </c>
      <c r="AJ656" s="3">
        <f t="shared" ca="1" si="270"/>
        <v>-157125.33333333331</v>
      </c>
      <c r="AK656" s="3">
        <f t="shared" ca="1" si="270"/>
        <v>-174725.33333333331</v>
      </c>
      <c r="AL656" s="3">
        <f t="shared" ca="1" si="270"/>
        <v>-195925.33333333331</v>
      </c>
      <c r="AM656" s="3">
        <f t="shared" ca="1" si="270"/>
        <v>-215325.33333333331</v>
      </c>
    </row>
    <row r="657" spans="1:39" hidden="1" outlineLevel="2" x14ac:dyDescent="0.3">
      <c r="B657" s="3"/>
      <c r="C657" s="3" t="str">
        <f>B551</f>
        <v>Total Amortization - Intangible Assets</v>
      </c>
      <c r="D657" s="3"/>
      <c r="E657" s="3"/>
      <c r="F657" s="3"/>
      <c r="G657" s="3"/>
      <c r="H657" s="3"/>
      <c r="I657" s="3"/>
      <c r="J657" s="3"/>
      <c r="K657" s="3">
        <f t="shared" ref="K657:AM657" ca="1" si="271">-K551</f>
        <v>0</v>
      </c>
      <c r="L657" s="3">
        <f t="shared" ca="1" si="271"/>
        <v>0</v>
      </c>
      <c r="M657" s="3">
        <f t="shared" ca="1" si="271"/>
        <v>0</v>
      </c>
      <c r="N657" s="3">
        <f t="shared" ca="1" si="271"/>
        <v>0</v>
      </c>
      <c r="O657" s="3">
        <f t="shared" ca="1" si="271"/>
        <v>0</v>
      </c>
      <c r="P657" s="3">
        <f t="shared" ca="1" si="271"/>
        <v>0</v>
      </c>
      <c r="Q657" s="3">
        <f t="shared" ca="1" si="271"/>
        <v>0</v>
      </c>
      <c r="R657" s="3">
        <f t="shared" ca="1" si="271"/>
        <v>0</v>
      </c>
      <c r="S657" s="3">
        <f t="shared" ca="1" si="271"/>
        <v>0</v>
      </c>
      <c r="T657" s="3">
        <f t="shared" ca="1" si="271"/>
        <v>0</v>
      </c>
      <c r="U657" s="3">
        <f t="shared" ca="1" si="271"/>
        <v>0</v>
      </c>
      <c r="V657" s="3">
        <f t="shared" ca="1" si="271"/>
        <v>0</v>
      </c>
      <c r="W657" s="3">
        <f t="shared" ca="1" si="271"/>
        <v>0</v>
      </c>
      <c r="X657" s="3">
        <f t="shared" ca="1" si="271"/>
        <v>0</v>
      </c>
      <c r="Y657" s="3">
        <f t="shared" ca="1" si="271"/>
        <v>0</v>
      </c>
      <c r="Z657" s="3">
        <f t="shared" ca="1" si="271"/>
        <v>0</v>
      </c>
      <c r="AA657" s="3">
        <f t="shared" ca="1" si="271"/>
        <v>0</v>
      </c>
      <c r="AB657" s="3">
        <f t="shared" ca="1" si="271"/>
        <v>0</v>
      </c>
      <c r="AC657" s="3">
        <f t="shared" ca="1" si="271"/>
        <v>0</v>
      </c>
      <c r="AD657" s="3">
        <f t="shared" ca="1" si="271"/>
        <v>0</v>
      </c>
      <c r="AE657" s="3">
        <f t="shared" ca="1" si="271"/>
        <v>0</v>
      </c>
      <c r="AF657" s="3">
        <f t="shared" ca="1" si="271"/>
        <v>0</v>
      </c>
      <c r="AG657" s="3">
        <f t="shared" ca="1" si="271"/>
        <v>0</v>
      </c>
      <c r="AH657" s="3">
        <f t="shared" ca="1" si="271"/>
        <v>0</v>
      </c>
      <c r="AI657" s="3">
        <f t="shared" ca="1" si="271"/>
        <v>0</v>
      </c>
      <c r="AJ657" s="3">
        <f t="shared" ca="1" si="271"/>
        <v>0</v>
      </c>
      <c r="AK657" s="3">
        <f t="shared" ca="1" si="271"/>
        <v>0</v>
      </c>
      <c r="AL657" s="3">
        <f t="shared" ca="1" si="271"/>
        <v>0</v>
      </c>
      <c r="AM657" s="3">
        <f t="shared" ca="1" si="271"/>
        <v>0</v>
      </c>
    </row>
    <row r="658" spans="1:39" s="15" customFormat="1" hidden="1" outlineLevel="1" x14ac:dyDescent="0.3">
      <c r="A658" s="36"/>
      <c r="B658" s="91" t="s">
        <v>204</v>
      </c>
      <c r="C658" s="91"/>
      <c r="D658" s="91"/>
      <c r="E658" s="91"/>
      <c r="F658" s="91"/>
      <c r="G658" s="91"/>
      <c r="H658" s="91"/>
      <c r="I658" s="91"/>
      <c r="J658" s="91"/>
      <c r="K658" s="91">
        <f ca="1">K654+K655</f>
        <v>-113372.77777777778</v>
      </c>
      <c r="L658" s="91">
        <f t="shared" ref="L658:AM658" ca="1" si="272">L654+L655</f>
        <v>-113372.77777777778</v>
      </c>
      <c r="M658" s="91">
        <f t="shared" ca="1" si="272"/>
        <v>-113372.77777777778</v>
      </c>
      <c r="N658" s="91">
        <f t="shared" ca="1" si="272"/>
        <v>-140961.04444444447</v>
      </c>
      <c r="O658" s="91">
        <f t="shared" ca="1" si="272"/>
        <v>-140961.04444444447</v>
      </c>
      <c r="P658" s="91">
        <f t="shared" ca="1" si="272"/>
        <v>-140961.04444444447</v>
      </c>
      <c r="Q658" s="91">
        <f t="shared" ca="1" si="272"/>
        <v>-140961.04444444447</v>
      </c>
      <c r="R658" s="91">
        <f t="shared" ca="1" si="272"/>
        <v>-235748.54444444447</v>
      </c>
      <c r="S658" s="91">
        <f t="shared" ca="1" si="272"/>
        <v>-235748.54444444447</v>
      </c>
      <c r="T658" s="91">
        <f t="shared" ca="1" si="272"/>
        <v>-235748.54444444447</v>
      </c>
      <c r="U658" s="91">
        <f t="shared" ca="1" si="272"/>
        <v>-235748.54444444447</v>
      </c>
      <c r="V658" s="91">
        <f t="shared" ca="1" si="272"/>
        <v>-235748.54444444447</v>
      </c>
      <c r="W658" s="91">
        <f t="shared" ca="1" si="272"/>
        <v>-251134.54444444447</v>
      </c>
      <c r="X658" s="91">
        <f t="shared" ca="1" si="272"/>
        <v>-251134.54444444447</v>
      </c>
      <c r="Y658" s="91">
        <f t="shared" ca="1" si="272"/>
        <v>-251134.54444444447</v>
      </c>
      <c r="Z658" s="91">
        <f t="shared" ca="1" si="272"/>
        <v>-251134.54444444447</v>
      </c>
      <c r="AA658" s="91">
        <f t="shared" ca="1" si="272"/>
        <v>-251134.54444444447</v>
      </c>
      <c r="AB658" s="91">
        <f t="shared" ca="1" si="272"/>
        <v>-251134.54444444447</v>
      </c>
      <c r="AC658" s="91">
        <f t="shared" ca="1" si="272"/>
        <v>-251134.54444444447</v>
      </c>
      <c r="AD658" s="91">
        <f t="shared" ca="1" si="272"/>
        <v>-251134.54444444447</v>
      </c>
      <c r="AE658" s="91">
        <f t="shared" ca="1" si="272"/>
        <v>-251134.54444444447</v>
      </c>
      <c r="AF658" s="91">
        <f t="shared" ca="1" si="272"/>
        <v>-251134.54444444447</v>
      </c>
      <c r="AG658" s="91">
        <f t="shared" ca="1" si="272"/>
        <v>-251134.54444444447</v>
      </c>
      <c r="AH658" s="91">
        <f t="shared" ca="1" si="272"/>
        <v>-251134.54444444447</v>
      </c>
      <c r="AI658" s="91">
        <f t="shared" ca="1" si="272"/>
        <v>-2173030.0333333332</v>
      </c>
      <c r="AJ658" s="91">
        <f t="shared" ca="1" si="272"/>
        <v>-2973314.5333333337</v>
      </c>
      <c r="AK658" s="91">
        <f t="shared" ca="1" si="272"/>
        <v>-3045683.4253333337</v>
      </c>
      <c r="AL658" s="91">
        <f t="shared" ca="1" si="272"/>
        <v>-3126736.0062533338</v>
      </c>
      <c r="AM658" s="91">
        <f t="shared" ca="1" si="272"/>
        <v>-3211803.5129825338</v>
      </c>
    </row>
    <row r="659" spans="1:39" hidden="1" outlineLevel="1" x14ac:dyDescent="0.3">
      <c r="B659" s="14" t="s">
        <v>233</v>
      </c>
      <c r="C659" s="14"/>
      <c r="D659" s="14"/>
      <c r="E659" s="14"/>
      <c r="F659" s="14"/>
      <c r="G659" s="14"/>
      <c r="H659" s="14"/>
      <c r="I659" s="14"/>
      <c r="J659" s="14"/>
      <c r="AI659" s="14">
        <v>0</v>
      </c>
      <c r="AJ659" s="14">
        <v>0</v>
      </c>
      <c r="AK659" s="14">
        <v>0</v>
      </c>
      <c r="AL659" s="14">
        <v>0</v>
      </c>
      <c r="AM659" s="14">
        <v>0</v>
      </c>
    </row>
    <row r="660" spans="1:39" hidden="1" outlineLevel="1" collapsed="1" x14ac:dyDescent="0.3">
      <c r="B660" s="14" t="s">
        <v>234</v>
      </c>
      <c r="C660" s="14"/>
      <c r="D660" s="14"/>
      <c r="E660" s="14"/>
      <c r="F660" s="14"/>
      <c r="G660" s="14"/>
      <c r="H660" s="14"/>
      <c r="I660" s="14"/>
      <c r="J660" s="14"/>
      <c r="AI660" s="14">
        <f>SUM(AI661:AI663)</f>
        <v>0</v>
      </c>
      <c r="AJ660" s="14">
        <f>SUM(AJ661:AJ663)</f>
        <v>0</v>
      </c>
      <c r="AK660" s="14">
        <f>SUM(AK661:AK663)</f>
        <v>0</v>
      </c>
      <c r="AL660" s="14">
        <f>SUM(AL661:AL663)</f>
        <v>0</v>
      </c>
      <c r="AM660" s="14">
        <f>SUM(AM661:AM663)</f>
        <v>0</v>
      </c>
    </row>
    <row r="661" spans="1:39" hidden="1" outlineLevel="2" x14ac:dyDescent="0.3">
      <c r="B661" s="14"/>
      <c r="C661" s="14" t="str">
        <f>B571</f>
        <v>Senior Debt</v>
      </c>
      <c r="D661" s="14"/>
      <c r="E661" s="14"/>
      <c r="F661" s="14"/>
      <c r="G661" s="14"/>
      <c r="H661" s="14"/>
      <c r="I661" s="14"/>
      <c r="J661" s="14"/>
      <c r="AI661" s="14">
        <f>-(AI580+AI581)</f>
        <v>0</v>
      </c>
      <c r="AJ661" s="14">
        <f>-(AJ580+AJ581)</f>
        <v>0</v>
      </c>
      <c r="AK661" s="14">
        <f>-(AK580+AK581)</f>
        <v>0</v>
      </c>
      <c r="AL661" s="14">
        <f>-(AL580+AL581)</f>
        <v>0</v>
      </c>
      <c r="AM661" s="14">
        <f>-(AM580+AM581)</f>
        <v>0</v>
      </c>
    </row>
    <row r="662" spans="1:39" hidden="1" outlineLevel="2" x14ac:dyDescent="0.3">
      <c r="B662" s="14"/>
      <c r="C662" s="14" t="str">
        <f>B586</f>
        <v>Subordinated Debt</v>
      </c>
      <c r="D662" s="14"/>
      <c r="E662" s="14"/>
      <c r="F662" s="14"/>
      <c r="G662" s="14"/>
      <c r="H662" s="14"/>
      <c r="I662" s="14"/>
      <c r="J662" s="14"/>
      <c r="AI662" s="14">
        <f>-(AI595+AI596)</f>
        <v>0</v>
      </c>
      <c r="AJ662" s="14">
        <f>-(AJ595+AJ596)</f>
        <v>0</v>
      </c>
      <c r="AK662" s="14">
        <f>-(AK595+AK596)</f>
        <v>0</v>
      </c>
      <c r="AL662" s="14">
        <f>-(AL595+AL596)</f>
        <v>0</v>
      </c>
      <c r="AM662" s="14">
        <f>-(AM595+AM596)</f>
        <v>0</v>
      </c>
    </row>
    <row r="663" spans="1:39" hidden="1" outlineLevel="2" x14ac:dyDescent="0.3">
      <c r="B663" s="14"/>
      <c r="C663" s="14" t="str">
        <f>B601</f>
        <v>Convertible Debt</v>
      </c>
      <c r="D663" s="14"/>
      <c r="E663" s="14"/>
      <c r="F663" s="14"/>
      <c r="G663" s="14"/>
      <c r="H663" s="14"/>
      <c r="I663" s="14"/>
      <c r="J663" s="14"/>
      <c r="AI663" s="14">
        <f>-(AI610+AI611)</f>
        <v>0</v>
      </c>
      <c r="AJ663" s="14">
        <f>-(AJ610+AJ611)</f>
        <v>0</v>
      </c>
      <c r="AK663" s="14">
        <f>-(AK610+AK611)</f>
        <v>0</v>
      </c>
      <c r="AL663" s="14">
        <f>-(AL610+AL611)</f>
        <v>0</v>
      </c>
      <c r="AM663" s="14">
        <f>-(AM610+AM611)</f>
        <v>0</v>
      </c>
    </row>
    <row r="664" spans="1:39" hidden="1" outlineLevel="1" x14ac:dyDescent="0.3">
      <c r="B664" s="14" t="s">
        <v>235</v>
      </c>
      <c r="C664" s="14"/>
      <c r="D664" s="14"/>
      <c r="E664" s="14"/>
      <c r="F664" s="14"/>
      <c r="G664" s="14"/>
      <c r="H664" s="14"/>
      <c r="I664" s="14"/>
      <c r="J664" s="14"/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</row>
    <row r="665" spans="1:39" s="15" customFormat="1" hidden="1" outlineLevel="1" x14ac:dyDescent="0.3">
      <c r="A665" s="36"/>
      <c r="B665" s="91" t="s">
        <v>270</v>
      </c>
      <c r="C665" s="91"/>
      <c r="D665" s="91"/>
      <c r="E665" s="91"/>
      <c r="F665" s="91"/>
      <c r="G665" s="91"/>
      <c r="H665" s="91"/>
      <c r="I665" s="91"/>
      <c r="J665" s="91"/>
      <c r="K665" s="91">
        <f t="shared" ref="K665:AH665" ca="1" si="273">+K658+K659+K660+K664</f>
        <v>-113372.77777777778</v>
      </c>
      <c r="L665" s="91">
        <f t="shared" ca="1" si="273"/>
        <v>-113372.77777777778</v>
      </c>
      <c r="M665" s="91">
        <f t="shared" ca="1" si="273"/>
        <v>-113372.77777777778</v>
      </c>
      <c r="N665" s="91">
        <f t="shared" ca="1" si="273"/>
        <v>-140961.04444444447</v>
      </c>
      <c r="O665" s="91">
        <f t="shared" ca="1" si="273"/>
        <v>-140961.04444444447</v>
      </c>
      <c r="P665" s="91">
        <f t="shared" ca="1" si="273"/>
        <v>-140961.04444444447</v>
      </c>
      <c r="Q665" s="91">
        <f t="shared" ca="1" si="273"/>
        <v>-140961.04444444447</v>
      </c>
      <c r="R665" s="91">
        <f t="shared" ca="1" si="273"/>
        <v>-235748.54444444447</v>
      </c>
      <c r="S665" s="91">
        <f t="shared" ca="1" si="273"/>
        <v>-235748.54444444447</v>
      </c>
      <c r="T665" s="91">
        <f t="shared" ca="1" si="273"/>
        <v>-235748.54444444447</v>
      </c>
      <c r="U665" s="91">
        <f t="shared" ca="1" si="273"/>
        <v>-235748.54444444447</v>
      </c>
      <c r="V665" s="91">
        <f t="shared" ca="1" si="273"/>
        <v>-235748.54444444447</v>
      </c>
      <c r="W665" s="91">
        <f t="shared" ca="1" si="273"/>
        <v>-251134.54444444447</v>
      </c>
      <c r="X665" s="91">
        <f t="shared" ca="1" si="273"/>
        <v>-251134.54444444447</v>
      </c>
      <c r="Y665" s="91">
        <f t="shared" ca="1" si="273"/>
        <v>-251134.54444444447</v>
      </c>
      <c r="Z665" s="91">
        <f t="shared" ca="1" si="273"/>
        <v>-251134.54444444447</v>
      </c>
      <c r="AA665" s="91">
        <f t="shared" ca="1" si="273"/>
        <v>-251134.54444444447</v>
      </c>
      <c r="AB665" s="91">
        <f t="shared" ca="1" si="273"/>
        <v>-251134.54444444447</v>
      </c>
      <c r="AC665" s="91">
        <f t="shared" ca="1" si="273"/>
        <v>-251134.54444444447</v>
      </c>
      <c r="AD665" s="91">
        <f t="shared" ca="1" si="273"/>
        <v>-251134.54444444447</v>
      </c>
      <c r="AE665" s="91">
        <f t="shared" ca="1" si="273"/>
        <v>-251134.54444444447</v>
      </c>
      <c r="AF665" s="91">
        <f t="shared" ca="1" si="273"/>
        <v>-251134.54444444447</v>
      </c>
      <c r="AG665" s="91">
        <f t="shared" ca="1" si="273"/>
        <v>-251134.54444444447</v>
      </c>
      <c r="AH665" s="91">
        <f t="shared" ca="1" si="273"/>
        <v>-251134.54444444447</v>
      </c>
      <c r="AI665" s="91">
        <f ca="1">+AI658+AI659+AI660+AI664</f>
        <v>-2173030.0333333332</v>
      </c>
      <c r="AJ665" s="91">
        <f ca="1">+AJ658+AJ659+AJ660+AJ664</f>
        <v>-2973314.5333333337</v>
      </c>
      <c r="AK665" s="91">
        <f ca="1">+AK658+AK659+AK660+AK664</f>
        <v>-3045683.4253333337</v>
      </c>
      <c r="AL665" s="91">
        <f ca="1">+AL658+AL659+AL660+AL664</f>
        <v>-3126736.0062533338</v>
      </c>
      <c r="AM665" s="91">
        <f ca="1">+AM658+AM659+AM660+AM664</f>
        <v>-3211803.5129825338</v>
      </c>
    </row>
    <row r="666" spans="1:39" hidden="1" outlineLevel="1" x14ac:dyDescent="0.3">
      <c r="B666" s="14" t="s">
        <v>236</v>
      </c>
      <c r="C666" s="14"/>
      <c r="D666" s="14"/>
      <c r="E666" s="14"/>
      <c r="F666" s="14"/>
      <c r="G666" s="14"/>
      <c r="H666" s="173">
        <v>0.21</v>
      </c>
      <c r="I666" s="14"/>
      <c r="J666" s="14"/>
      <c r="K666" s="14">
        <f t="shared" ref="K666:AM666" ca="1" si="274">-$H$666*K665</f>
        <v>23808.283333333333</v>
      </c>
      <c r="L666" s="14">
        <f t="shared" ca="1" si="274"/>
        <v>23808.283333333333</v>
      </c>
      <c r="M666" s="14">
        <f t="shared" ca="1" si="274"/>
        <v>23808.283333333333</v>
      </c>
      <c r="N666" s="14">
        <f t="shared" ca="1" si="274"/>
        <v>29601.819333333337</v>
      </c>
      <c r="O666" s="14">
        <f t="shared" ca="1" si="274"/>
        <v>29601.819333333337</v>
      </c>
      <c r="P666" s="14">
        <f t="shared" ca="1" si="274"/>
        <v>29601.819333333337</v>
      </c>
      <c r="Q666" s="14">
        <f t="shared" ca="1" si="274"/>
        <v>29601.819333333337</v>
      </c>
      <c r="R666" s="14">
        <f t="shared" ca="1" si="274"/>
        <v>49507.19433333334</v>
      </c>
      <c r="S666" s="14">
        <f t="shared" ca="1" si="274"/>
        <v>49507.19433333334</v>
      </c>
      <c r="T666" s="14">
        <f t="shared" ca="1" si="274"/>
        <v>49507.19433333334</v>
      </c>
      <c r="U666" s="14">
        <f t="shared" ca="1" si="274"/>
        <v>49507.19433333334</v>
      </c>
      <c r="V666" s="14">
        <f t="shared" ca="1" si="274"/>
        <v>49507.19433333334</v>
      </c>
      <c r="W666" s="14">
        <f t="shared" ca="1" si="274"/>
        <v>52738.254333333338</v>
      </c>
      <c r="X666" s="14">
        <f t="shared" ca="1" si="274"/>
        <v>52738.254333333338</v>
      </c>
      <c r="Y666" s="14">
        <f t="shared" ca="1" si="274"/>
        <v>52738.254333333338</v>
      </c>
      <c r="Z666" s="14">
        <f t="shared" ca="1" si="274"/>
        <v>52738.254333333338</v>
      </c>
      <c r="AA666" s="14">
        <f t="shared" ca="1" si="274"/>
        <v>52738.254333333338</v>
      </c>
      <c r="AB666" s="14">
        <f t="shared" ca="1" si="274"/>
        <v>52738.254333333338</v>
      </c>
      <c r="AC666" s="14">
        <f t="shared" ca="1" si="274"/>
        <v>52738.254333333338</v>
      </c>
      <c r="AD666" s="14">
        <f t="shared" ca="1" si="274"/>
        <v>52738.254333333338</v>
      </c>
      <c r="AE666" s="14">
        <f t="shared" ca="1" si="274"/>
        <v>52738.254333333338</v>
      </c>
      <c r="AF666" s="14">
        <f t="shared" ca="1" si="274"/>
        <v>52738.254333333338</v>
      </c>
      <c r="AG666" s="14">
        <f t="shared" ca="1" si="274"/>
        <v>52738.254333333338</v>
      </c>
      <c r="AH666" s="14">
        <f t="shared" ca="1" si="274"/>
        <v>52738.254333333338</v>
      </c>
      <c r="AI666" s="14">
        <f t="shared" ca="1" si="274"/>
        <v>456336.30699999997</v>
      </c>
      <c r="AJ666" s="14">
        <f t="shared" ca="1" si="274"/>
        <v>624396.05200000003</v>
      </c>
      <c r="AK666" s="14">
        <f t="shared" ca="1" si="274"/>
        <v>639593.51932000008</v>
      </c>
      <c r="AL666" s="14">
        <f t="shared" ca="1" si="274"/>
        <v>656614.56131320004</v>
      </c>
      <c r="AM666" s="14">
        <f t="shared" ca="1" si="274"/>
        <v>674478.73772633204</v>
      </c>
    </row>
    <row r="667" spans="1:39" s="15" customFormat="1" ht="13.5" hidden="1" outlineLevel="1" thickBot="1" x14ac:dyDescent="0.35">
      <c r="A667" s="36"/>
      <c r="B667" s="92" t="s">
        <v>209</v>
      </c>
      <c r="C667" s="92"/>
      <c r="D667" s="92"/>
      <c r="E667" s="92"/>
      <c r="F667" s="92"/>
      <c r="G667" s="92"/>
      <c r="H667" s="92"/>
      <c r="I667" s="92"/>
      <c r="J667" s="92"/>
      <c r="K667" s="92">
        <f t="shared" ref="K667:AM667" ca="1" si="275">K665+K666</f>
        <v>-89564.494444444455</v>
      </c>
      <c r="L667" s="92">
        <f t="shared" ca="1" si="275"/>
        <v>-89564.494444444455</v>
      </c>
      <c r="M667" s="92">
        <f t="shared" ca="1" si="275"/>
        <v>-89564.494444444455</v>
      </c>
      <c r="N667" s="92">
        <f t="shared" ca="1" si="275"/>
        <v>-111359.22511111114</v>
      </c>
      <c r="O667" s="92">
        <f t="shared" ca="1" si="275"/>
        <v>-111359.22511111114</v>
      </c>
      <c r="P667" s="92">
        <f t="shared" ca="1" si="275"/>
        <v>-111359.22511111114</v>
      </c>
      <c r="Q667" s="92">
        <f t="shared" ca="1" si="275"/>
        <v>-111359.22511111114</v>
      </c>
      <c r="R667" s="92">
        <f t="shared" ca="1" si="275"/>
        <v>-186241.35011111113</v>
      </c>
      <c r="S667" s="92">
        <f t="shared" ca="1" si="275"/>
        <v>-186241.35011111113</v>
      </c>
      <c r="T667" s="92">
        <f t="shared" ca="1" si="275"/>
        <v>-186241.35011111113</v>
      </c>
      <c r="U667" s="92">
        <f t="shared" ca="1" si="275"/>
        <v>-186241.35011111113</v>
      </c>
      <c r="V667" s="92">
        <f t="shared" ca="1" si="275"/>
        <v>-186241.35011111113</v>
      </c>
      <c r="W667" s="92">
        <f t="shared" ca="1" si="275"/>
        <v>-198396.29011111113</v>
      </c>
      <c r="X667" s="92">
        <f t="shared" ca="1" si="275"/>
        <v>-198396.29011111113</v>
      </c>
      <c r="Y667" s="92">
        <f t="shared" ca="1" si="275"/>
        <v>-198396.29011111113</v>
      </c>
      <c r="Z667" s="92">
        <f t="shared" ca="1" si="275"/>
        <v>-198396.29011111113</v>
      </c>
      <c r="AA667" s="92">
        <f t="shared" ca="1" si="275"/>
        <v>-198396.29011111113</v>
      </c>
      <c r="AB667" s="92">
        <f t="shared" ca="1" si="275"/>
        <v>-198396.29011111113</v>
      </c>
      <c r="AC667" s="92">
        <f t="shared" ca="1" si="275"/>
        <v>-198396.29011111113</v>
      </c>
      <c r="AD667" s="92">
        <f t="shared" ca="1" si="275"/>
        <v>-198396.29011111113</v>
      </c>
      <c r="AE667" s="92">
        <f t="shared" ca="1" si="275"/>
        <v>-198396.29011111113</v>
      </c>
      <c r="AF667" s="92">
        <f t="shared" ca="1" si="275"/>
        <v>-198396.29011111113</v>
      </c>
      <c r="AG667" s="92">
        <f t="shared" ca="1" si="275"/>
        <v>-198396.29011111113</v>
      </c>
      <c r="AH667" s="92">
        <f t="shared" ca="1" si="275"/>
        <v>-198396.29011111113</v>
      </c>
      <c r="AI667" s="92">
        <f t="shared" ca="1" si="275"/>
        <v>-1716693.7263333332</v>
      </c>
      <c r="AJ667" s="92">
        <f t="shared" ca="1" si="275"/>
        <v>-2348918.4813333335</v>
      </c>
      <c r="AK667" s="92">
        <f t="shared" ca="1" si="275"/>
        <v>-2406089.9060133337</v>
      </c>
      <c r="AL667" s="92">
        <f t="shared" ca="1" si="275"/>
        <v>-2470121.444940134</v>
      </c>
      <c r="AM667" s="92">
        <f t="shared" ca="1" si="275"/>
        <v>-2537324.7752562016</v>
      </c>
    </row>
    <row r="668" spans="1:39" ht="13.5" hidden="1" outlineLevel="1" thickTop="1" x14ac:dyDescent="0.3">
      <c r="H668" s="34"/>
      <c r="AI668" s="14"/>
      <c r="AJ668" s="14"/>
      <c r="AK668" s="14"/>
      <c r="AL668" s="14"/>
      <c r="AM668" s="14"/>
    </row>
    <row r="669" spans="1:39" hidden="1" outlineLevel="1" x14ac:dyDescent="0.3">
      <c r="B669" t="s">
        <v>218</v>
      </c>
      <c r="H669" s="234">
        <f>Consolidated!H129</f>
        <v>0</v>
      </c>
      <c r="K669" s="3">
        <f ca="1">$H$669*K667</f>
        <v>0</v>
      </c>
      <c r="L669" s="3">
        <f t="shared" ref="L669:AM669" ca="1" si="276">$H$669*L667</f>
        <v>0</v>
      </c>
      <c r="M669" s="3">
        <f t="shared" ca="1" si="276"/>
        <v>0</v>
      </c>
      <c r="N669" s="3">
        <f t="shared" ca="1" si="276"/>
        <v>0</v>
      </c>
      <c r="O669" s="3">
        <f t="shared" ca="1" si="276"/>
        <v>0</v>
      </c>
      <c r="P669" s="3">
        <f t="shared" ca="1" si="276"/>
        <v>0</v>
      </c>
      <c r="Q669" s="3">
        <f t="shared" ca="1" si="276"/>
        <v>0</v>
      </c>
      <c r="R669" s="3">
        <f t="shared" ca="1" si="276"/>
        <v>0</v>
      </c>
      <c r="S669" s="3">
        <f t="shared" ca="1" si="276"/>
        <v>0</v>
      </c>
      <c r="T669" s="3">
        <f t="shared" ca="1" si="276"/>
        <v>0</v>
      </c>
      <c r="U669" s="3">
        <f t="shared" ca="1" si="276"/>
        <v>0</v>
      </c>
      <c r="V669" s="3">
        <f t="shared" ca="1" si="276"/>
        <v>0</v>
      </c>
      <c r="W669" s="3">
        <f t="shared" ca="1" si="276"/>
        <v>0</v>
      </c>
      <c r="X669" s="3">
        <f t="shared" ca="1" si="276"/>
        <v>0</v>
      </c>
      <c r="Y669" s="3">
        <f t="shared" ca="1" si="276"/>
        <v>0</v>
      </c>
      <c r="Z669" s="3">
        <f t="shared" ca="1" si="276"/>
        <v>0</v>
      </c>
      <c r="AA669" s="3">
        <f t="shared" ca="1" si="276"/>
        <v>0</v>
      </c>
      <c r="AB669" s="3">
        <f t="shared" ca="1" si="276"/>
        <v>0</v>
      </c>
      <c r="AC669" s="3">
        <f t="shared" ca="1" si="276"/>
        <v>0</v>
      </c>
      <c r="AD669" s="3">
        <f t="shared" ca="1" si="276"/>
        <v>0</v>
      </c>
      <c r="AE669" s="3">
        <f t="shared" ca="1" si="276"/>
        <v>0</v>
      </c>
      <c r="AF669" s="3">
        <f t="shared" ca="1" si="276"/>
        <v>0</v>
      </c>
      <c r="AG669" s="3">
        <f t="shared" ca="1" si="276"/>
        <v>0</v>
      </c>
      <c r="AH669" s="3">
        <f t="shared" ca="1" si="276"/>
        <v>0</v>
      </c>
      <c r="AI669" s="3">
        <f t="shared" ca="1" si="276"/>
        <v>0</v>
      </c>
      <c r="AJ669" s="3">
        <f t="shared" ca="1" si="276"/>
        <v>0</v>
      </c>
      <c r="AK669" s="3">
        <f t="shared" ca="1" si="276"/>
        <v>0</v>
      </c>
      <c r="AL669" s="3">
        <f t="shared" ca="1" si="276"/>
        <v>0</v>
      </c>
      <c r="AM669" s="3">
        <f t="shared" ca="1" si="276"/>
        <v>0</v>
      </c>
    </row>
    <row r="670" spans="1:39" hidden="1" outlineLevel="1" x14ac:dyDescent="0.3">
      <c r="B670" t="s">
        <v>220</v>
      </c>
      <c r="H670" s="235">
        <f>Consolidated!H130</f>
        <v>72000000</v>
      </c>
      <c r="K670" s="237">
        <f>Consolidated!K130</f>
        <v>75789473.684210524</v>
      </c>
      <c r="L670" s="237">
        <f>Consolidated!L130</f>
        <v>75789473.684210524</v>
      </c>
      <c r="M670" s="237">
        <f>Consolidated!M130</f>
        <v>75789473.684210524</v>
      </c>
      <c r="N670" s="237">
        <f>Consolidated!N130</f>
        <v>75789473.684210524</v>
      </c>
      <c r="O670" s="237">
        <f>Consolidated!O130</f>
        <v>75789473.684210524</v>
      </c>
      <c r="P670" s="237">
        <f>Consolidated!P130</f>
        <v>75789473.684210524</v>
      </c>
      <c r="Q670" s="237">
        <f>Consolidated!Q130</f>
        <v>75789473.684210524</v>
      </c>
      <c r="R670" s="237">
        <f>Consolidated!R130</f>
        <v>75789473.684210524</v>
      </c>
      <c r="S670" s="237">
        <f>Consolidated!S130</f>
        <v>75789473.684210524</v>
      </c>
      <c r="T670" s="237">
        <f>Consolidated!T130</f>
        <v>75789473.684210524</v>
      </c>
      <c r="U670" s="237">
        <f>Consolidated!U130</f>
        <v>75789473.684210524</v>
      </c>
      <c r="V670" s="237">
        <f>Consolidated!V130</f>
        <v>75789473.684210524</v>
      </c>
      <c r="W670" s="237">
        <f>Consolidated!W130</f>
        <v>75789473.684210524</v>
      </c>
      <c r="X670" s="237">
        <f>Consolidated!X130</f>
        <v>75789473.684210524</v>
      </c>
      <c r="Y670" s="237">
        <f>Consolidated!Y130</f>
        <v>75789473.684210524</v>
      </c>
      <c r="Z670" s="237">
        <f>Consolidated!Z130</f>
        <v>75789473.684210524</v>
      </c>
      <c r="AA670" s="237">
        <f>Consolidated!AA130</f>
        <v>75789473.684210524</v>
      </c>
      <c r="AB670" s="237">
        <f>Consolidated!AB130</f>
        <v>75789473.684210524</v>
      </c>
      <c r="AC670" s="237">
        <f>Consolidated!AC130</f>
        <v>75789473.684210524</v>
      </c>
      <c r="AD670" s="237">
        <f>Consolidated!AD130</f>
        <v>75789473.684210524</v>
      </c>
      <c r="AE670" s="237">
        <f>Consolidated!AE130</f>
        <v>75789473.684210524</v>
      </c>
      <c r="AF670" s="237">
        <f>Consolidated!AF130</f>
        <v>75789473.684210524</v>
      </c>
      <c r="AG670" s="237">
        <f>Consolidated!AG130</f>
        <v>75789473.684210524</v>
      </c>
      <c r="AH670" s="237">
        <f>Consolidated!AH130</f>
        <v>75789473.684210524</v>
      </c>
      <c r="AI670" s="134">
        <f>Consolidated!AI130</f>
        <v>75789473.684210524</v>
      </c>
      <c r="AJ670" s="134">
        <f>Consolidated!AJ130</f>
        <v>75789473.684210524</v>
      </c>
      <c r="AK670" s="134">
        <f>Consolidated!AK130</f>
        <v>75789473.684210524</v>
      </c>
      <c r="AL670" s="134">
        <f>Consolidated!AL130</f>
        <v>75789473.684210524</v>
      </c>
      <c r="AM670" s="134">
        <f>Consolidated!AM130</f>
        <v>75789473.684210524</v>
      </c>
    </row>
    <row r="671" spans="1:39" hidden="1" outlineLevel="1" x14ac:dyDescent="0.3">
      <c r="B671" t="s">
        <v>219</v>
      </c>
      <c r="K671" s="232">
        <f t="shared" ref="K671:AM671" ca="1" si="277">K667/K670</f>
        <v>-1.1817537461419755E-3</v>
      </c>
      <c r="L671" s="232">
        <f t="shared" ca="1" si="277"/>
        <v>-1.1817537461419755E-3</v>
      </c>
      <c r="M671" s="232">
        <f t="shared" ca="1" si="277"/>
        <v>-1.1817537461419755E-3</v>
      </c>
      <c r="N671" s="232">
        <f t="shared" ca="1" si="277"/>
        <v>-1.4693231091049387E-3</v>
      </c>
      <c r="O671" s="232">
        <f t="shared" ca="1" si="277"/>
        <v>-1.4693231091049387E-3</v>
      </c>
      <c r="P671" s="232">
        <f t="shared" ca="1" si="277"/>
        <v>-1.4693231091049387E-3</v>
      </c>
      <c r="Q671" s="232">
        <f t="shared" ca="1" si="277"/>
        <v>-1.4693231091049387E-3</v>
      </c>
      <c r="R671" s="233">
        <f t="shared" ca="1" si="277"/>
        <v>-2.4573511472993832E-3</v>
      </c>
      <c r="S671" s="233">
        <f t="shared" ca="1" si="277"/>
        <v>-2.4573511472993832E-3</v>
      </c>
      <c r="T671" s="233">
        <f t="shared" ca="1" si="277"/>
        <v>-2.4573511472993832E-3</v>
      </c>
      <c r="U671" s="233">
        <f t="shared" ca="1" si="277"/>
        <v>-2.4573511472993832E-3</v>
      </c>
      <c r="V671" s="233">
        <f t="shared" ca="1" si="277"/>
        <v>-2.4573511472993832E-3</v>
      </c>
      <c r="W671" s="233">
        <f t="shared" ca="1" si="277"/>
        <v>-2.6177288278549384E-3</v>
      </c>
      <c r="X671" s="233">
        <f t="shared" ca="1" si="277"/>
        <v>-2.6177288278549384E-3</v>
      </c>
      <c r="Y671" s="233">
        <f t="shared" ca="1" si="277"/>
        <v>-2.6177288278549384E-3</v>
      </c>
      <c r="Z671" s="233">
        <f t="shared" ca="1" si="277"/>
        <v>-2.6177288278549384E-3</v>
      </c>
      <c r="AA671" s="233">
        <f t="shared" ca="1" si="277"/>
        <v>-2.6177288278549384E-3</v>
      </c>
      <c r="AB671" s="233">
        <f t="shared" ca="1" si="277"/>
        <v>-2.6177288278549384E-3</v>
      </c>
      <c r="AC671" s="233">
        <f t="shared" ca="1" si="277"/>
        <v>-2.6177288278549384E-3</v>
      </c>
      <c r="AD671" s="233">
        <f t="shared" ca="1" si="277"/>
        <v>-2.6177288278549384E-3</v>
      </c>
      <c r="AE671" s="233">
        <f t="shared" ca="1" si="277"/>
        <v>-2.6177288278549384E-3</v>
      </c>
      <c r="AF671" s="233">
        <f t="shared" ca="1" si="277"/>
        <v>-2.6177288278549384E-3</v>
      </c>
      <c r="AG671" s="233">
        <f t="shared" ca="1" si="277"/>
        <v>-2.6177288278549384E-3</v>
      </c>
      <c r="AH671" s="233">
        <f t="shared" ca="1" si="277"/>
        <v>-2.6177288278549384E-3</v>
      </c>
      <c r="AI671" s="232">
        <f t="shared" ca="1" si="277"/>
        <v>-2.265082000023148E-2</v>
      </c>
      <c r="AJ671" s="232">
        <f t="shared" ca="1" si="277"/>
        <v>-3.0992674406481485E-2</v>
      </c>
      <c r="AK671" s="232">
        <f t="shared" ca="1" si="277"/>
        <v>-3.1747019593231486E-2</v>
      </c>
      <c r="AL671" s="232">
        <f t="shared" ca="1" si="277"/>
        <v>-3.2591880176293435E-2</v>
      </c>
      <c r="AM671" s="232">
        <f t="shared" ca="1" si="277"/>
        <v>-3.347859078463044E-2</v>
      </c>
    </row>
    <row r="672" spans="1:39" hidden="1" outlineLevel="1" x14ac:dyDescent="0.3">
      <c r="AI672" s="14"/>
      <c r="AJ672" s="14"/>
      <c r="AK672" s="14"/>
      <c r="AL672" s="14"/>
      <c r="AM672" s="14"/>
    </row>
    <row r="673" spans="1:39" hidden="1" outlineLevel="1" x14ac:dyDescent="0.3">
      <c r="B673" s="61" t="s">
        <v>212</v>
      </c>
      <c r="C673" s="62"/>
      <c r="D673" s="62"/>
      <c r="E673" s="62"/>
      <c r="F673" s="62"/>
      <c r="G673" s="62"/>
      <c r="H673" s="62"/>
      <c r="I673" s="62"/>
      <c r="J673" s="62"/>
      <c r="K673" s="63"/>
      <c r="L673" s="63"/>
      <c r="M673" s="63"/>
      <c r="N673" s="63"/>
      <c r="O673" s="63"/>
      <c r="P673" s="63"/>
      <c r="Q673" s="63"/>
      <c r="R673" s="64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230" t="str">
        <f ca="1">IFERROR(AI634/AH634-1,"-")</f>
        <v>-</v>
      </c>
      <c r="AJ673" s="230" t="str">
        <f ca="1">IFERROR(AJ634/AI634-1,"-")</f>
        <v>-</v>
      </c>
      <c r="AK673" s="230" t="str">
        <f t="shared" ref="AK673:AM673" ca="1" si="278">IFERROR(AK634/AJ634-1,"-")</f>
        <v>-</v>
      </c>
      <c r="AL673" s="230" t="str">
        <f t="shared" ca="1" si="278"/>
        <v>-</v>
      </c>
      <c r="AM673" s="231" t="str">
        <f t="shared" ca="1" si="278"/>
        <v>-</v>
      </c>
    </row>
    <row r="674" spans="1:39" hidden="1" outlineLevel="1" x14ac:dyDescent="0.3">
      <c r="B674" s="65" t="s">
        <v>213</v>
      </c>
      <c r="AI674" s="197" t="str">
        <f ca="1">IFERROR(-AI638/AI634,"-")</f>
        <v>-</v>
      </c>
      <c r="AJ674" s="197" t="str">
        <f ca="1">IFERROR(-AJ638/AJ634,"-")</f>
        <v>-</v>
      </c>
      <c r="AK674" s="197" t="str">
        <f t="shared" ref="AK674:AM674" ca="1" si="279">IFERROR(-AK638/AK634,"-")</f>
        <v>-</v>
      </c>
      <c r="AL674" s="197" t="str">
        <f t="shared" ca="1" si="279"/>
        <v>-</v>
      </c>
      <c r="AM674" s="198" t="str">
        <f t="shared" ca="1" si="279"/>
        <v>-</v>
      </c>
    </row>
    <row r="675" spans="1:39" hidden="1" outlineLevel="1" x14ac:dyDescent="0.3">
      <c r="B675" s="65" t="s">
        <v>214</v>
      </c>
      <c r="AI675" s="197" t="str">
        <f ca="1">IFERROR(AI644/AI$634,"-")</f>
        <v>-</v>
      </c>
      <c r="AJ675" s="197" t="str">
        <f ca="1">IFERROR(AJ644/AJ$634,"-")</f>
        <v>-</v>
      </c>
      <c r="AK675" s="197" t="str">
        <f t="shared" ref="AK675:AM675" ca="1" si="280">IFERROR(AK644/AK$634,"-")</f>
        <v>-</v>
      </c>
      <c r="AL675" s="197" t="str">
        <f t="shared" ca="1" si="280"/>
        <v>-</v>
      </c>
      <c r="AM675" s="198" t="str">
        <f t="shared" ca="1" si="280"/>
        <v>-</v>
      </c>
    </row>
    <row r="676" spans="1:39" hidden="1" outlineLevel="1" x14ac:dyDescent="0.3">
      <c r="B676" s="65" t="s">
        <v>215</v>
      </c>
      <c r="AI676" s="197" t="str">
        <f ca="1">IFERROR(AI654/AI$634,"-")</f>
        <v>-</v>
      </c>
      <c r="AJ676" s="197" t="str">
        <f ca="1">IFERROR(AJ654/AJ$634,"-")</f>
        <v>-</v>
      </c>
      <c r="AK676" s="197" t="str">
        <f t="shared" ref="AK676:AM676" ca="1" si="281">IFERROR(AK654/AK$634,"-")</f>
        <v>-</v>
      </c>
      <c r="AL676" s="197" t="str">
        <f t="shared" ca="1" si="281"/>
        <v>-</v>
      </c>
      <c r="AM676" s="198" t="str">
        <f t="shared" ca="1" si="281"/>
        <v>-</v>
      </c>
    </row>
    <row r="677" spans="1:39" hidden="1" outlineLevel="1" x14ac:dyDescent="0.3">
      <c r="B677" s="65" t="s">
        <v>216</v>
      </c>
      <c r="AI677" s="197" t="str">
        <f ca="1">IFERROR(AI658/AI$634,"-")</f>
        <v>-</v>
      </c>
      <c r="AJ677" s="197" t="str">
        <f ca="1">IFERROR(AJ658/AJ$634,"-")</f>
        <v>-</v>
      </c>
      <c r="AK677" s="197" t="str">
        <f t="shared" ref="AK677:AM677" ca="1" si="282">IFERROR(AK658/AK$634,"-")</f>
        <v>-</v>
      </c>
      <c r="AL677" s="197" t="str">
        <f t="shared" ca="1" si="282"/>
        <v>-</v>
      </c>
      <c r="AM677" s="198" t="str">
        <f t="shared" ca="1" si="282"/>
        <v>-</v>
      </c>
    </row>
    <row r="678" spans="1:39" hidden="1" outlineLevel="1" x14ac:dyDescent="0.3">
      <c r="B678" s="66" t="s">
        <v>217</v>
      </c>
      <c r="C678" s="67"/>
      <c r="D678" s="67"/>
      <c r="E678" s="67"/>
      <c r="F678" s="67"/>
      <c r="G678" s="67"/>
      <c r="H678" s="67"/>
      <c r="I678" s="67"/>
      <c r="J678" s="67"/>
      <c r="K678" s="68"/>
      <c r="L678" s="68"/>
      <c r="M678" s="68"/>
      <c r="N678" s="68"/>
      <c r="O678" s="68"/>
      <c r="P678" s="68"/>
      <c r="Q678" s="68"/>
      <c r="R678" s="69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199" t="str">
        <f ca="1">IFERROR(AI667/AI$634,"-")</f>
        <v>-</v>
      </c>
      <c r="AJ678" s="199" t="str">
        <f ca="1">IFERROR(AJ667/AJ$634,"-")</f>
        <v>-</v>
      </c>
      <c r="AK678" s="199" t="str">
        <f t="shared" ref="AK678:AM678" ca="1" si="283">IFERROR(AK667/AK$634,"-")</f>
        <v>-</v>
      </c>
      <c r="AL678" s="199" t="str">
        <f t="shared" ca="1" si="283"/>
        <v>-</v>
      </c>
      <c r="AM678" s="200" t="str">
        <f t="shared" ca="1" si="283"/>
        <v>-</v>
      </c>
    </row>
    <row r="679" spans="1:39" hidden="1" outlineLevel="1" x14ac:dyDescent="0.3">
      <c r="AI679" s="14"/>
      <c r="AJ679" s="14"/>
      <c r="AK679" s="14"/>
      <c r="AL679" s="14"/>
      <c r="AM679" s="14"/>
    </row>
    <row r="680" spans="1:39" ht="13.5" hidden="1" outlineLevel="1" thickBot="1" x14ac:dyDescent="0.35">
      <c r="AI680" s="14"/>
      <c r="AJ680" s="14"/>
      <c r="AK680" s="14"/>
      <c r="AL680" s="14"/>
      <c r="AM680" s="14"/>
    </row>
    <row r="681" spans="1:39" ht="13.5" collapsed="1" thickBot="1" x14ac:dyDescent="0.35">
      <c r="A681" s="36" t="s">
        <v>151</v>
      </c>
      <c r="B681" s="96" t="s">
        <v>223</v>
      </c>
      <c r="C681" s="97"/>
      <c r="D681" s="97"/>
      <c r="E681" s="97"/>
      <c r="F681" s="97"/>
      <c r="G681" s="97"/>
      <c r="H681" s="97"/>
      <c r="I681" s="97"/>
      <c r="J681" s="97"/>
      <c r="K681" s="98"/>
      <c r="L681" s="98"/>
      <c r="M681" s="98"/>
      <c r="N681" s="98"/>
      <c r="O681" s="98"/>
      <c r="P681" s="98"/>
      <c r="Q681" s="98"/>
      <c r="R681" s="99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</row>
    <row r="682" spans="1:39" ht="13.5" hidden="1" outlineLevel="1" thickBot="1" x14ac:dyDescent="0.35">
      <c r="B682" s="104" t="s">
        <v>210</v>
      </c>
      <c r="C682" s="101"/>
      <c r="D682" s="101"/>
      <c r="E682" s="101"/>
      <c r="F682" s="101"/>
      <c r="G682" s="101"/>
      <c r="H682" s="101"/>
      <c r="I682" s="101"/>
      <c r="J682" s="101"/>
      <c r="K682" s="102"/>
      <c r="L682" s="102"/>
      <c r="M682" s="102"/>
      <c r="N682" s="102"/>
      <c r="O682" s="102"/>
      <c r="P682" s="102"/>
      <c r="Q682" s="102"/>
      <c r="R682" s="103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 spans="1:39" hidden="1" outlineLevel="1" x14ac:dyDescent="0.3">
      <c r="AI683" s="14"/>
      <c r="AJ683" s="14"/>
      <c r="AK683" s="14"/>
      <c r="AL683" s="14"/>
      <c r="AM683" s="14"/>
    </row>
    <row r="684" spans="1:39" hidden="1" outlineLevel="1" x14ac:dyDescent="0.3">
      <c r="B684" s="122" t="s">
        <v>237</v>
      </c>
      <c r="C684" s="123">
        <v>360</v>
      </c>
      <c r="AI684" s="14"/>
      <c r="AJ684" s="14"/>
      <c r="AK684" s="14"/>
      <c r="AL684" s="14"/>
      <c r="AM684" s="14"/>
    </row>
    <row r="685" spans="1:39" hidden="1" outlineLevel="1" x14ac:dyDescent="0.3">
      <c r="AI685" s="14"/>
      <c r="AJ685" s="14"/>
      <c r="AK685" s="14"/>
      <c r="AL685" s="14"/>
      <c r="AM685" s="14"/>
    </row>
    <row r="686" spans="1:39" hidden="1" outlineLevel="1" x14ac:dyDescent="0.3">
      <c r="B686" t="s">
        <v>227</v>
      </c>
      <c r="AI686" s="14"/>
      <c r="AJ686" s="14"/>
      <c r="AK686" s="14"/>
      <c r="AL686" s="14"/>
      <c r="AM686" s="14"/>
    </row>
    <row r="687" spans="1:39" hidden="1" outlineLevel="1" x14ac:dyDescent="0.3">
      <c r="B687" s="61" t="s">
        <v>224</v>
      </c>
      <c r="C687" s="62"/>
      <c r="D687" s="62"/>
      <c r="E687" s="62"/>
      <c r="F687" s="62"/>
      <c r="G687" s="62"/>
      <c r="H687" s="62"/>
      <c r="I687" s="62"/>
      <c r="J687" s="124">
        <v>30</v>
      </c>
      <c r="K687" s="116">
        <f t="shared" ref="K687:Z689" si="284">J687</f>
        <v>30</v>
      </c>
      <c r="L687" s="116">
        <f t="shared" si="284"/>
        <v>30</v>
      </c>
      <c r="M687" s="116">
        <f t="shared" si="284"/>
        <v>30</v>
      </c>
      <c r="N687" s="116">
        <f t="shared" si="284"/>
        <v>30</v>
      </c>
      <c r="O687" s="116">
        <f t="shared" si="284"/>
        <v>30</v>
      </c>
      <c r="P687" s="116">
        <f t="shared" si="284"/>
        <v>30</v>
      </c>
      <c r="Q687" s="116">
        <f t="shared" si="284"/>
        <v>30</v>
      </c>
      <c r="R687" s="116">
        <f t="shared" si="284"/>
        <v>30</v>
      </c>
      <c r="S687" s="116">
        <f t="shared" si="284"/>
        <v>30</v>
      </c>
      <c r="T687" s="116">
        <f t="shared" si="284"/>
        <v>30</v>
      </c>
      <c r="U687" s="116">
        <f t="shared" si="284"/>
        <v>30</v>
      </c>
      <c r="V687" s="116">
        <f t="shared" si="284"/>
        <v>30</v>
      </c>
      <c r="W687" s="116">
        <f t="shared" si="284"/>
        <v>30</v>
      </c>
      <c r="X687" s="116">
        <f t="shared" si="284"/>
        <v>30</v>
      </c>
      <c r="Y687" s="116">
        <f t="shared" si="284"/>
        <v>30</v>
      </c>
      <c r="Z687" s="116">
        <f t="shared" si="284"/>
        <v>30</v>
      </c>
      <c r="AA687" s="116">
        <f t="shared" ref="AA687:AM689" si="285">Z687</f>
        <v>30</v>
      </c>
      <c r="AB687" s="116">
        <f t="shared" si="285"/>
        <v>30</v>
      </c>
      <c r="AC687" s="116">
        <f t="shared" si="285"/>
        <v>30</v>
      </c>
      <c r="AD687" s="116">
        <f t="shared" si="285"/>
        <v>30</v>
      </c>
      <c r="AE687" s="116">
        <f t="shared" si="285"/>
        <v>30</v>
      </c>
      <c r="AF687" s="116">
        <f t="shared" si="285"/>
        <v>30</v>
      </c>
      <c r="AG687" s="116">
        <f t="shared" si="285"/>
        <v>30</v>
      </c>
      <c r="AH687" s="116">
        <f t="shared" si="285"/>
        <v>30</v>
      </c>
      <c r="AI687" s="116">
        <f t="shared" si="285"/>
        <v>30</v>
      </c>
      <c r="AJ687" s="116">
        <f t="shared" si="285"/>
        <v>30</v>
      </c>
      <c r="AK687" s="116">
        <f t="shared" si="285"/>
        <v>30</v>
      </c>
      <c r="AL687" s="116">
        <f t="shared" si="285"/>
        <v>30</v>
      </c>
      <c r="AM687" s="117">
        <f t="shared" si="285"/>
        <v>30</v>
      </c>
    </row>
    <row r="688" spans="1:39" hidden="1" outlineLevel="1" x14ac:dyDescent="0.3">
      <c r="B688" s="65" t="s">
        <v>226</v>
      </c>
      <c r="J688" s="26">
        <v>30</v>
      </c>
      <c r="K688" s="118">
        <f t="shared" si="284"/>
        <v>30</v>
      </c>
      <c r="L688" s="118">
        <f t="shared" si="284"/>
        <v>30</v>
      </c>
      <c r="M688" s="118">
        <f t="shared" si="284"/>
        <v>30</v>
      </c>
      <c r="N688" s="118">
        <f t="shared" si="284"/>
        <v>30</v>
      </c>
      <c r="O688" s="118">
        <f t="shared" si="284"/>
        <v>30</v>
      </c>
      <c r="P688" s="118">
        <f t="shared" si="284"/>
        <v>30</v>
      </c>
      <c r="Q688" s="118">
        <f t="shared" si="284"/>
        <v>30</v>
      </c>
      <c r="R688" s="118">
        <f t="shared" si="284"/>
        <v>30</v>
      </c>
      <c r="S688" s="118">
        <f t="shared" si="284"/>
        <v>30</v>
      </c>
      <c r="T688" s="118">
        <f t="shared" si="284"/>
        <v>30</v>
      </c>
      <c r="U688" s="118">
        <f t="shared" si="284"/>
        <v>30</v>
      </c>
      <c r="V688" s="118">
        <f t="shared" si="284"/>
        <v>30</v>
      </c>
      <c r="W688" s="118">
        <f t="shared" si="284"/>
        <v>30</v>
      </c>
      <c r="X688" s="118">
        <f t="shared" si="284"/>
        <v>30</v>
      </c>
      <c r="Y688" s="118">
        <f t="shared" si="284"/>
        <v>30</v>
      </c>
      <c r="Z688" s="118">
        <f t="shared" si="284"/>
        <v>30</v>
      </c>
      <c r="AA688" s="118">
        <f t="shared" si="285"/>
        <v>30</v>
      </c>
      <c r="AB688" s="118">
        <f t="shared" si="285"/>
        <v>30</v>
      </c>
      <c r="AC688" s="118">
        <f t="shared" si="285"/>
        <v>30</v>
      </c>
      <c r="AD688" s="118">
        <f t="shared" si="285"/>
        <v>30</v>
      </c>
      <c r="AE688" s="118">
        <f t="shared" si="285"/>
        <v>30</v>
      </c>
      <c r="AF688" s="118">
        <f t="shared" si="285"/>
        <v>30</v>
      </c>
      <c r="AG688" s="118">
        <f t="shared" si="285"/>
        <v>30</v>
      </c>
      <c r="AH688" s="118">
        <f t="shared" si="285"/>
        <v>30</v>
      </c>
      <c r="AI688" s="118">
        <f t="shared" si="285"/>
        <v>30</v>
      </c>
      <c r="AJ688" s="118">
        <f t="shared" si="285"/>
        <v>30</v>
      </c>
      <c r="AK688" s="118">
        <f t="shared" si="285"/>
        <v>30</v>
      </c>
      <c r="AL688" s="118">
        <f t="shared" si="285"/>
        <v>30</v>
      </c>
      <c r="AM688" s="119">
        <f t="shared" si="285"/>
        <v>30</v>
      </c>
    </row>
    <row r="689" spans="1:39" hidden="1" outlineLevel="1" x14ac:dyDescent="0.3">
      <c r="B689" s="66" t="s">
        <v>225</v>
      </c>
      <c r="C689" s="67"/>
      <c r="D689" s="67"/>
      <c r="E689" s="67"/>
      <c r="F689" s="67"/>
      <c r="G689" s="67"/>
      <c r="H689" s="67"/>
      <c r="I689" s="67"/>
      <c r="J689" s="125">
        <v>60</v>
      </c>
      <c r="K689" s="120">
        <f t="shared" si="284"/>
        <v>60</v>
      </c>
      <c r="L689" s="120">
        <f t="shared" si="284"/>
        <v>60</v>
      </c>
      <c r="M689" s="120">
        <f t="shared" si="284"/>
        <v>60</v>
      </c>
      <c r="N689" s="120">
        <f t="shared" si="284"/>
        <v>60</v>
      </c>
      <c r="O689" s="120">
        <f t="shared" si="284"/>
        <v>60</v>
      </c>
      <c r="P689" s="120">
        <f t="shared" si="284"/>
        <v>60</v>
      </c>
      <c r="Q689" s="120">
        <f t="shared" si="284"/>
        <v>60</v>
      </c>
      <c r="R689" s="120">
        <f t="shared" si="284"/>
        <v>60</v>
      </c>
      <c r="S689" s="120">
        <f t="shared" si="284"/>
        <v>60</v>
      </c>
      <c r="T689" s="120">
        <f t="shared" si="284"/>
        <v>60</v>
      </c>
      <c r="U689" s="120">
        <f t="shared" si="284"/>
        <v>60</v>
      </c>
      <c r="V689" s="120">
        <f t="shared" si="284"/>
        <v>60</v>
      </c>
      <c r="W689" s="120">
        <f t="shared" si="284"/>
        <v>60</v>
      </c>
      <c r="X689" s="120">
        <f t="shared" si="284"/>
        <v>60</v>
      </c>
      <c r="Y689" s="120">
        <f t="shared" si="284"/>
        <v>60</v>
      </c>
      <c r="Z689" s="120">
        <f t="shared" si="284"/>
        <v>60</v>
      </c>
      <c r="AA689" s="120">
        <f t="shared" si="285"/>
        <v>60</v>
      </c>
      <c r="AB689" s="120">
        <f t="shared" si="285"/>
        <v>60</v>
      </c>
      <c r="AC689" s="120">
        <f t="shared" si="285"/>
        <v>60</v>
      </c>
      <c r="AD689" s="120">
        <f t="shared" si="285"/>
        <v>60</v>
      </c>
      <c r="AE689" s="120">
        <f t="shared" si="285"/>
        <v>60</v>
      </c>
      <c r="AF689" s="120">
        <f t="shared" si="285"/>
        <v>60</v>
      </c>
      <c r="AG689" s="120">
        <f t="shared" si="285"/>
        <v>60</v>
      </c>
      <c r="AH689" s="120">
        <f t="shared" si="285"/>
        <v>60</v>
      </c>
      <c r="AI689" s="120">
        <f t="shared" si="285"/>
        <v>60</v>
      </c>
      <c r="AJ689" s="120">
        <f t="shared" si="285"/>
        <v>60</v>
      </c>
      <c r="AK689" s="120">
        <f t="shared" si="285"/>
        <v>60</v>
      </c>
      <c r="AL689" s="120">
        <f t="shared" si="285"/>
        <v>60</v>
      </c>
      <c r="AM689" s="121">
        <f t="shared" si="285"/>
        <v>60</v>
      </c>
    </row>
    <row r="690" spans="1:39" hidden="1" outlineLevel="1" x14ac:dyDescent="0.3">
      <c r="AI690" s="14"/>
      <c r="AJ690" s="14"/>
      <c r="AK690" s="14"/>
      <c r="AL690" s="14"/>
      <c r="AM690" s="14"/>
    </row>
    <row r="691" spans="1:39" hidden="1" outlineLevel="1" x14ac:dyDescent="0.3">
      <c r="B691" s="57" t="s">
        <v>224</v>
      </c>
      <c r="K691" s="14">
        <f t="shared" ref="K691:AH691" si="286">K631/30*K$755</f>
        <v>0</v>
      </c>
      <c r="L691" s="14">
        <f t="shared" si="286"/>
        <v>0</v>
      </c>
      <c r="M691" s="14">
        <f t="shared" si="286"/>
        <v>0</v>
      </c>
      <c r="N691" s="14">
        <f t="shared" si="286"/>
        <v>0</v>
      </c>
      <c r="O691" s="14">
        <f t="shared" si="286"/>
        <v>0</v>
      </c>
      <c r="P691" s="14">
        <f t="shared" si="286"/>
        <v>0</v>
      </c>
      <c r="Q691" s="14">
        <f t="shared" si="286"/>
        <v>0</v>
      </c>
      <c r="R691" s="14">
        <f t="shared" si="286"/>
        <v>0</v>
      </c>
      <c r="S691" s="14">
        <f t="shared" si="286"/>
        <v>0</v>
      </c>
      <c r="T691" s="14">
        <f t="shared" si="286"/>
        <v>0</v>
      </c>
      <c r="U691" s="14">
        <f t="shared" si="286"/>
        <v>0</v>
      </c>
      <c r="V691" s="14">
        <f t="shared" si="286"/>
        <v>0</v>
      </c>
      <c r="W691" s="14">
        <f t="shared" si="286"/>
        <v>0</v>
      </c>
      <c r="X691" s="14">
        <f t="shared" si="286"/>
        <v>0</v>
      </c>
      <c r="Y691" s="14">
        <f t="shared" si="286"/>
        <v>0</v>
      </c>
      <c r="Z691" s="14">
        <f t="shared" si="286"/>
        <v>0</v>
      </c>
      <c r="AA691" s="14">
        <f t="shared" si="286"/>
        <v>0</v>
      </c>
      <c r="AB691" s="14">
        <f t="shared" si="286"/>
        <v>0</v>
      </c>
      <c r="AC691" s="14">
        <f t="shared" si="286"/>
        <v>0</v>
      </c>
      <c r="AD691" s="14">
        <f t="shared" si="286"/>
        <v>0</v>
      </c>
      <c r="AE691" s="14">
        <f t="shared" si="286"/>
        <v>0</v>
      </c>
      <c r="AF691" s="14">
        <f t="shared" si="286"/>
        <v>0</v>
      </c>
      <c r="AG691" s="14">
        <f t="shared" si="286"/>
        <v>0</v>
      </c>
      <c r="AH691" s="14">
        <f t="shared" si="286"/>
        <v>0</v>
      </c>
      <c r="AI691" s="14">
        <f>V691</f>
        <v>0</v>
      </c>
      <c r="AJ691" s="14">
        <f>AH691</f>
        <v>0</v>
      </c>
      <c r="AK691" s="14">
        <v>0</v>
      </c>
      <c r="AL691" s="14">
        <v>0</v>
      </c>
      <c r="AM691" s="14">
        <v>0</v>
      </c>
    </row>
    <row r="692" spans="1:39" hidden="1" outlineLevel="1" x14ac:dyDescent="0.3">
      <c r="B692" s="57" t="s">
        <v>226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f>V692</f>
        <v>0</v>
      </c>
      <c r="AJ692" s="14">
        <f>AH692</f>
        <v>0</v>
      </c>
      <c r="AK692" s="14">
        <v>0</v>
      </c>
      <c r="AL692" s="14">
        <v>0</v>
      </c>
      <c r="AM692" s="14">
        <v>0</v>
      </c>
    </row>
    <row r="693" spans="1:39" hidden="1" outlineLevel="1" x14ac:dyDescent="0.3">
      <c r="B693" s="57" t="s">
        <v>225</v>
      </c>
      <c r="K693" s="14">
        <f ca="1">-SUM(K641:K643)/30*K689</f>
        <v>0</v>
      </c>
      <c r="L693" s="14">
        <f t="shared" ref="L693:AH693" ca="1" si="287">-SUM(L641:L643)/30*L689</f>
        <v>0</v>
      </c>
      <c r="M693" s="14">
        <f t="shared" ca="1" si="287"/>
        <v>0</v>
      </c>
      <c r="N693" s="14">
        <f t="shared" ca="1" si="287"/>
        <v>0</v>
      </c>
      <c r="O693" s="14">
        <f t="shared" ca="1" si="287"/>
        <v>0</v>
      </c>
      <c r="P693" s="14">
        <f t="shared" ca="1" si="287"/>
        <v>0</v>
      </c>
      <c r="Q693" s="14">
        <f t="shared" ca="1" si="287"/>
        <v>0</v>
      </c>
      <c r="R693" s="14">
        <f t="shared" ca="1" si="287"/>
        <v>0</v>
      </c>
      <c r="S693" s="14">
        <f t="shared" ca="1" si="287"/>
        <v>0</v>
      </c>
      <c r="T693" s="14">
        <f t="shared" ca="1" si="287"/>
        <v>0</v>
      </c>
      <c r="U693" s="14">
        <f t="shared" ca="1" si="287"/>
        <v>0</v>
      </c>
      <c r="V693" s="14">
        <f t="shared" ca="1" si="287"/>
        <v>0</v>
      </c>
      <c r="W693" s="14">
        <f t="shared" ca="1" si="287"/>
        <v>0</v>
      </c>
      <c r="X693" s="14">
        <f t="shared" ca="1" si="287"/>
        <v>0</v>
      </c>
      <c r="Y693" s="14">
        <f t="shared" ca="1" si="287"/>
        <v>0</v>
      </c>
      <c r="Z693" s="14">
        <f t="shared" ca="1" si="287"/>
        <v>0</v>
      </c>
      <c r="AA693" s="14">
        <f t="shared" ca="1" si="287"/>
        <v>0</v>
      </c>
      <c r="AB693" s="14">
        <f t="shared" ca="1" si="287"/>
        <v>0</v>
      </c>
      <c r="AC693" s="14">
        <f t="shared" ca="1" si="287"/>
        <v>0</v>
      </c>
      <c r="AD693" s="14">
        <f t="shared" ca="1" si="287"/>
        <v>0</v>
      </c>
      <c r="AE693" s="14">
        <f t="shared" ca="1" si="287"/>
        <v>0</v>
      </c>
      <c r="AF693" s="14">
        <f t="shared" ca="1" si="287"/>
        <v>0</v>
      </c>
      <c r="AG693" s="14">
        <f t="shared" ca="1" si="287"/>
        <v>0</v>
      </c>
      <c r="AH693" s="14">
        <f t="shared" ca="1" si="287"/>
        <v>0</v>
      </c>
      <c r="AI693" s="14">
        <f ca="1">V693</f>
        <v>0</v>
      </c>
      <c r="AJ693" s="14">
        <f ca="1">AH693</f>
        <v>0</v>
      </c>
      <c r="AK693" s="14">
        <v>0</v>
      </c>
      <c r="AL693" s="14">
        <v>0</v>
      </c>
      <c r="AM693" s="14">
        <v>0</v>
      </c>
    </row>
    <row r="694" spans="1:39" hidden="1" outlineLevel="1" x14ac:dyDescent="0.3">
      <c r="B694" s="57" t="s">
        <v>228</v>
      </c>
      <c r="K694" s="3">
        <f ca="1">+K691+K692-K693</f>
        <v>0</v>
      </c>
      <c r="L694" s="3">
        <f ca="1">+L691+L692-L693</f>
        <v>0</v>
      </c>
      <c r="M694" s="3">
        <f t="shared" ref="M694:AH694" ca="1" si="288">+M691+M692-M693</f>
        <v>0</v>
      </c>
      <c r="N694" s="3">
        <f t="shared" ca="1" si="288"/>
        <v>0</v>
      </c>
      <c r="O694" s="3">
        <f t="shared" ca="1" si="288"/>
        <v>0</v>
      </c>
      <c r="P694" s="3">
        <f t="shared" ca="1" si="288"/>
        <v>0</v>
      </c>
      <c r="Q694" s="3">
        <f t="shared" ca="1" si="288"/>
        <v>0</v>
      </c>
      <c r="R694" s="3">
        <f t="shared" ca="1" si="288"/>
        <v>0</v>
      </c>
      <c r="S694" s="3">
        <f t="shared" ca="1" si="288"/>
        <v>0</v>
      </c>
      <c r="T694" s="3">
        <f t="shared" ca="1" si="288"/>
        <v>0</v>
      </c>
      <c r="U694" s="3">
        <f t="shared" ca="1" si="288"/>
        <v>0</v>
      </c>
      <c r="V694" s="3">
        <f t="shared" ca="1" si="288"/>
        <v>0</v>
      </c>
      <c r="W694" s="3">
        <f t="shared" ca="1" si="288"/>
        <v>0</v>
      </c>
      <c r="X694" s="3">
        <f t="shared" ca="1" si="288"/>
        <v>0</v>
      </c>
      <c r="Y694" s="3">
        <f t="shared" ca="1" si="288"/>
        <v>0</v>
      </c>
      <c r="Z694" s="3">
        <f t="shared" ca="1" si="288"/>
        <v>0</v>
      </c>
      <c r="AA694" s="3">
        <f t="shared" ca="1" si="288"/>
        <v>0</v>
      </c>
      <c r="AB694" s="3">
        <f t="shared" ca="1" si="288"/>
        <v>0</v>
      </c>
      <c r="AC694" s="3">
        <f t="shared" ca="1" si="288"/>
        <v>0</v>
      </c>
      <c r="AD694" s="3">
        <f t="shared" ca="1" si="288"/>
        <v>0</v>
      </c>
      <c r="AE694" s="3">
        <f t="shared" ca="1" si="288"/>
        <v>0</v>
      </c>
      <c r="AF694" s="3">
        <f t="shared" ca="1" si="288"/>
        <v>0</v>
      </c>
      <c r="AG694" s="3">
        <f t="shared" ca="1" si="288"/>
        <v>0</v>
      </c>
      <c r="AH694" s="3">
        <f t="shared" ca="1" si="288"/>
        <v>0</v>
      </c>
      <c r="AI694" s="3">
        <f ca="1">AI691+AI692-AI693</f>
        <v>0</v>
      </c>
      <c r="AJ694" s="3">
        <f ca="1">AH694</f>
        <v>0</v>
      </c>
      <c r="AK694" s="3">
        <v>0</v>
      </c>
      <c r="AL694" s="3">
        <v>0</v>
      </c>
      <c r="AM694" s="3">
        <v>0</v>
      </c>
    </row>
    <row r="695" spans="1:39" hidden="1" outlineLevel="1" x14ac:dyDescent="0.3">
      <c r="B695" s="57" t="s">
        <v>229</v>
      </c>
      <c r="K695" s="3">
        <f ca="1">J694-K694</f>
        <v>0</v>
      </c>
      <c r="L695" s="3">
        <f t="shared" ref="L695:AH695" ca="1" si="289">K694-L694</f>
        <v>0</v>
      </c>
      <c r="M695" s="3">
        <f t="shared" ca="1" si="289"/>
        <v>0</v>
      </c>
      <c r="N695" s="3">
        <f t="shared" ca="1" si="289"/>
        <v>0</v>
      </c>
      <c r="O695" s="3">
        <f t="shared" ca="1" si="289"/>
        <v>0</v>
      </c>
      <c r="P695" s="3">
        <f t="shared" ca="1" si="289"/>
        <v>0</v>
      </c>
      <c r="Q695" s="3">
        <f t="shared" ca="1" si="289"/>
        <v>0</v>
      </c>
      <c r="R695" s="3">
        <f t="shared" ca="1" si="289"/>
        <v>0</v>
      </c>
      <c r="S695" s="3">
        <f t="shared" ca="1" si="289"/>
        <v>0</v>
      </c>
      <c r="T695" s="3">
        <f t="shared" ca="1" si="289"/>
        <v>0</v>
      </c>
      <c r="U695" s="3">
        <f t="shared" ca="1" si="289"/>
        <v>0</v>
      </c>
      <c r="V695" s="3">
        <f t="shared" ca="1" si="289"/>
        <v>0</v>
      </c>
      <c r="W695" s="3">
        <f t="shared" ca="1" si="289"/>
        <v>0</v>
      </c>
      <c r="X695" s="3">
        <f t="shared" ca="1" si="289"/>
        <v>0</v>
      </c>
      <c r="Y695" s="3">
        <f t="shared" ca="1" si="289"/>
        <v>0</v>
      </c>
      <c r="Z695" s="3">
        <f t="shared" ca="1" si="289"/>
        <v>0</v>
      </c>
      <c r="AA695" s="3">
        <f t="shared" ca="1" si="289"/>
        <v>0</v>
      </c>
      <c r="AB695" s="3">
        <f t="shared" ca="1" si="289"/>
        <v>0</v>
      </c>
      <c r="AC695" s="3">
        <f t="shared" ca="1" si="289"/>
        <v>0</v>
      </c>
      <c r="AD695" s="3">
        <f t="shared" ca="1" si="289"/>
        <v>0</v>
      </c>
      <c r="AE695" s="3">
        <f t="shared" ca="1" si="289"/>
        <v>0</v>
      </c>
      <c r="AF695" s="3">
        <f t="shared" ca="1" si="289"/>
        <v>0</v>
      </c>
      <c r="AG695" s="3">
        <f t="shared" ca="1" si="289"/>
        <v>0</v>
      </c>
      <c r="AH695" s="3">
        <f t="shared" ca="1" si="289"/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</row>
    <row r="696" spans="1:39" hidden="1" outlineLevel="1" x14ac:dyDescent="0.3">
      <c r="AI696" s="14"/>
      <c r="AJ696" s="14"/>
      <c r="AK696" s="14"/>
      <c r="AL696" s="14"/>
      <c r="AM696" s="14"/>
    </row>
    <row r="697" spans="1:39" hidden="1" outlineLevel="1" x14ac:dyDescent="0.3">
      <c r="AI697" s="14"/>
      <c r="AJ697" s="14"/>
      <c r="AK697" s="14"/>
      <c r="AL697" s="14"/>
      <c r="AM697" s="14"/>
    </row>
    <row r="698" spans="1:39" ht="13.5" hidden="1" outlineLevel="1" thickBot="1" x14ac:dyDescent="0.35">
      <c r="AI698" s="14"/>
      <c r="AJ698" s="14"/>
      <c r="AK698" s="14"/>
      <c r="AL698" s="14"/>
      <c r="AM698" s="14"/>
    </row>
    <row r="699" spans="1:39" ht="13.5" collapsed="1" thickBot="1" x14ac:dyDescent="0.35">
      <c r="A699" s="36" t="s">
        <v>151</v>
      </c>
      <c r="B699" s="96" t="s">
        <v>221</v>
      </c>
      <c r="C699" s="97"/>
      <c r="D699" s="97"/>
      <c r="E699" s="97"/>
      <c r="F699" s="97"/>
      <c r="G699" s="97"/>
      <c r="H699" s="97"/>
      <c r="I699" s="97"/>
      <c r="J699" s="97"/>
      <c r="K699" s="98"/>
      <c r="L699" s="98"/>
      <c r="M699" s="98"/>
      <c r="N699" s="98"/>
      <c r="O699" s="98"/>
      <c r="P699" s="98"/>
      <c r="Q699" s="98"/>
      <c r="R699" s="99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</row>
    <row r="700" spans="1:39" ht="13.5" hidden="1" outlineLevel="1" thickBot="1" x14ac:dyDescent="0.35">
      <c r="B700" s="104" t="s">
        <v>210</v>
      </c>
      <c r="C700" s="101"/>
      <c r="D700" s="101"/>
      <c r="E700" s="101"/>
      <c r="F700" s="101"/>
      <c r="G700" s="101"/>
      <c r="H700" s="101"/>
      <c r="I700" s="101"/>
      <c r="J700" s="101"/>
      <c r="K700" s="102"/>
      <c r="L700" s="102"/>
      <c r="M700" s="102"/>
      <c r="N700" s="102"/>
      <c r="O700" s="102"/>
      <c r="P700" s="102"/>
      <c r="Q700" s="102"/>
      <c r="R700" s="103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 spans="1:39" hidden="1" outlineLevel="1" x14ac:dyDescent="0.3">
      <c r="AI701" s="14"/>
      <c r="AJ701" s="14"/>
      <c r="AK701" s="14"/>
      <c r="AL701" s="14"/>
      <c r="AM701" s="14"/>
    </row>
    <row r="702" spans="1:39" s="15" customFormat="1" hidden="1" outlineLevel="1" x14ac:dyDescent="0.3">
      <c r="A702" s="36"/>
      <c r="B702" s="15" t="s">
        <v>255</v>
      </c>
      <c r="K702" s="29">
        <v>0</v>
      </c>
      <c r="L702" s="29">
        <f ca="1">+K736</f>
        <v>-562814.8833333333</v>
      </c>
      <c r="M702" s="29">
        <f t="shared" ref="M702:AM702" ca="1" si="290">+L736</f>
        <v>-644229.7666666666</v>
      </c>
      <c r="N702" s="29">
        <f t="shared" ca="1" si="290"/>
        <v>-725644.64999999991</v>
      </c>
      <c r="O702" s="29">
        <f t="shared" ca="1" si="290"/>
        <v>-828854.26399999997</v>
      </c>
      <c r="P702" s="29">
        <f t="shared" ca="1" si="290"/>
        <v>-932063.87800000003</v>
      </c>
      <c r="Q702" s="29">
        <f t="shared" ca="1" si="290"/>
        <v>-1035273.4920000001</v>
      </c>
      <c r="R702" s="29">
        <f t="shared" ca="1" si="290"/>
        <v>-1138483.1060000001</v>
      </c>
      <c r="S702" s="29">
        <f t="shared" ca="1" si="290"/>
        <v>-1356614.8450000002</v>
      </c>
      <c r="T702" s="29">
        <f t="shared" ca="1" si="290"/>
        <v>-1533626.5840000003</v>
      </c>
      <c r="U702" s="29">
        <f t="shared" ca="1" si="290"/>
        <v>-1710638.3230000003</v>
      </c>
      <c r="V702" s="29">
        <f t="shared" ca="1" si="290"/>
        <v>-1887650.0620000004</v>
      </c>
      <c r="W702" s="29">
        <f t="shared" ca="1" si="290"/>
        <v>-2064661.8010000004</v>
      </c>
      <c r="X702" s="29">
        <f t="shared" ca="1" si="290"/>
        <v>-2410745.9800000004</v>
      </c>
      <c r="Y702" s="29">
        <f t="shared" ca="1" si="290"/>
        <v>-2592690.1590000005</v>
      </c>
      <c r="Z702" s="29">
        <f t="shared" ca="1" si="290"/>
        <v>-2774634.3380000005</v>
      </c>
      <c r="AA702" s="29">
        <f t="shared" ca="1" si="290"/>
        <v>-2956578.5170000005</v>
      </c>
      <c r="AB702" s="29">
        <f t="shared" ca="1" si="290"/>
        <v>-3138522.6960000005</v>
      </c>
      <c r="AC702" s="29">
        <f t="shared" ca="1" si="290"/>
        <v>-3320466.8750000005</v>
      </c>
      <c r="AD702" s="29">
        <f t="shared" ca="1" si="290"/>
        <v>-3502411.0540000005</v>
      </c>
      <c r="AE702" s="29">
        <f t="shared" ca="1" si="290"/>
        <v>-3684355.2330000005</v>
      </c>
      <c r="AF702" s="29">
        <f t="shared" ca="1" si="290"/>
        <v>-3866299.4120000005</v>
      </c>
      <c r="AG702" s="29">
        <f t="shared" ca="1" si="290"/>
        <v>-4048243.5910000005</v>
      </c>
      <c r="AH702" s="29">
        <f t="shared" ca="1" si="290"/>
        <v>-4230187.7700000005</v>
      </c>
      <c r="AI702" s="29">
        <v>0</v>
      </c>
      <c r="AJ702" s="29">
        <f ca="1">+AI736</f>
        <v>-2064661.8010000004</v>
      </c>
      <c r="AK702" s="29">
        <f t="shared" ca="1" si="290"/>
        <v>-4412131.949</v>
      </c>
      <c r="AL702" s="29">
        <f t="shared" ca="1" si="290"/>
        <v>-6728936.5216800002</v>
      </c>
      <c r="AM702" s="29">
        <f t="shared" ca="1" si="290"/>
        <v>-9154172.6332868002</v>
      </c>
    </row>
    <row r="703" spans="1:39" hidden="1" outlineLevel="1" x14ac:dyDescent="0.3">
      <c r="AI703" s="150"/>
      <c r="AJ703" s="150"/>
      <c r="AK703" s="14"/>
      <c r="AL703" s="14"/>
      <c r="AM703" s="14"/>
    </row>
    <row r="704" spans="1:39" s="45" customFormat="1" hidden="1" outlineLevel="1" collapsed="1" x14ac:dyDescent="0.25">
      <c r="A704" s="30"/>
      <c r="B704" s="45" t="s">
        <v>248</v>
      </c>
      <c r="K704" s="30"/>
      <c r="L704" s="30"/>
      <c r="M704" s="30"/>
      <c r="N704" s="30"/>
      <c r="O704" s="30"/>
      <c r="P704" s="30"/>
      <c r="Q704" s="30"/>
      <c r="R704" s="153"/>
      <c r="AI704" s="147"/>
      <c r="AJ704" s="147"/>
      <c r="AK704" s="147"/>
      <c r="AL704" s="147"/>
      <c r="AM704" s="147"/>
    </row>
    <row r="705" spans="1:39" s="46" customFormat="1" hidden="1" outlineLevel="2" x14ac:dyDescent="0.25">
      <c r="A705" s="30"/>
      <c r="B705" s="46" t="s">
        <v>209</v>
      </c>
      <c r="K705" s="3">
        <f t="shared" ref="K705:AH705" ca="1" si="291">+K667</f>
        <v>-89564.494444444455</v>
      </c>
      <c r="L705" s="3">
        <f t="shared" ca="1" si="291"/>
        <v>-89564.494444444455</v>
      </c>
      <c r="M705" s="3">
        <f t="shared" ca="1" si="291"/>
        <v>-89564.494444444455</v>
      </c>
      <c r="N705" s="3">
        <f t="shared" ca="1" si="291"/>
        <v>-111359.22511111114</v>
      </c>
      <c r="O705" s="3">
        <f t="shared" ca="1" si="291"/>
        <v>-111359.22511111114</v>
      </c>
      <c r="P705" s="3">
        <f t="shared" ca="1" si="291"/>
        <v>-111359.22511111114</v>
      </c>
      <c r="Q705" s="3">
        <f t="shared" ca="1" si="291"/>
        <v>-111359.22511111114</v>
      </c>
      <c r="R705" s="3">
        <f t="shared" ca="1" si="291"/>
        <v>-186241.35011111113</v>
      </c>
      <c r="S705" s="3">
        <f t="shared" ca="1" si="291"/>
        <v>-186241.35011111113</v>
      </c>
      <c r="T705" s="3">
        <f t="shared" ca="1" si="291"/>
        <v>-186241.35011111113</v>
      </c>
      <c r="U705" s="3">
        <f t="shared" ca="1" si="291"/>
        <v>-186241.35011111113</v>
      </c>
      <c r="V705" s="3">
        <f t="shared" ca="1" si="291"/>
        <v>-186241.35011111113</v>
      </c>
      <c r="W705" s="3">
        <f t="shared" ca="1" si="291"/>
        <v>-198396.29011111113</v>
      </c>
      <c r="X705" s="3">
        <f t="shared" ca="1" si="291"/>
        <v>-198396.29011111113</v>
      </c>
      <c r="Y705" s="3">
        <f t="shared" ca="1" si="291"/>
        <v>-198396.29011111113</v>
      </c>
      <c r="Z705" s="3">
        <f t="shared" ca="1" si="291"/>
        <v>-198396.29011111113</v>
      </c>
      <c r="AA705" s="3">
        <f t="shared" ca="1" si="291"/>
        <v>-198396.29011111113</v>
      </c>
      <c r="AB705" s="3">
        <f t="shared" ca="1" si="291"/>
        <v>-198396.29011111113</v>
      </c>
      <c r="AC705" s="3">
        <f t="shared" ca="1" si="291"/>
        <v>-198396.29011111113</v>
      </c>
      <c r="AD705" s="3">
        <f t="shared" ca="1" si="291"/>
        <v>-198396.29011111113</v>
      </c>
      <c r="AE705" s="3">
        <f t="shared" ca="1" si="291"/>
        <v>-198396.29011111113</v>
      </c>
      <c r="AF705" s="3">
        <f t="shared" ca="1" si="291"/>
        <v>-198396.29011111113</v>
      </c>
      <c r="AG705" s="3">
        <f t="shared" ca="1" si="291"/>
        <v>-198396.29011111113</v>
      </c>
      <c r="AH705" s="3">
        <f t="shared" ca="1" si="291"/>
        <v>-198396.29011111113</v>
      </c>
      <c r="AI705" s="3">
        <f ca="1">SUM(K705:V705)</f>
        <v>-1645337.1343333335</v>
      </c>
      <c r="AJ705" s="3">
        <f ca="1">SUM(W705:AH705)</f>
        <v>-2380755.4813333331</v>
      </c>
      <c r="AK705" s="3">
        <f ca="1">+AK667</f>
        <v>-2406089.9060133337</v>
      </c>
      <c r="AL705" s="3">
        <f ca="1">+AL667</f>
        <v>-2470121.444940134</v>
      </c>
      <c r="AM705" s="3">
        <f ca="1">+AM667</f>
        <v>-2537324.7752562016</v>
      </c>
    </row>
    <row r="706" spans="1:39" s="46" customFormat="1" hidden="1" outlineLevel="2" x14ac:dyDescent="0.25">
      <c r="A706" s="30"/>
      <c r="B706" s="46" t="s">
        <v>222</v>
      </c>
      <c r="G706" s="246"/>
      <c r="H706" s="246"/>
      <c r="I706" s="246"/>
      <c r="J706" s="246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  <c r="AA706" s="247"/>
      <c r="AB706" s="247"/>
      <c r="AC706" s="247"/>
      <c r="AD706" s="247"/>
      <c r="AE706" s="247"/>
      <c r="AF706" s="247"/>
      <c r="AG706" s="247"/>
      <c r="AH706" s="247"/>
      <c r="AI706" s="248"/>
      <c r="AJ706" s="248"/>
      <c r="AK706" s="248"/>
      <c r="AL706" s="248"/>
      <c r="AM706" s="248"/>
    </row>
    <row r="707" spans="1:39" s="46" customFormat="1" hidden="1" outlineLevel="2" x14ac:dyDescent="0.25">
      <c r="A707" s="30"/>
      <c r="C707" s="46" t="str">
        <f>C656</f>
        <v>Total Depreciation - Tangible Assets</v>
      </c>
      <c r="K707" s="3">
        <f t="shared" ref="K707:AM707" ca="1" si="292">+K547</f>
        <v>8149.6111111111104</v>
      </c>
      <c r="L707" s="3">
        <f t="shared" ca="1" si="292"/>
        <v>8149.6111111111104</v>
      </c>
      <c r="M707" s="3">
        <f t="shared" ca="1" si="292"/>
        <v>8149.6111111111104</v>
      </c>
      <c r="N707" s="3">
        <f t="shared" ca="1" si="292"/>
        <v>8149.6111111111104</v>
      </c>
      <c r="O707" s="3">
        <f t="shared" ca="1" si="292"/>
        <v>8149.6111111111104</v>
      </c>
      <c r="P707" s="3">
        <f t="shared" ca="1" si="292"/>
        <v>8149.6111111111104</v>
      </c>
      <c r="Q707" s="3">
        <f t="shared" ca="1" si="292"/>
        <v>8149.6111111111104</v>
      </c>
      <c r="R707" s="3">
        <f t="shared" ca="1" si="292"/>
        <v>9229.6111111111113</v>
      </c>
      <c r="S707" s="3">
        <f t="shared" ca="1" si="292"/>
        <v>9229.6111111111113</v>
      </c>
      <c r="T707" s="3">
        <f t="shared" ca="1" si="292"/>
        <v>9229.6111111111113</v>
      </c>
      <c r="U707" s="3">
        <f t="shared" ca="1" si="292"/>
        <v>9229.6111111111113</v>
      </c>
      <c r="V707" s="3">
        <f t="shared" ca="1" si="292"/>
        <v>9229.6111111111113</v>
      </c>
      <c r="W707" s="3">
        <f t="shared" ca="1" si="292"/>
        <v>16452.111111111109</v>
      </c>
      <c r="X707" s="3">
        <f t="shared" ca="1" si="292"/>
        <v>16452.111111111109</v>
      </c>
      <c r="Y707" s="3">
        <f t="shared" ca="1" si="292"/>
        <v>16452.111111111109</v>
      </c>
      <c r="Z707" s="3">
        <f t="shared" ca="1" si="292"/>
        <v>16452.111111111109</v>
      </c>
      <c r="AA707" s="3">
        <f t="shared" ca="1" si="292"/>
        <v>16452.111111111109</v>
      </c>
      <c r="AB707" s="3">
        <f t="shared" ca="1" si="292"/>
        <v>16452.111111111109</v>
      </c>
      <c r="AC707" s="3">
        <f t="shared" ca="1" si="292"/>
        <v>16452.111111111109</v>
      </c>
      <c r="AD707" s="3">
        <f t="shared" ca="1" si="292"/>
        <v>16452.111111111109</v>
      </c>
      <c r="AE707" s="3">
        <f t="shared" ca="1" si="292"/>
        <v>16452.111111111109</v>
      </c>
      <c r="AF707" s="3">
        <f t="shared" ca="1" si="292"/>
        <v>16452.111111111109</v>
      </c>
      <c r="AG707" s="3">
        <f t="shared" ca="1" si="292"/>
        <v>16452.111111111109</v>
      </c>
      <c r="AH707" s="3">
        <f t="shared" ca="1" si="292"/>
        <v>16452.111111111109</v>
      </c>
      <c r="AI707" s="3">
        <f ca="1">SUM(K707:V707)</f>
        <v>103195.33333333333</v>
      </c>
      <c r="AJ707" s="150">
        <f t="shared" ref="AJ707:AJ714" ca="1" si="293">SUM(W707:AH707)</f>
        <v>197425.33333333337</v>
      </c>
      <c r="AK707" s="3">
        <f t="shared" ca="1" si="292"/>
        <v>174725.33333333331</v>
      </c>
      <c r="AL707" s="3">
        <f t="shared" ca="1" si="292"/>
        <v>195925.33333333331</v>
      </c>
      <c r="AM707" s="3">
        <f t="shared" ca="1" si="292"/>
        <v>215325.33333333331</v>
      </c>
    </row>
    <row r="708" spans="1:39" s="46" customFormat="1" hidden="1" outlineLevel="2" x14ac:dyDescent="0.25">
      <c r="A708" s="30"/>
      <c r="C708" s="46" t="str">
        <f>C657</f>
        <v>Total Amortization - Intangible Assets</v>
      </c>
      <c r="K708" s="3">
        <f t="shared" ref="K708:AM708" ca="1" si="294">+K551</f>
        <v>0</v>
      </c>
      <c r="L708" s="3">
        <f t="shared" ca="1" si="294"/>
        <v>0</v>
      </c>
      <c r="M708" s="3">
        <f t="shared" ca="1" si="294"/>
        <v>0</v>
      </c>
      <c r="N708" s="3">
        <f t="shared" ca="1" si="294"/>
        <v>0</v>
      </c>
      <c r="O708" s="3">
        <f t="shared" ca="1" si="294"/>
        <v>0</v>
      </c>
      <c r="P708" s="3">
        <f t="shared" ca="1" si="294"/>
        <v>0</v>
      </c>
      <c r="Q708" s="3">
        <f t="shared" ca="1" si="294"/>
        <v>0</v>
      </c>
      <c r="R708" s="3">
        <f t="shared" ca="1" si="294"/>
        <v>0</v>
      </c>
      <c r="S708" s="3">
        <f t="shared" ca="1" si="294"/>
        <v>0</v>
      </c>
      <c r="T708" s="3">
        <f t="shared" ca="1" si="294"/>
        <v>0</v>
      </c>
      <c r="U708" s="3">
        <f t="shared" ca="1" si="294"/>
        <v>0</v>
      </c>
      <c r="V708" s="3">
        <f t="shared" ca="1" si="294"/>
        <v>0</v>
      </c>
      <c r="W708" s="3">
        <f t="shared" ca="1" si="294"/>
        <v>0</v>
      </c>
      <c r="X708" s="3">
        <f t="shared" ca="1" si="294"/>
        <v>0</v>
      </c>
      <c r="Y708" s="3">
        <f t="shared" ca="1" si="294"/>
        <v>0</v>
      </c>
      <c r="Z708" s="3">
        <f t="shared" ca="1" si="294"/>
        <v>0</v>
      </c>
      <c r="AA708" s="3">
        <f t="shared" ca="1" si="294"/>
        <v>0</v>
      </c>
      <c r="AB708" s="3">
        <f t="shared" ca="1" si="294"/>
        <v>0</v>
      </c>
      <c r="AC708" s="3">
        <f t="shared" ca="1" si="294"/>
        <v>0</v>
      </c>
      <c r="AD708" s="3">
        <f t="shared" ca="1" si="294"/>
        <v>0</v>
      </c>
      <c r="AE708" s="3">
        <f t="shared" ca="1" si="294"/>
        <v>0</v>
      </c>
      <c r="AF708" s="3">
        <f t="shared" ca="1" si="294"/>
        <v>0</v>
      </c>
      <c r="AG708" s="3">
        <f t="shared" ca="1" si="294"/>
        <v>0</v>
      </c>
      <c r="AH708" s="3">
        <f t="shared" ca="1" si="294"/>
        <v>0</v>
      </c>
      <c r="AI708" s="3">
        <f ca="1">SUM(K708:V708)</f>
        <v>0</v>
      </c>
      <c r="AJ708" s="150">
        <f t="shared" ca="1" si="293"/>
        <v>0</v>
      </c>
      <c r="AK708" s="3">
        <f t="shared" ca="1" si="294"/>
        <v>0</v>
      </c>
      <c r="AL708" s="3">
        <f t="shared" ca="1" si="294"/>
        <v>0</v>
      </c>
      <c r="AM708" s="3">
        <f t="shared" ca="1" si="294"/>
        <v>0</v>
      </c>
    </row>
    <row r="709" spans="1:39" s="46" customFormat="1" hidden="1" outlineLevel="2" x14ac:dyDescent="0.25">
      <c r="A709" s="30"/>
      <c r="B709" s="46" t="s">
        <v>238</v>
      </c>
      <c r="K709" s="1"/>
      <c r="L709" s="1"/>
      <c r="M709" s="1"/>
      <c r="N709" s="1"/>
      <c r="O709" s="1"/>
      <c r="P709" s="1"/>
      <c r="Q709" s="1"/>
      <c r="R709" s="151"/>
    </row>
    <row r="710" spans="1:39" s="46" customFormat="1" hidden="1" outlineLevel="2" x14ac:dyDescent="0.25">
      <c r="A710" s="30"/>
      <c r="C710" s="46" t="s">
        <v>242</v>
      </c>
      <c r="K710" s="3">
        <f>J748-K748</f>
        <v>0</v>
      </c>
      <c r="L710" s="3">
        <f t="shared" ref="L710:AH710" si="295">K748-L748</f>
        <v>0</v>
      </c>
      <c r="M710" s="3">
        <f t="shared" si="295"/>
        <v>0</v>
      </c>
      <c r="N710" s="3">
        <f t="shared" si="295"/>
        <v>0</v>
      </c>
      <c r="O710" s="3">
        <f t="shared" si="295"/>
        <v>0</v>
      </c>
      <c r="P710" s="3">
        <f t="shared" si="295"/>
        <v>0</v>
      </c>
      <c r="Q710" s="3">
        <f t="shared" si="295"/>
        <v>0</v>
      </c>
      <c r="R710" s="3">
        <f t="shared" si="295"/>
        <v>0</v>
      </c>
      <c r="S710" s="3">
        <f t="shared" si="295"/>
        <v>0</v>
      </c>
      <c r="T710" s="3">
        <f t="shared" si="295"/>
        <v>0</v>
      </c>
      <c r="U710" s="3">
        <f t="shared" si="295"/>
        <v>0</v>
      </c>
      <c r="V710" s="3">
        <f t="shared" si="295"/>
        <v>0</v>
      </c>
      <c r="W710" s="3">
        <f t="shared" si="295"/>
        <v>0</v>
      </c>
      <c r="X710" s="3">
        <f t="shared" si="295"/>
        <v>0</v>
      </c>
      <c r="Y710" s="3">
        <f t="shared" si="295"/>
        <v>0</v>
      </c>
      <c r="Z710" s="3">
        <f t="shared" si="295"/>
        <v>0</v>
      </c>
      <c r="AA710" s="3">
        <f t="shared" si="295"/>
        <v>0</v>
      </c>
      <c r="AB710" s="3">
        <f t="shared" si="295"/>
        <v>0</v>
      </c>
      <c r="AC710" s="3">
        <f t="shared" si="295"/>
        <v>0</v>
      </c>
      <c r="AD710" s="3">
        <f t="shared" si="295"/>
        <v>0</v>
      </c>
      <c r="AE710" s="3">
        <f t="shared" si="295"/>
        <v>0</v>
      </c>
      <c r="AF710" s="3">
        <f t="shared" si="295"/>
        <v>0</v>
      </c>
      <c r="AG710" s="3">
        <f t="shared" si="295"/>
        <v>0</v>
      </c>
      <c r="AH710" s="3">
        <f t="shared" si="295"/>
        <v>0</v>
      </c>
      <c r="AI710" s="150">
        <f t="shared" ref="AI710:AI715" si="296">SUM(K710:V710)</f>
        <v>0</v>
      </c>
      <c r="AJ710" s="150">
        <f t="shared" si="293"/>
        <v>0</v>
      </c>
      <c r="AK710" s="150">
        <f>AJ691-AK691</f>
        <v>0</v>
      </c>
      <c r="AL710" s="150">
        <f>AK691-AL691</f>
        <v>0</v>
      </c>
      <c r="AM710" s="150">
        <f>AL691-AM691</f>
        <v>0</v>
      </c>
    </row>
    <row r="711" spans="1:39" s="46" customFormat="1" hidden="1" outlineLevel="2" x14ac:dyDescent="0.25">
      <c r="A711" s="30"/>
      <c r="C711" s="46" t="s">
        <v>226</v>
      </c>
      <c r="K711" s="3">
        <f>J745-K745</f>
        <v>0</v>
      </c>
      <c r="L711" s="3">
        <f t="shared" ref="L711:AH711" si="297">K745-L745</f>
        <v>0</v>
      </c>
      <c r="M711" s="3">
        <f t="shared" si="297"/>
        <v>0</v>
      </c>
      <c r="N711" s="3">
        <f t="shared" si="297"/>
        <v>0</v>
      </c>
      <c r="O711" s="3">
        <f t="shared" si="297"/>
        <v>0</v>
      </c>
      <c r="P711" s="3">
        <f t="shared" si="297"/>
        <v>0</v>
      </c>
      <c r="Q711" s="3">
        <f t="shared" si="297"/>
        <v>0</v>
      </c>
      <c r="R711" s="3">
        <f t="shared" si="297"/>
        <v>0</v>
      </c>
      <c r="S711" s="3">
        <f t="shared" si="297"/>
        <v>0</v>
      </c>
      <c r="T711" s="3">
        <f t="shared" si="297"/>
        <v>0</v>
      </c>
      <c r="U711" s="3">
        <f t="shared" si="297"/>
        <v>0</v>
      </c>
      <c r="V711" s="3">
        <f t="shared" si="297"/>
        <v>0</v>
      </c>
      <c r="W711" s="3">
        <f t="shared" si="297"/>
        <v>0</v>
      </c>
      <c r="X711" s="3">
        <f t="shared" si="297"/>
        <v>0</v>
      </c>
      <c r="Y711" s="3">
        <f t="shared" si="297"/>
        <v>0</v>
      </c>
      <c r="Z711" s="3">
        <f t="shared" si="297"/>
        <v>0</v>
      </c>
      <c r="AA711" s="3">
        <f t="shared" si="297"/>
        <v>0</v>
      </c>
      <c r="AB711" s="3">
        <f t="shared" si="297"/>
        <v>0</v>
      </c>
      <c r="AC711" s="3">
        <f t="shared" si="297"/>
        <v>0</v>
      </c>
      <c r="AD711" s="3">
        <f t="shared" si="297"/>
        <v>0</v>
      </c>
      <c r="AE711" s="3">
        <f t="shared" si="297"/>
        <v>0</v>
      </c>
      <c r="AF711" s="3">
        <f t="shared" si="297"/>
        <v>0</v>
      </c>
      <c r="AG711" s="3">
        <f t="shared" si="297"/>
        <v>0</v>
      </c>
      <c r="AH711" s="3">
        <f t="shared" si="297"/>
        <v>0</v>
      </c>
      <c r="AI711" s="150">
        <f t="shared" si="296"/>
        <v>0</v>
      </c>
      <c r="AJ711" s="150">
        <f t="shared" si="293"/>
        <v>0</v>
      </c>
      <c r="AK711" s="3">
        <f>AJ745-AK745</f>
        <v>0</v>
      </c>
      <c r="AL711" s="3">
        <f>AK745-AL745</f>
        <v>0</v>
      </c>
      <c r="AM711" s="3">
        <f>AL745-AM745</f>
        <v>0</v>
      </c>
    </row>
    <row r="712" spans="1:39" s="46" customFormat="1" hidden="1" outlineLevel="2" x14ac:dyDescent="0.25">
      <c r="A712" s="30"/>
      <c r="C712" s="46" t="s">
        <v>240</v>
      </c>
      <c r="K712" s="3">
        <f ca="1">K693-J693</f>
        <v>0</v>
      </c>
      <c r="L712" s="3">
        <f t="shared" ref="L712:AH712" ca="1" si="298">L693-K693</f>
        <v>0</v>
      </c>
      <c r="M712" s="3">
        <f t="shared" ca="1" si="298"/>
        <v>0</v>
      </c>
      <c r="N712" s="3">
        <f t="shared" ca="1" si="298"/>
        <v>0</v>
      </c>
      <c r="O712" s="3">
        <f t="shared" ca="1" si="298"/>
        <v>0</v>
      </c>
      <c r="P712" s="3">
        <f t="shared" ca="1" si="298"/>
        <v>0</v>
      </c>
      <c r="Q712" s="3">
        <f t="shared" ca="1" si="298"/>
        <v>0</v>
      </c>
      <c r="R712" s="3">
        <f t="shared" ca="1" si="298"/>
        <v>0</v>
      </c>
      <c r="S712" s="3">
        <f t="shared" ca="1" si="298"/>
        <v>0</v>
      </c>
      <c r="T712" s="3">
        <f t="shared" ca="1" si="298"/>
        <v>0</v>
      </c>
      <c r="U712" s="3">
        <f t="shared" ca="1" si="298"/>
        <v>0</v>
      </c>
      <c r="V712" s="3">
        <f t="shared" ca="1" si="298"/>
        <v>0</v>
      </c>
      <c r="W712" s="3">
        <f t="shared" ca="1" si="298"/>
        <v>0</v>
      </c>
      <c r="X712" s="3">
        <f t="shared" ca="1" si="298"/>
        <v>0</v>
      </c>
      <c r="Y712" s="3">
        <f t="shared" ca="1" si="298"/>
        <v>0</v>
      </c>
      <c r="Z712" s="3">
        <f t="shared" ca="1" si="298"/>
        <v>0</v>
      </c>
      <c r="AA712" s="3">
        <f t="shared" ca="1" si="298"/>
        <v>0</v>
      </c>
      <c r="AB712" s="3">
        <f t="shared" ca="1" si="298"/>
        <v>0</v>
      </c>
      <c r="AC712" s="3">
        <f t="shared" ca="1" si="298"/>
        <v>0</v>
      </c>
      <c r="AD712" s="3">
        <f t="shared" ca="1" si="298"/>
        <v>0</v>
      </c>
      <c r="AE712" s="3">
        <f t="shared" ca="1" si="298"/>
        <v>0</v>
      </c>
      <c r="AF712" s="3">
        <f t="shared" ca="1" si="298"/>
        <v>0</v>
      </c>
      <c r="AG712" s="3">
        <f t="shared" ca="1" si="298"/>
        <v>0</v>
      </c>
      <c r="AH712" s="3">
        <f t="shared" ca="1" si="298"/>
        <v>0</v>
      </c>
      <c r="AI712" s="150">
        <f t="shared" ca="1" si="296"/>
        <v>0</v>
      </c>
      <c r="AJ712" s="150">
        <f t="shared" ca="1" si="293"/>
        <v>0</v>
      </c>
      <c r="AK712" s="150">
        <f ca="1">AK693-AJ693</f>
        <v>0</v>
      </c>
      <c r="AL712" s="150">
        <f>AL693-AK693</f>
        <v>0</v>
      </c>
      <c r="AM712" s="150">
        <f>AM693-AL693</f>
        <v>0</v>
      </c>
    </row>
    <row r="713" spans="1:39" s="46" customFormat="1" hidden="1" outlineLevel="2" x14ac:dyDescent="0.25">
      <c r="A713" s="30"/>
      <c r="C713" s="46" t="s">
        <v>239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150">
        <f t="shared" si="296"/>
        <v>0</v>
      </c>
      <c r="AJ713" s="150">
        <f t="shared" si="293"/>
        <v>0</v>
      </c>
      <c r="AK713" s="150">
        <v>0</v>
      </c>
      <c r="AL713" s="150">
        <v>0</v>
      </c>
      <c r="AM713" s="150">
        <v>0</v>
      </c>
    </row>
    <row r="714" spans="1:39" s="46" customFormat="1" hidden="1" outlineLevel="2" x14ac:dyDescent="0.25">
      <c r="A714" s="30"/>
      <c r="C714" s="46" t="s">
        <v>241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150">
        <f t="shared" si="296"/>
        <v>0</v>
      </c>
      <c r="AJ714" s="150">
        <f t="shared" si="293"/>
        <v>0</v>
      </c>
      <c r="AK714" s="150">
        <v>0</v>
      </c>
      <c r="AL714" s="150">
        <v>0</v>
      </c>
      <c r="AM714" s="150">
        <v>0</v>
      </c>
    </row>
    <row r="715" spans="1:39" s="45" customFormat="1" hidden="1" outlineLevel="1" x14ac:dyDescent="0.25">
      <c r="A715" s="30"/>
      <c r="B715" s="155" t="s">
        <v>243</v>
      </c>
      <c r="C715" s="156"/>
      <c r="D715" s="156"/>
      <c r="E715" s="156"/>
      <c r="F715" s="156"/>
      <c r="G715" s="156"/>
      <c r="H715" s="156"/>
      <c r="I715" s="156"/>
      <c r="J715" s="156"/>
      <c r="K715" s="157">
        <f ca="1">SUM(K705:K714)</f>
        <v>-81414.883333333346</v>
      </c>
      <c r="L715" s="157">
        <f t="shared" ref="L715:AM715" ca="1" si="299">SUM(L705:L714)</f>
        <v>-81414.883333333346</v>
      </c>
      <c r="M715" s="157">
        <f t="shared" ca="1" si="299"/>
        <v>-81414.883333333346</v>
      </c>
      <c r="N715" s="157">
        <f t="shared" ca="1" si="299"/>
        <v>-103209.61400000003</v>
      </c>
      <c r="O715" s="157">
        <f t="shared" ca="1" si="299"/>
        <v>-103209.61400000003</v>
      </c>
      <c r="P715" s="157">
        <f t="shared" ca="1" si="299"/>
        <v>-103209.61400000003</v>
      </c>
      <c r="Q715" s="157">
        <f t="shared" ca="1" si="299"/>
        <v>-103209.61400000003</v>
      </c>
      <c r="R715" s="157">
        <f t="shared" ca="1" si="299"/>
        <v>-177011.739</v>
      </c>
      <c r="S715" s="157">
        <f t="shared" ca="1" si="299"/>
        <v>-177011.739</v>
      </c>
      <c r="T715" s="157">
        <f t="shared" ca="1" si="299"/>
        <v>-177011.739</v>
      </c>
      <c r="U715" s="157">
        <f t="shared" ca="1" si="299"/>
        <v>-177011.739</v>
      </c>
      <c r="V715" s="157">
        <f t="shared" ca="1" si="299"/>
        <v>-177011.739</v>
      </c>
      <c r="W715" s="157">
        <f t="shared" ca="1" si="299"/>
        <v>-181944.179</v>
      </c>
      <c r="X715" s="157">
        <f t="shared" ca="1" si="299"/>
        <v>-181944.179</v>
      </c>
      <c r="Y715" s="157">
        <f t="shared" ca="1" si="299"/>
        <v>-181944.179</v>
      </c>
      <c r="Z715" s="157">
        <f t="shared" ca="1" si="299"/>
        <v>-181944.179</v>
      </c>
      <c r="AA715" s="157">
        <f t="shared" ca="1" si="299"/>
        <v>-181944.179</v>
      </c>
      <c r="AB715" s="157">
        <f t="shared" ca="1" si="299"/>
        <v>-181944.179</v>
      </c>
      <c r="AC715" s="157">
        <f t="shared" ca="1" si="299"/>
        <v>-181944.179</v>
      </c>
      <c r="AD715" s="157">
        <f t="shared" ca="1" si="299"/>
        <v>-181944.179</v>
      </c>
      <c r="AE715" s="157">
        <f t="shared" ca="1" si="299"/>
        <v>-181944.179</v>
      </c>
      <c r="AF715" s="157">
        <f t="shared" ca="1" si="299"/>
        <v>-181944.179</v>
      </c>
      <c r="AG715" s="157">
        <f t="shared" ca="1" si="299"/>
        <v>-181944.179</v>
      </c>
      <c r="AH715" s="157">
        <f t="shared" ca="1" si="299"/>
        <v>-181944.179</v>
      </c>
      <c r="AI715" s="157">
        <f t="shared" ca="1" si="296"/>
        <v>-1542141.8010000004</v>
      </c>
      <c r="AJ715" s="157">
        <f ca="1">SUM(AJ705:AJ714)</f>
        <v>-2183330.1479999996</v>
      </c>
      <c r="AK715" s="157">
        <f t="shared" ca="1" si="299"/>
        <v>-2231364.5726800002</v>
      </c>
      <c r="AL715" s="157">
        <f t="shared" ca="1" si="299"/>
        <v>-2274196.1116068005</v>
      </c>
      <c r="AM715" s="157">
        <f t="shared" ca="1" si="299"/>
        <v>-2321999.4419228681</v>
      </c>
    </row>
    <row r="716" spans="1:39" s="45" customFormat="1" hidden="1" outlineLevel="1" x14ac:dyDescent="0.25">
      <c r="A716" s="30"/>
      <c r="B716" s="20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147"/>
      <c r="AJ716" s="147"/>
      <c r="AK716" s="147"/>
      <c r="AL716" s="147"/>
      <c r="AM716" s="147"/>
    </row>
    <row r="717" spans="1:39" s="45" customFormat="1" hidden="1" outlineLevel="1" collapsed="1" x14ac:dyDescent="0.25">
      <c r="A717" s="30"/>
      <c r="B717" s="45" t="s">
        <v>247</v>
      </c>
      <c r="K717" s="29"/>
      <c r="L717" s="29"/>
      <c r="M717" s="29"/>
      <c r="N717" s="29"/>
      <c r="O717" s="29"/>
      <c r="P717" s="29"/>
      <c r="Q717" s="29"/>
      <c r="R717" s="148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</row>
    <row r="718" spans="1:39" s="46" customFormat="1" hidden="1" outlineLevel="2" x14ac:dyDescent="0.25">
      <c r="A718" s="30"/>
      <c r="B718" s="46" t="s">
        <v>244</v>
      </c>
      <c r="K718" s="3">
        <f t="shared" ref="K718:AM718" ca="1" si="300">-K536</f>
        <v>-481400</v>
      </c>
      <c r="L718" s="3">
        <f t="shared" ca="1" si="300"/>
        <v>0</v>
      </c>
      <c r="M718" s="3">
        <f t="shared" ca="1" si="300"/>
        <v>0</v>
      </c>
      <c r="N718" s="3">
        <f t="shared" ca="1" si="300"/>
        <v>0</v>
      </c>
      <c r="O718" s="3">
        <f t="shared" ca="1" si="300"/>
        <v>0</v>
      </c>
      <c r="P718" s="3">
        <f t="shared" ca="1" si="300"/>
        <v>0</v>
      </c>
      <c r="Q718" s="3">
        <f t="shared" ca="1" si="300"/>
        <v>0</v>
      </c>
      <c r="R718" s="3">
        <f t="shared" ca="1" si="300"/>
        <v>-41120</v>
      </c>
      <c r="S718" s="3">
        <f t="shared" ca="1" si="300"/>
        <v>0</v>
      </c>
      <c r="T718" s="3">
        <f t="shared" ca="1" si="300"/>
        <v>0</v>
      </c>
      <c r="U718" s="3">
        <f t="shared" ca="1" si="300"/>
        <v>0</v>
      </c>
      <c r="V718" s="3">
        <f t="shared" ca="1" si="300"/>
        <v>0</v>
      </c>
      <c r="W718" s="3">
        <f t="shared" ca="1" si="300"/>
        <v>-164140</v>
      </c>
      <c r="X718" s="3">
        <f t="shared" ca="1" si="300"/>
        <v>0</v>
      </c>
      <c r="Y718" s="3">
        <f t="shared" ca="1" si="300"/>
        <v>0</v>
      </c>
      <c r="Z718" s="3">
        <f t="shared" ca="1" si="300"/>
        <v>0</v>
      </c>
      <c r="AA718" s="3">
        <f t="shared" ca="1" si="300"/>
        <v>0</v>
      </c>
      <c r="AB718" s="3">
        <f t="shared" ca="1" si="300"/>
        <v>0</v>
      </c>
      <c r="AC718" s="3">
        <f t="shared" ca="1" si="300"/>
        <v>0</v>
      </c>
      <c r="AD718" s="3">
        <f t="shared" ca="1" si="300"/>
        <v>0</v>
      </c>
      <c r="AE718" s="3">
        <f t="shared" ca="1" si="300"/>
        <v>0</v>
      </c>
      <c r="AF718" s="3">
        <f t="shared" ca="1" si="300"/>
        <v>0</v>
      </c>
      <c r="AG718" s="3">
        <f t="shared" ca="1" si="300"/>
        <v>0</v>
      </c>
      <c r="AH718" s="3">
        <f t="shared" ca="1" si="300"/>
        <v>0</v>
      </c>
      <c r="AI718" s="150">
        <f ca="1">SUM(K718:V718)</f>
        <v>-522520</v>
      </c>
      <c r="AJ718" s="150">
        <f ca="1">SUM(W718:AH718)</f>
        <v>-164140</v>
      </c>
      <c r="AK718" s="3">
        <f t="shared" ca="1" si="300"/>
        <v>-85440</v>
      </c>
      <c r="AL718" s="3">
        <f t="shared" ca="1" si="300"/>
        <v>-151040</v>
      </c>
      <c r="AM718" s="3">
        <f t="shared" ca="1" si="300"/>
        <v>-226240</v>
      </c>
    </row>
    <row r="719" spans="1:39" s="46" customFormat="1" hidden="1" outlineLevel="2" x14ac:dyDescent="0.25">
      <c r="A719" s="30"/>
      <c r="B719" s="46" t="s">
        <v>245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150">
        <f>SUM(K719:V719)</f>
        <v>0</v>
      </c>
      <c r="AJ719" s="150">
        <f>SUM(W719:AH719)</f>
        <v>0</v>
      </c>
      <c r="AK719" s="3">
        <v>0</v>
      </c>
      <c r="AL719" s="3">
        <v>0</v>
      </c>
      <c r="AM719" s="3">
        <v>0</v>
      </c>
    </row>
    <row r="720" spans="1:39" s="46" customFormat="1" hidden="1" outlineLevel="2" x14ac:dyDescent="0.25">
      <c r="A720" s="30"/>
      <c r="B720" s="46" t="s">
        <v>246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150">
        <f>SUM(K720:V720)</f>
        <v>0</v>
      </c>
      <c r="AJ720" s="150">
        <f>SUM(W720:AH720)</f>
        <v>0</v>
      </c>
      <c r="AK720" s="3">
        <v>0</v>
      </c>
      <c r="AL720" s="3">
        <v>0</v>
      </c>
      <c r="AM720" s="3">
        <v>0</v>
      </c>
    </row>
    <row r="721" spans="1:39" s="45" customFormat="1" hidden="1" outlineLevel="1" x14ac:dyDescent="0.25">
      <c r="A721" s="30"/>
      <c r="B721" s="155" t="s">
        <v>254</v>
      </c>
      <c r="C721" s="156"/>
      <c r="D721" s="156"/>
      <c r="E721" s="156"/>
      <c r="F721" s="156"/>
      <c r="G721" s="156"/>
      <c r="H721" s="156"/>
      <c r="I721" s="156"/>
      <c r="J721" s="156"/>
      <c r="K721" s="157">
        <f ca="1">SUM(K718:K720)</f>
        <v>-481400</v>
      </c>
      <c r="L721" s="157">
        <f t="shared" ref="L721:AM721" ca="1" si="301">SUM(L718:L720)</f>
        <v>0</v>
      </c>
      <c r="M721" s="157">
        <f t="shared" ca="1" si="301"/>
        <v>0</v>
      </c>
      <c r="N721" s="157">
        <f t="shared" ca="1" si="301"/>
        <v>0</v>
      </c>
      <c r="O721" s="157">
        <f t="shared" ca="1" si="301"/>
        <v>0</v>
      </c>
      <c r="P721" s="157">
        <f t="shared" ca="1" si="301"/>
        <v>0</v>
      </c>
      <c r="Q721" s="157">
        <f t="shared" ca="1" si="301"/>
        <v>0</v>
      </c>
      <c r="R721" s="157">
        <f t="shared" ca="1" si="301"/>
        <v>-41120</v>
      </c>
      <c r="S721" s="157">
        <f t="shared" ca="1" si="301"/>
        <v>0</v>
      </c>
      <c r="T721" s="157">
        <f t="shared" ca="1" si="301"/>
        <v>0</v>
      </c>
      <c r="U721" s="157">
        <f t="shared" ca="1" si="301"/>
        <v>0</v>
      </c>
      <c r="V721" s="157">
        <f t="shared" ca="1" si="301"/>
        <v>0</v>
      </c>
      <c r="W721" s="157">
        <f t="shared" ca="1" si="301"/>
        <v>-164140</v>
      </c>
      <c r="X721" s="157">
        <f t="shared" ca="1" si="301"/>
        <v>0</v>
      </c>
      <c r="Y721" s="157">
        <f t="shared" ca="1" si="301"/>
        <v>0</v>
      </c>
      <c r="Z721" s="157">
        <f t="shared" ca="1" si="301"/>
        <v>0</v>
      </c>
      <c r="AA721" s="157">
        <f t="shared" ca="1" si="301"/>
        <v>0</v>
      </c>
      <c r="AB721" s="157">
        <f t="shared" ca="1" si="301"/>
        <v>0</v>
      </c>
      <c r="AC721" s="157">
        <f t="shared" ca="1" si="301"/>
        <v>0</v>
      </c>
      <c r="AD721" s="157">
        <f t="shared" ca="1" si="301"/>
        <v>0</v>
      </c>
      <c r="AE721" s="157">
        <f t="shared" ca="1" si="301"/>
        <v>0</v>
      </c>
      <c r="AF721" s="157">
        <f t="shared" ca="1" si="301"/>
        <v>0</v>
      </c>
      <c r="AG721" s="157">
        <f t="shared" ca="1" si="301"/>
        <v>0</v>
      </c>
      <c r="AH721" s="157">
        <f t="shared" ca="1" si="301"/>
        <v>0</v>
      </c>
      <c r="AI721" s="157">
        <f t="shared" ca="1" si="301"/>
        <v>-522520</v>
      </c>
      <c r="AJ721" s="157">
        <f t="shared" ca="1" si="301"/>
        <v>-164140</v>
      </c>
      <c r="AK721" s="157">
        <f t="shared" ca="1" si="301"/>
        <v>-85440</v>
      </c>
      <c r="AL721" s="157">
        <f t="shared" ca="1" si="301"/>
        <v>-151040</v>
      </c>
      <c r="AM721" s="157">
        <f t="shared" ca="1" si="301"/>
        <v>-226240</v>
      </c>
    </row>
    <row r="722" spans="1:39" s="46" customFormat="1" hidden="1" outlineLevel="1" x14ac:dyDescent="0.25">
      <c r="A722" s="30"/>
      <c r="K722" s="3"/>
      <c r="L722" s="3"/>
      <c r="M722" s="3"/>
      <c r="N722" s="3"/>
      <c r="O722" s="3"/>
      <c r="P722" s="3"/>
      <c r="Q722" s="3"/>
      <c r="R722" s="149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</row>
    <row r="723" spans="1:39" s="46" customFormat="1" hidden="1" outlineLevel="1" collapsed="1" x14ac:dyDescent="0.25">
      <c r="A723" s="30"/>
      <c r="B723" s="45" t="s">
        <v>253</v>
      </c>
      <c r="K723" s="3"/>
      <c r="L723" s="3"/>
      <c r="M723" s="3"/>
      <c r="N723" s="3"/>
      <c r="O723" s="3"/>
      <c r="P723" s="3"/>
      <c r="Q723" s="3"/>
      <c r="R723" s="149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</row>
    <row r="724" spans="1:39" s="46" customFormat="1" hidden="1" outlineLevel="2" x14ac:dyDescent="0.25">
      <c r="A724" s="30"/>
      <c r="B724" s="46" t="s">
        <v>249</v>
      </c>
      <c r="K724" s="3">
        <f t="shared" ref="K724:AH725" si="302">+K561</f>
        <v>0</v>
      </c>
      <c r="L724" s="3">
        <f t="shared" si="302"/>
        <v>0</v>
      </c>
      <c r="M724" s="3">
        <f t="shared" si="302"/>
        <v>0</v>
      </c>
      <c r="N724" s="3">
        <f t="shared" si="302"/>
        <v>0</v>
      </c>
      <c r="O724" s="3">
        <f t="shared" si="302"/>
        <v>0</v>
      </c>
      <c r="P724" s="3">
        <f t="shared" si="302"/>
        <v>0</v>
      </c>
      <c r="Q724" s="3">
        <f t="shared" si="302"/>
        <v>0</v>
      </c>
      <c r="R724" s="3">
        <f t="shared" si="302"/>
        <v>0</v>
      </c>
      <c r="S724" s="3">
        <f t="shared" si="302"/>
        <v>0</v>
      </c>
      <c r="T724" s="3">
        <f t="shared" si="302"/>
        <v>0</v>
      </c>
      <c r="U724" s="3">
        <f t="shared" si="302"/>
        <v>0</v>
      </c>
      <c r="V724" s="3">
        <f t="shared" si="302"/>
        <v>0</v>
      </c>
      <c r="W724" s="3">
        <f t="shared" si="302"/>
        <v>0</v>
      </c>
      <c r="X724" s="3">
        <f t="shared" si="302"/>
        <v>0</v>
      </c>
      <c r="Y724" s="3">
        <f t="shared" si="302"/>
        <v>0</v>
      </c>
      <c r="Z724" s="3">
        <f t="shared" si="302"/>
        <v>0</v>
      </c>
      <c r="AA724" s="3">
        <f t="shared" si="302"/>
        <v>0</v>
      </c>
      <c r="AB724" s="3">
        <f t="shared" si="302"/>
        <v>0</v>
      </c>
      <c r="AC724" s="3">
        <f t="shared" si="302"/>
        <v>0</v>
      </c>
      <c r="AD724" s="3">
        <f t="shared" si="302"/>
        <v>0</v>
      </c>
      <c r="AE724" s="3">
        <f t="shared" si="302"/>
        <v>0</v>
      </c>
      <c r="AF724" s="3">
        <f t="shared" si="302"/>
        <v>0</v>
      </c>
      <c r="AG724" s="3">
        <f t="shared" si="302"/>
        <v>0</v>
      </c>
      <c r="AH724" s="3">
        <f t="shared" si="302"/>
        <v>0</v>
      </c>
      <c r="AI724" s="3">
        <v>0</v>
      </c>
      <c r="AJ724" s="3">
        <v>0</v>
      </c>
      <c r="AK724" s="3">
        <v>0</v>
      </c>
      <c r="AL724" s="3">
        <v>0</v>
      </c>
      <c r="AM724" s="3">
        <v>0</v>
      </c>
    </row>
    <row r="725" spans="1:39" s="46" customFormat="1" hidden="1" outlineLevel="2" x14ac:dyDescent="0.25">
      <c r="A725" s="30"/>
      <c r="B725" s="46" t="s">
        <v>250</v>
      </c>
      <c r="K725" s="3">
        <f t="shared" si="302"/>
        <v>0</v>
      </c>
      <c r="L725" s="3">
        <f t="shared" si="302"/>
        <v>0</v>
      </c>
      <c r="M725" s="3">
        <f t="shared" si="302"/>
        <v>0</v>
      </c>
      <c r="N725" s="3">
        <f t="shared" si="302"/>
        <v>0</v>
      </c>
      <c r="O725" s="3">
        <f t="shared" si="302"/>
        <v>0</v>
      </c>
      <c r="P725" s="3">
        <f t="shared" si="302"/>
        <v>0</v>
      </c>
      <c r="Q725" s="3">
        <f t="shared" si="302"/>
        <v>0</v>
      </c>
      <c r="R725" s="3">
        <f t="shared" si="302"/>
        <v>0</v>
      </c>
      <c r="S725" s="3">
        <f t="shared" si="302"/>
        <v>0</v>
      </c>
      <c r="T725" s="3">
        <f t="shared" si="302"/>
        <v>0</v>
      </c>
      <c r="U725" s="3">
        <f t="shared" si="302"/>
        <v>0</v>
      </c>
      <c r="V725" s="3">
        <f t="shared" si="302"/>
        <v>0</v>
      </c>
      <c r="W725" s="3">
        <f t="shared" si="302"/>
        <v>0</v>
      </c>
      <c r="X725" s="3">
        <f t="shared" si="302"/>
        <v>0</v>
      </c>
      <c r="Y725" s="3">
        <f t="shared" si="302"/>
        <v>0</v>
      </c>
      <c r="Z725" s="3">
        <f t="shared" si="302"/>
        <v>0</v>
      </c>
      <c r="AA725" s="3">
        <f t="shared" si="302"/>
        <v>0</v>
      </c>
      <c r="AB725" s="3">
        <f t="shared" si="302"/>
        <v>0</v>
      </c>
      <c r="AC725" s="3">
        <f t="shared" si="302"/>
        <v>0</v>
      </c>
      <c r="AD725" s="3">
        <f t="shared" si="302"/>
        <v>0</v>
      </c>
      <c r="AE725" s="3">
        <f t="shared" si="302"/>
        <v>0</v>
      </c>
      <c r="AF725" s="3">
        <f t="shared" si="302"/>
        <v>0</v>
      </c>
      <c r="AG725" s="3">
        <f t="shared" si="302"/>
        <v>0</v>
      </c>
      <c r="AH725" s="3">
        <f t="shared" si="302"/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</row>
    <row r="726" spans="1:39" s="46" customFormat="1" hidden="1" outlineLevel="2" x14ac:dyDescent="0.25">
      <c r="A726" s="30"/>
      <c r="B726" s="46" t="s">
        <v>251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</row>
    <row r="727" spans="1:39" s="46" customFormat="1" hidden="1" outlineLevel="2" x14ac:dyDescent="0.25">
      <c r="A727" s="30"/>
      <c r="B727" s="46" t="s">
        <v>252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</row>
    <row r="728" spans="1:39" s="46" customFormat="1" hidden="1" outlineLevel="2" x14ac:dyDescent="0.25">
      <c r="A728" s="30"/>
      <c r="B728" s="46" t="s">
        <v>256</v>
      </c>
      <c r="K728" s="3">
        <f t="shared" ref="K728:AM728" ca="1" si="303">-K669</f>
        <v>0</v>
      </c>
      <c r="L728" s="3">
        <f t="shared" ca="1" si="303"/>
        <v>0</v>
      </c>
      <c r="M728" s="3">
        <f t="shared" ca="1" si="303"/>
        <v>0</v>
      </c>
      <c r="N728" s="3">
        <f t="shared" ca="1" si="303"/>
        <v>0</v>
      </c>
      <c r="O728" s="3">
        <f t="shared" ca="1" si="303"/>
        <v>0</v>
      </c>
      <c r="P728" s="3">
        <f t="shared" ca="1" si="303"/>
        <v>0</v>
      </c>
      <c r="Q728" s="3">
        <f t="shared" ca="1" si="303"/>
        <v>0</v>
      </c>
      <c r="R728" s="3">
        <f t="shared" ca="1" si="303"/>
        <v>0</v>
      </c>
      <c r="S728" s="3">
        <f t="shared" ca="1" si="303"/>
        <v>0</v>
      </c>
      <c r="T728" s="3">
        <f t="shared" ca="1" si="303"/>
        <v>0</v>
      </c>
      <c r="U728" s="3">
        <f t="shared" ca="1" si="303"/>
        <v>0</v>
      </c>
      <c r="V728" s="3">
        <f t="shared" ca="1" si="303"/>
        <v>0</v>
      </c>
      <c r="W728" s="3">
        <f t="shared" ca="1" si="303"/>
        <v>0</v>
      </c>
      <c r="X728" s="3">
        <f t="shared" ca="1" si="303"/>
        <v>0</v>
      </c>
      <c r="Y728" s="3">
        <f t="shared" ca="1" si="303"/>
        <v>0</v>
      </c>
      <c r="Z728" s="3">
        <f t="shared" ca="1" si="303"/>
        <v>0</v>
      </c>
      <c r="AA728" s="3">
        <f t="shared" ca="1" si="303"/>
        <v>0</v>
      </c>
      <c r="AB728" s="3">
        <f t="shared" ca="1" si="303"/>
        <v>0</v>
      </c>
      <c r="AC728" s="3">
        <f t="shared" ca="1" si="303"/>
        <v>0</v>
      </c>
      <c r="AD728" s="3">
        <f t="shared" ca="1" si="303"/>
        <v>0</v>
      </c>
      <c r="AE728" s="3">
        <f t="shared" ca="1" si="303"/>
        <v>0</v>
      </c>
      <c r="AF728" s="3">
        <f t="shared" ca="1" si="303"/>
        <v>0</v>
      </c>
      <c r="AG728" s="3">
        <f t="shared" ca="1" si="303"/>
        <v>0</v>
      </c>
      <c r="AH728" s="3">
        <f t="shared" ca="1" si="303"/>
        <v>0</v>
      </c>
      <c r="AI728" s="3">
        <f t="shared" ca="1" si="303"/>
        <v>0</v>
      </c>
      <c r="AJ728" s="3">
        <f t="shared" ca="1" si="303"/>
        <v>0</v>
      </c>
      <c r="AK728" s="3">
        <f t="shared" ca="1" si="303"/>
        <v>0</v>
      </c>
      <c r="AL728" s="3">
        <f t="shared" ca="1" si="303"/>
        <v>0</v>
      </c>
      <c r="AM728" s="3">
        <f t="shared" ca="1" si="303"/>
        <v>0</v>
      </c>
    </row>
    <row r="729" spans="1:39" s="46" customFormat="1" hidden="1" outlineLevel="2" x14ac:dyDescent="0.25">
      <c r="A729" s="30"/>
      <c r="B729" s="46" t="s">
        <v>429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</row>
    <row r="730" spans="1:39" s="46" customFormat="1" hidden="1" outlineLevel="2" x14ac:dyDescent="0.25">
      <c r="A730" s="30"/>
      <c r="B730" s="46" t="s">
        <v>288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f>SUM(K730:V730)</f>
        <v>0</v>
      </c>
      <c r="AJ730" s="3">
        <f>SUM(W730:AH730)</f>
        <v>0</v>
      </c>
      <c r="AK730" s="3">
        <v>0</v>
      </c>
      <c r="AL730" s="3">
        <v>0</v>
      </c>
      <c r="AM730" s="3">
        <v>0</v>
      </c>
    </row>
    <row r="731" spans="1:39" s="46" customFormat="1" hidden="1" outlineLevel="2" x14ac:dyDescent="0.25">
      <c r="A731" s="30"/>
      <c r="B731" s="46" t="s">
        <v>289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f>SUM(K731:V731)</f>
        <v>0</v>
      </c>
      <c r="AJ731" s="3">
        <f>SUM(W731:AH731)</f>
        <v>0</v>
      </c>
      <c r="AK731" s="3">
        <v>0</v>
      </c>
      <c r="AL731" s="3">
        <v>0</v>
      </c>
      <c r="AM731" s="3">
        <v>0</v>
      </c>
    </row>
    <row r="732" spans="1:39" s="45" customFormat="1" hidden="1" outlineLevel="1" x14ac:dyDescent="0.25">
      <c r="A732" s="30"/>
      <c r="B732" s="155" t="s">
        <v>254</v>
      </c>
      <c r="C732" s="156"/>
      <c r="D732" s="156"/>
      <c r="E732" s="156"/>
      <c r="F732" s="156"/>
      <c r="G732" s="156"/>
      <c r="H732" s="156"/>
      <c r="I732" s="156"/>
      <c r="J732" s="156"/>
      <c r="K732" s="157">
        <f t="shared" ref="K732:AH732" ca="1" si="304">SUM(K724:K731)</f>
        <v>0</v>
      </c>
      <c r="L732" s="157">
        <f t="shared" ca="1" si="304"/>
        <v>0</v>
      </c>
      <c r="M732" s="157">
        <f t="shared" ca="1" si="304"/>
        <v>0</v>
      </c>
      <c r="N732" s="157">
        <f t="shared" ca="1" si="304"/>
        <v>0</v>
      </c>
      <c r="O732" s="157">
        <f t="shared" ca="1" si="304"/>
        <v>0</v>
      </c>
      <c r="P732" s="157">
        <f t="shared" ca="1" si="304"/>
        <v>0</v>
      </c>
      <c r="Q732" s="157">
        <f t="shared" ca="1" si="304"/>
        <v>0</v>
      </c>
      <c r="R732" s="157">
        <f t="shared" ca="1" si="304"/>
        <v>0</v>
      </c>
      <c r="S732" s="157">
        <f t="shared" ca="1" si="304"/>
        <v>0</v>
      </c>
      <c r="T732" s="157">
        <f t="shared" ca="1" si="304"/>
        <v>0</v>
      </c>
      <c r="U732" s="157">
        <f t="shared" ca="1" si="304"/>
        <v>0</v>
      </c>
      <c r="V732" s="157">
        <f t="shared" ca="1" si="304"/>
        <v>0</v>
      </c>
      <c r="W732" s="157">
        <f t="shared" ca="1" si="304"/>
        <v>0</v>
      </c>
      <c r="X732" s="157">
        <f t="shared" ca="1" si="304"/>
        <v>0</v>
      </c>
      <c r="Y732" s="157">
        <f t="shared" ca="1" si="304"/>
        <v>0</v>
      </c>
      <c r="Z732" s="157">
        <f t="shared" ca="1" si="304"/>
        <v>0</v>
      </c>
      <c r="AA732" s="157">
        <f t="shared" ca="1" si="304"/>
        <v>0</v>
      </c>
      <c r="AB732" s="157">
        <f t="shared" ca="1" si="304"/>
        <v>0</v>
      </c>
      <c r="AC732" s="157">
        <f t="shared" ca="1" si="304"/>
        <v>0</v>
      </c>
      <c r="AD732" s="157">
        <f t="shared" ca="1" si="304"/>
        <v>0</v>
      </c>
      <c r="AE732" s="157">
        <f t="shared" ca="1" si="304"/>
        <v>0</v>
      </c>
      <c r="AF732" s="157">
        <f t="shared" ca="1" si="304"/>
        <v>0</v>
      </c>
      <c r="AG732" s="157">
        <f t="shared" ca="1" si="304"/>
        <v>0</v>
      </c>
      <c r="AH732" s="157">
        <f t="shared" ca="1" si="304"/>
        <v>0</v>
      </c>
      <c r="AI732" s="157">
        <f ca="1">SUM(AI726:AI731)</f>
        <v>0</v>
      </c>
      <c r="AJ732" s="157">
        <f ca="1">SUM(AJ726:AJ731)</f>
        <v>0</v>
      </c>
      <c r="AK732" s="157">
        <f ca="1">SUM(AK726:AK731)</f>
        <v>0</v>
      </c>
      <c r="AL732" s="157">
        <f ca="1">SUM(AL726:AL731)</f>
        <v>0</v>
      </c>
      <c r="AM732" s="157">
        <f ca="1">SUM(AM726:AM731)</f>
        <v>0</v>
      </c>
    </row>
    <row r="733" spans="1:39" s="46" customFormat="1" hidden="1" outlineLevel="1" x14ac:dyDescent="0.25">
      <c r="A733" s="30"/>
      <c r="K733" s="1"/>
      <c r="L733" s="1"/>
      <c r="M733" s="1"/>
      <c r="N733" s="1"/>
      <c r="O733" s="1"/>
      <c r="P733" s="1"/>
      <c r="Q733" s="1"/>
      <c r="R733" s="151"/>
    </row>
    <row r="734" spans="1:39" s="45" customFormat="1" ht="13.5" hidden="1" outlineLevel="1" thickBot="1" x14ac:dyDescent="0.3">
      <c r="A734" s="30"/>
      <c r="B734" s="152" t="s">
        <v>258</v>
      </c>
      <c r="C734" s="152"/>
      <c r="D734" s="152"/>
      <c r="E734" s="152"/>
      <c r="F734" s="152"/>
      <c r="G734" s="152"/>
      <c r="H734" s="152"/>
      <c r="I734" s="152"/>
      <c r="J734" s="152"/>
      <c r="K734" s="146">
        <f t="shared" ref="K734:AM734" ca="1" si="305">+K715+K721+K732</f>
        <v>-562814.8833333333</v>
      </c>
      <c r="L734" s="146">
        <f t="shared" ca="1" si="305"/>
        <v>-81414.883333333346</v>
      </c>
      <c r="M734" s="146">
        <f t="shared" ca="1" si="305"/>
        <v>-81414.883333333346</v>
      </c>
      <c r="N734" s="146">
        <f t="shared" ca="1" si="305"/>
        <v>-103209.61400000003</v>
      </c>
      <c r="O734" s="146">
        <f t="shared" ca="1" si="305"/>
        <v>-103209.61400000003</v>
      </c>
      <c r="P734" s="146">
        <f t="shared" ca="1" si="305"/>
        <v>-103209.61400000003</v>
      </c>
      <c r="Q734" s="146">
        <f t="shared" ca="1" si="305"/>
        <v>-103209.61400000003</v>
      </c>
      <c r="R734" s="146">
        <f t="shared" ca="1" si="305"/>
        <v>-218131.739</v>
      </c>
      <c r="S734" s="146">
        <f t="shared" ca="1" si="305"/>
        <v>-177011.739</v>
      </c>
      <c r="T734" s="146">
        <f t="shared" ca="1" si="305"/>
        <v>-177011.739</v>
      </c>
      <c r="U734" s="146">
        <f t="shared" ca="1" si="305"/>
        <v>-177011.739</v>
      </c>
      <c r="V734" s="146">
        <f t="shared" ca="1" si="305"/>
        <v>-177011.739</v>
      </c>
      <c r="W734" s="146">
        <f t="shared" ca="1" si="305"/>
        <v>-346084.179</v>
      </c>
      <c r="X734" s="146">
        <f t="shared" ca="1" si="305"/>
        <v>-181944.179</v>
      </c>
      <c r="Y734" s="146">
        <f t="shared" ca="1" si="305"/>
        <v>-181944.179</v>
      </c>
      <c r="Z734" s="146">
        <f t="shared" ca="1" si="305"/>
        <v>-181944.179</v>
      </c>
      <c r="AA734" s="146">
        <f t="shared" ca="1" si="305"/>
        <v>-181944.179</v>
      </c>
      <c r="AB734" s="146">
        <f t="shared" ca="1" si="305"/>
        <v>-181944.179</v>
      </c>
      <c r="AC734" s="146">
        <f t="shared" ca="1" si="305"/>
        <v>-181944.179</v>
      </c>
      <c r="AD734" s="146">
        <f t="shared" ca="1" si="305"/>
        <v>-181944.179</v>
      </c>
      <c r="AE734" s="146">
        <f t="shared" ca="1" si="305"/>
        <v>-181944.179</v>
      </c>
      <c r="AF734" s="146">
        <f t="shared" ca="1" si="305"/>
        <v>-181944.179</v>
      </c>
      <c r="AG734" s="146">
        <f t="shared" ca="1" si="305"/>
        <v>-181944.179</v>
      </c>
      <c r="AH734" s="146">
        <f t="shared" ca="1" si="305"/>
        <v>-181944.179</v>
      </c>
      <c r="AI734" s="146">
        <f t="shared" ca="1" si="305"/>
        <v>-2064661.8010000004</v>
      </c>
      <c r="AJ734" s="146">
        <f t="shared" ca="1" si="305"/>
        <v>-2347470.1479999996</v>
      </c>
      <c r="AK734" s="146">
        <f t="shared" ca="1" si="305"/>
        <v>-2316804.5726800002</v>
      </c>
      <c r="AL734" s="146">
        <f t="shared" ca="1" si="305"/>
        <v>-2425236.1116068005</v>
      </c>
      <c r="AM734" s="146">
        <f t="shared" ca="1" si="305"/>
        <v>-2548239.4419228681</v>
      </c>
    </row>
    <row r="735" spans="1:39" s="46" customFormat="1" ht="13.5" hidden="1" outlineLevel="1" thickTop="1" x14ac:dyDescent="0.25">
      <c r="A735" s="3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s="46" customFormat="1" hidden="1" outlineLevel="1" x14ac:dyDescent="0.25">
      <c r="A736" s="30"/>
      <c r="B736" s="45" t="s">
        <v>257</v>
      </c>
      <c r="K736" s="29">
        <f t="shared" ref="K736:AM736" ca="1" si="306">+K702+K734</f>
        <v>-562814.8833333333</v>
      </c>
      <c r="L736" s="29">
        <f t="shared" ca="1" si="306"/>
        <v>-644229.7666666666</v>
      </c>
      <c r="M736" s="29">
        <f t="shared" ca="1" si="306"/>
        <v>-725644.64999999991</v>
      </c>
      <c r="N736" s="29">
        <f t="shared" ca="1" si="306"/>
        <v>-828854.26399999997</v>
      </c>
      <c r="O736" s="29">
        <f t="shared" ca="1" si="306"/>
        <v>-932063.87800000003</v>
      </c>
      <c r="P736" s="29">
        <f t="shared" ca="1" si="306"/>
        <v>-1035273.4920000001</v>
      </c>
      <c r="Q736" s="29">
        <f t="shared" ca="1" si="306"/>
        <v>-1138483.1060000001</v>
      </c>
      <c r="R736" s="29">
        <f t="shared" ca="1" si="306"/>
        <v>-1356614.8450000002</v>
      </c>
      <c r="S736" s="29">
        <f t="shared" ca="1" si="306"/>
        <v>-1533626.5840000003</v>
      </c>
      <c r="T736" s="29">
        <f t="shared" ca="1" si="306"/>
        <v>-1710638.3230000003</v>
      </c>
      <c r="U736" s="29">
        <f t="shared" ca="1" si="306"/>
        <v>-1887650.0620000004</v>
      </c>
      <c r="V736" s="29">
        <f t="shared" ca="1" si="306"/>
        <v>-2064661.8010000004</v>
      </c>
      <c r="W736" s="29">
        <f t="shared" ca="1" si="306"/>
        <v>-2410745.9800000004</v>
      </c>
      <c r="X736" s="29">
        <f t="shared" ca="1" si="306"/>
        <v>-2592690.1590000005</v>
      </c>
      <c r="Y736" s="29">
        <f t="shared" ca="1" si="306"/>
        <v>-2774634.3380000005</v>
      </c>
      <c r="Z736" s="29">
        <f t="shared" ca="1" si="306"/>
        <v>-2956578.5170000005</v>
      </c>
      <c r="AA736" s="29">
        <f t="shared" ca="1" si="306"/>
        <v>-3138522.6960000005</v>
      </c>
      <c r="AB736" s="29">
        <f t="shared" ca="1" si="306"/>
        <v>-3320466.8750000005</v>
      </c>
      <c r="AC736" s="29">
        <f t="shared" ca="1" si="306"/>
        <v>-3502411.0540000005</v>
      </c>
      <c r="AD736" s="29">
        <f t="shared" ca="1" si="306"/>
        <v>-3684355.2330000005</v>
      </c>
      <c r="AE736" s="29">
        <f t="shared" ca="1" si="306"/>
        <v>-3866299.4120000005</v>
      </c>
      <c r="AF736" s="29">
        <f t="shared" ca="1" si="306"/>
        <v>-4048243.5910000005</v>
      </c>
      <c r="AG736" s="29">
        <f t="shared" ca="1" si="306"/>
        <v>-4230187.7700000005</v>
      </c>
      <c r="AH736" s="29">
        <f t="shared" ca="1" si="306"/>
        <v>-4412131.949000001</v>
      </c>
      <c r="AI736" s="29">
        <f t="shared" ca="1" si="306"/>
        <v>-2064661.8010000004</v>
      </c>
      <c r="AJ736" s="29">
        <f t="shared" ca="1" si="306"/>
        <v>-4412131.949</v>
      </c>
      <c r="AK736" s="29">
        <f t="shared" ca="1" si="306"/>
        <v>-6728936.5216800002</v>
      </c>
      <c r="AL736" s="29">
        <f t="shared" ca="1" si="306"/>
        <v>-9154172.6332868002</v>
      </c>
      <c r="AM736" s="29">
        <f t="shared" ca="1" si="306"/>
        <v>-11702412.075209668</v>
      </c>
    </row>
    <row r="737" spans="1:39" hidden="1" outlineLevel="1" x14ac:dyDescent="0.3"/>
    <row r="738" spans="1:39" ht="13.5" hidden="1" outlineLevel="1" thickBot="1" x14ac:dyDescent="0.35">
      <c r="AI738" s="14"/>
    </row>
    <row r="739" spans="1:39" collapsed="1" x14ac:dyDescent="0.3">
      <c r="A739" s="36" t="s">
        <v>151</v>
      </c>
      <c r="B739" s="96" t="s">
        <v>299</v>
      </c>
      <c r="C739" s="97"/>
      <c r="D739" s="97"/>
      <c r="E739" s="97"/>
      <c r="F739" s="97"/>
      <c r="G739" s="97"/>
      <c r="H739" s="97"/>
      <c r="I739" s="97"/>
      <c r="J739" s="97"/>
      <c r="K739" s="98"/>
      <c r="L739" s="98"/>
      <c r="M739" s="98"/>
      <c r="N739" s="98"/>
      <c r="O739" s="98"/>
      <c r="P739" s="98"/>
      <c r="Q739" s="98"/>
      <c r="R739" s="99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</row>
    <row r="740" spans="1:39" ht="13.5" hidden="1" outlineLevel="1" thickBot="1" x14ac:dyDescent="0.35">
      <c r="B740" s="104"/>
      <c r="C740" s="101"/>
      <c r="D740" s="101"/>
      <c r="E740" s="101"/>
      <c r="F740" s="101"/>
      <c r="G740" s="101"/>
      <c r="H740" s="101"/>
      <c r="I740" s="101"/>
      <c r="J740" s="101"/>
      <c r="K740" s="102"/>
      <c r="L740" s="102"/>
      <c r="M740" s="102"/>
      <c r="N740" s="102"/>
      <c r="O740" s="102"/>
      <c r="P740" s="102"/>
      <c r="Q740" s="102"/>
      <c r="R740" s="103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 spans="1:39" hidden="1" outlineLevel="1" x14ac:dyDescent="0.3"/>
    <row r="742" spans="1:39" hidden="1" outlineLevel="1" x14ac:dyDescent="0.3">
      <c r="B742" s="159" t="s">
        <v>300</v>
      </c>
      <c r="C742" s="160"/>
      <c r="D742" s="160"/>
      <c r="E742" s="160"/>
      <c r="F742" s="160"/>
      <c r="G742" s="160"/>
      <c r="H742" s="160"/>
      <c r="I742" s="160"/>
      <c r="J742" s="160"/>
      <c r="K742" s="161"/>
      <c r="L742" s="161"/>
      <c r="M742" s="161"/>
      <c r="N742" s="161"/>
      <c r="O742" s="161"/>
      <c r="P742" s="161"/>
      <c r="Q742" s="161"/>
      <c r="R742" s="162"/>
      <c r="S742" s="160"/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3"/>
      <c r="AJ742" s="163"/>
      <c r="AK742" s="163"/>
      <c r="AL742" s="163"/>
      <c r="AM742" s="163"/>
    </row>
    <row r="743" spans="1:39" hidden="1" outlineLevel="1" x14ac:dyDescent="0.3">
      <c r="B743" t="s">
        <v>301</v>
      </c>
      <c r="K743" s="14">
        <f ca="1">K734</f>
        <v>-562814.8833333333</v>
      </c>
      <c r="L743" s="14">
        <f ca="1">K743+L734</f>
        <v>-644229.7666666666</v>
      </c>
      <c r="M743" s="14">
        <f t="shared" ref="M743:AH743" ca="1" si="307">L743+M734</f>
        <v>-725644.64999999991</v>
      </c>
      <c r="N743" s="14">
        <f t="shared" ca="1" si="307"/>
        <v>-828854.26399999997</v>
      </c>
      <c r="O743" s="14">
        <f t="shared" ca="1" si="307"/>
        <v>-932063.87800000003</v>
      </c>
      <c r="P743" s="14">
        <f t="shared" ca="1" si="307"/>
        <v>-1035273.4920000001</v>
      </c>
      <c r="Q743" s="14">
        <f t="shared" ca="1" si="307"/>
        <v>-1138483.1060000001</v>
      </c>
      <c r="R743" s="14">
        <f t="shared" ca="1" si="307"/>
        <v>-1356614.8450000002</v>
      </c>
      <c r="S743" s="14">
        <f t="shared" ca="1" si="307"/>
        <v>-1533626.5840000003</v>
      </c>
      <c r="T743" s="14">
        <f t="shared" ca="1" si="307"/>
        <v>-1710638.3230000003</v>
      </c>
      <c r="U743" s="14">
        <f t="shared" ca="1" si="307"/>
        <v>-1887650.0620000004</v>
      </c>
      <c r="V743" s="14">
        <f t="shared" ca="1" si="307"/>
        <v>-2064661.8010000004</v>
      </c>
      <c r="W743" s="14">
        <f t="shared" ca="1" si="307"/>
        <v>-2410745.9800000004</v>
      </c>
      <c r="X743" s="14">
        <f t="shared" ca="1" si="307"/>
        <v>-2592690.1590000005</v>
      </c>
      <c r="Y743" s="14">
        <f t="shared" ca="1" si="307"/>
        <v>-2774634.3380000005</v>
      </c>
      <c r="Z743" s="14">
        <f t="shared" ca="1" si="307"/>
        <v>-2956578.5170000005</v>
      </c>
      <c r="AA743" s="14">
        <f t="shared" ca="1" si="307"/>
        <v>-3138522.6960000005</v>
      </c>
      <c r="AB743" s="14">
        <f ca="1">AA743+AB734</f>
        <v>-3320466.8750000005</v>
      </c>
      <c r="AC743" s="14">
        <f t="shared" ca="1" si="307"/>
        <v>-3502411.0540000005</v>
      </c>
      <c r="AD743" s="14">
        <f t="shared" ca="1" si="307"/>
        <v>-3684355.2330000005</v>
      </c>
      <c r="AE743" s="14">
        <f t="shared" ca="1" si="307"/>
        <v>-3866299.4120000005</v>
      </c>
      <c r="AF743" s="14">
        <f t="shared" ca="1" si="307"/>
        <v>-4048243.5910000005</v>
      </c>
      <c r="AG743" s="14">
        <f t="shared" ca="1" si="307"/>
        <v>-4230187.7700000005</v>
      </c>
      <c r="AH743" s="14">
        <f t="shared" ca="1" si="307"/>
        <v>-4412131.949000001</v>
      </c>
      <c r="AI743" s="14">
        <f ca="1">AI734</f>
        <v>-2064661.8010000004</v>
      </c>
      <c r="AJ743" s="14">
        <f ca="1">AI743+AJ734</f>
        <v>-4412131.949</v>
      </c>
      <c r="AK743" s="14">
        <f ca="1">AJ743+AK734</f>
        <v>-6728936.5216800002</v>
      </c>
      <c r="AL743" s="14">
        <f ca="1">AK743+AL734</f>
        <v>-9154172.6332868002</v>
      </c>
      <c r="AM743" s="14">
        <f ca="1">AL743+AM734</f>
        <v>-11702412.075209668</v>
      </c>
    </row>
    <row r="744" spans="1:39" hidden="1" outlineLevel="1" x14ac:dyDescent="0.3">
      <c r="B744" t="s">
        <v>302</v>
      </c>
      <c r="K744" s="14">
        <v>0</v>
      </c>
      <c r="L744" s="14">
        <v>0</v>
      </c>
      <c r="M744" s="14">
        <v>0</v>
      </c>
      <c r="N744" s="14">
        <v>0</v>
      </c>
      <c r="O744" s="14">
        <v>0</v>
      </c>
      <c r="P744" s="14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  <c r="AC744" s="14">
        <v>0</v>
      </c>
      <c r="AD744" s="14">
        <v>0</v>
      </c>
      <c r="AE744" s="14">
        <v>0</v>
      </c>
      <c r="AF744" s="14">
        <v>0</v>
      </c>
      <c r="AG744" s="14">
        <v>0</v>
      </c>
      <c r="AH744" s="14">
        <v>0</v>
      </c>
      <c r="AI744" s="14">
        <v>0</v>
      </c>
      <c r="AJ744" s="14">
        <v>0</v>
      </c>
      <c r="AK744" s="14">
        <v>0</v>
      </c>
      <c r="AL744" s="14">
        <v>0</v>
      </c>
      <c r="AM744" s="14">
        <v>0</v>
      </c>
    </row>
    <row r="745" spans="1:39" hidden="1" outlineLevel="1" x14ac:dyDescent="0.3">
      <c r="B745" t="s">
        <v>303</v>
      </c>
      <c r="K745" s="14">
        <f t="shared" ref="K745:AM745" si="308">K692</f>
        <v>0</v>
      </c>
      <c r="L745" s="14">
        <f t="shared" si="308"/>
        <v>0</v>
      </c>
      <c r="M745" s="14">
        <f t="shared" si="308"/>
        <v>0</v>
      </c>
      <c r="N745" s="14">
        <f t="shared" si="308"/>
        <v>0</v>
      </c>
      <c r="O745" s="14">
        <f t="shared" si="308"/>
        <v>0</v>
      </c>
      <c r="P745" s="14">
        <f t="shared" si="308"/>
        <v>0</v>
      </c>
      <c r="Q745" s="14">
        <f t="shared" si="308"/>
        <v>0</v>
      </c>
      <c r="R745" s="14">
        <f t="shared" si="308"/>
        <v>0</v>
      </c>
      <c r="S745" s="14">
        <f t="shared" si="308"/>
        <v>0</v>
      </c>
      <c r="T745" s="14">
        <f t="shared" si="308"/>
        <v>0</v>
      </c>
      <c r="U745" s="14">
        <f t="shared" si="308"/>
        <v>0</v>
      </c>
      <c r="V745" s="14">
        <f t="shared" si="308"/>
        <v>0</v>
      </c>
      <c r="W745" s="14">
        <f t="shared" si="308"/>
        <v>0</v>
      </c>
      <c r="X745" s="14">
        <f t="shared" si="308"/>
        <v>0</v>
      </c>
      <c r="Y745" s="14">
        <f t="shared" si="308"/>
        <v>0</v>
      </c>
      <c r="Z745" s="14">
        <f t="shared" si="308"/>
        <v>0</v>
      </c>
      <c r="AA745" s="14">
        <f t="shared" si="308"/>
        <v>0</v>
      </c>
      <c r="AB745" s="14">
        <f t="shared" si="308"/>
        <v>0</v>
      </c>
      <c r="AC745" s="14">
        <f t="shared" si="308"/>
        <v>0</v>
      </c>
      <c r="AD745" s="14">
        <f t="shared" si="308"/>
        <v>0</v>
      </c>
      <c r="AE745" s="14">
        <f t="shared" si="308"/>
        <v>0</v>
      </c>
      <c r="AF745" s="14">
        <f t="shared" si="308"/>
        <v>0</v>
      </c>
      <c r="AG745" s="14">
        <f t="shared" si="308"/>
        <v>0</v>
      </c>
      <c r="AH745" s="14">
        <f t="shared" si="308"/>
        <v>0</v>
      </c>
      <c r="AI745" s="14">
        <f t="shared" si="308"/>
        <v>0</v>
      </c>
      <c r="AJ745" s="14">
        <f t="shared" si="308"/>
        <v>0</v>
      </c>
      <c r="AK745" s="14">
        <f t="shared" si="308"/>
        <v>0</v>
      </c>
      <c r="AL745" s="14">
        <f t="shared" si="308"/>
        <v>0</v>
      </c>
      <c r="AM745" s="14">
        <f t="shared" si="308"/>
        <v>0</v>
      </c>
    </row>
    <row r="746" spans="1:39" hidden="1" outlineLevel="1" x14ac:dyDescent="0.3">
      <c r="B746" t="s">
        <v>304</v>
      </c>
      <c r="K746" s="14">
        <f t="shared" ref="K746:AM746" si="309">K691</f>
        <v>0</v>
      </c>
      <c r="L746" s="14">
        <f t="shared" si="309"/>
        <v>0</v>
      </c>
      <c r="M746" s="14">
        <f t="shared" si="309"/>
        <v>0</v>
      </c>
      <c r="N746" s="14">
        <f t="shared" si="309"/>
        <v>0</v>
      </c>
      <c r="O746" s="14">
        <f t="shared" si="309"/>
        <v>0</v>
      </c>
      <c r="P746" s="14">
        <f t="shared" si="309"/>
        <v>0</v>
      </c>
      <c r="Q746" s="14">
        <f t="shared" si="309"/>
        <v>0</v>
      </c>
      <c r="R746" s="14">
        <f t="shared" si="309"/>
        <v>0</v>
      </c>
      <c r="S746" s="14">
        <f t="shared" si="309"/>
        <v>0</v>
      </c>
      <c r="T746" s="14">
        <f t="shared" si="309"/>
        <v>0</v>
      </c>
      <c r="U746" s="14">
        <f t="shared" si="309"/>
        <v>0</v>
      </c>
      <c r="V746" s="14">
        <f t="shared" si="309"/>
        <v>0</v>
      </c>
      <c r="W746" s="14">
        <f t="shared" si="309"/>
        <v>0</v>
      </c>
      <c r="X746" s="14">
        <f t="shared" si="309"/>
        <v>0</v>
      </c>
      <c r="Y746" s="14">
        <f t="shared" si="309"/>
        <v>0</v>
      </c>
      <c r="Z746" s="14">
        <f t="shared" si="309"/>
        <v>0</v>
      </c>
      <c r="AA746" s="14">
        <f t="shared" si="309"/>
        <v>0</v>
      </c>
      <c r="AB746" s="14">
        <f t="shared" si="309"/>
        <v>0</v>
      </c>
      <c r="AC746" s="14">
        <f t="shared" si="309"/>
        <v>0</v>
      </c>
      <c r="AD746" s="14">
        <f t="shared" si="309"/>
        <v>0</v>
      </c>
      <c r="AE746" s="14">
        <f t="shared" si="309"/>
        <v>0</v>
      </c>
      <c r="AF746" s="14">
        <f t="shared" si="309"/>
        <v>0</v>
      </c>
      <c r="AG746" s="14">
        <f t="shared" si="309"/>
        <v>0</v>
      </c>
      <c r="AH746" s="14">
        <f t="shared" si="309"/>
        <v>0</v>
      </c>
      <c r="AI746" s="14">
        <f t="shared" si="309"/>
        <v>0</v>
      </c>
      <c r="AJ746" s="14">
        <f t="shared" si="309"/>
        <v>0</v>
      </c>
      <c r="AK746" s="14">
        <f t="shared" si="309"/>
        <v>0</v>
      </c>
      <c r="AL746" s="14">
        <f t="shared" si="309"/>
        <v>0</v>
      </c>
      <c r="AM746" s="14">
        <f t="shared" si="309"/>
        <v>0</v>
      </c>
    </row>
    <row r="747" spans="1:39" s="15" customFormat="1" hidden="1" outlineLevel="1" x14ac:dyDescent="0.3">
      <c r="A747" s="36"/>
      <c r="B747" s="144" t="s">
        <v>305</v>
      </c>
      <c r="C747" s="144"/>
      <c r="D747" s="144"/>
      <c r="E747" s="144"/>
      <c r="F747" s="144"/>
      <c r="G747" s="144"/>
      <c r="H747" s="144"/>
      <c r="I747" s="144"/>
      <c r="J747" s="144"/>
      <c r="K747" s="154">
        <f ca="1">SUM(K743:K746)</f>
        <v>-562814.8833333333</v>
      </c>
      <c r="L747" s="154">
        <f t="shared" ref="L747:AM747" ca="1" si="310">SUM(L743:L746)</f>
        <v>-644229.7666666666</v>
      </c>
      <c r="M747" s="154">
        <f t="shared" ca="1" si="310"/>
        <v>-725644.64999999991</v>
      </c>
      <c r="N747" s="154">
        <f t="shared" ca="1" si="310"/>
        <v>-828854.26399999997</v>
      </c>
      <c r="O747" s="154">
        <f t="shared" ca="1" si="310"/>
        <v>-932063.87800000003</v>
      </c>
      <c r="P747" s="154">
        <f t="shared" ca="1" si="310"/>
        <v>-1035273.4920000001</v>
      </c>
      <c r="Q747" s="154">
        <f t="shared" ca="1" si="310"/>
        <v>-1138483.1060000001</v>
      </c>
      <c r="R747" s="154">
        <f t="shared" ca="1" si="310"/>
        <v>-1356614.8450000002</v>
      </c>
      <c r="S747" s="154">
        <f t="shared" ca="1" si="310"/>
        <v>-1533626.5840000003</v>
      </c>
      <c r="T747" s="154">
        <f t="shared" ca="1" si="310"/>
        <v>-1710638.3230000003</v>
      </c>
      <c r="U747" s="154">
        <f t="shared" ca="1" si="310"/>
        <v>-1887650.0620000004</v>
      </c>
      <c r="V747" s="154">
        <f t="shared" ca="1" si="310"/>
        <v>-2064661.8010000004</v>
      </c>
      <c r="W747" s="154">
        <f t="shared" ca="1" si="310"/>
        <v>-2410745.9800000004</v>
      </c>
      <c r="X747" s="154">
        <f t="shared" ca="1" si="310"/>
        <v>-2592690.1590000005</v>
      </c>
      <c r="Y747" s="154">
        <f t="shared" ca="1" si="310"/>
        <v>-2774634.3380000005</v>
      </c>
      <c r="Z747" s="154">
        <f t="shared" ca="1" si="310"/>
        <v>-2956578.5170000005</v>
      </c>
      <c r="AA747" s="154">
        <f t="shared" ca="1" si="310"/>
        <v>-3138522.6960000005</v>
      </c>
      <c r="AB747" s="154">
        <f t="shared" ca="1" si="310"/>
        <v>-3320466.8750000005</v>
      </c>
      <c r="AC747" s="154">
        <f t="shared" ca="1" si="310"/>
        <v>-3502411.0540000005</v>
      </c>
      <c r="AD747" s="154">
        <f t="shared" ca="1" si="310"/>
        <v>-3684355.2330000005</v>
      </c>
      <c r="AE747" s="154">
        <f t="shared" ca="1" si="310"/>
        <v>-3866299.4120000005</v>
      </c>
      <c r="AF747" s="154">
        <f t="shared" ca="1" si="310"/>
        <v>-4048243.5910000005</v>
      </c>
      <c r="AG747" s="154">
        <f t="shared" ca="1" si="310"/>
        <v>-4230187.7700000005</v>
      </c>
      <c r="AH747" s="154">
        <f t="shared" ca="1" si="310"/>
        <v>-4412131.949000001</v>
      </c>
      <c r="AI747" s="154">
        <f t="shared" ca="1" si="310"/>
        <v>-2064661.8010000004</v>
      </c>
      <c r="AJ747" s="154">
        <f t="shared" ca="1" si="310"/>
        <v>-4412131.949</v>
      </c>
      <c r="AK747" s="154">
        <f t="shared" ca="1" si="310"/>
        <v>-6728936.5216800002</v>
      </c>
      <c r="AL747" s="154">
        <f t="shared" ca="1" si="310"/>
        <v>-9154172.6332868002</v>
      </c>
      <c r="AM747" s="154">
        <f t="shared" ca="1" si="310"/>
        <v>-11702412.075209668</v>
      </c>
    </row>
    <row r="748" spans="1:39" s="15" customFormat="1" hidden="1" outlineLevel="1" x14ac:dyDescent="0.3">
      <c r="A748" s="36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</row>
    <row r="749" spans="1:39" hidden="1" outlineLevel="1" collapsed="1" x14ac:dyDescent="0.3">
      <c r="B749" t="s">
        <v>306</v>
      </c>
      <c r="K749" s="14">
        <f ca="1">SUM(K750:K751)</f>
        <v>473250.38888888888</v>
      </c>
      <c r="L749" s="14">
        <f ca="1">K749+SUM(L750:L751)</f>
        <v>465100.77777777775</v>
      </c>
      <c r="M749" s="14">
        <f t="shared" ref="M749:AH749" ca="1" si="311">L749+SUM(M750:M751)</f>
        <v>456951.16666666663</v>
      </c>
      <c r="N749" s="14">
        <f t="shared" ca="1" si="311"/>
        <v>448801.5555555555</v>
      </c>
      <c r="O749" s="14">
        <f t="shared" ca="1" si="311"/>
        <v>440651.94444444438</v>
      </c>
      <c r="P749" s="14">
        <f t="shared" ca="1" si="311"/>
        <v>432502.33333333326</v>
      </c>
      <c r="Q749" s="14">
        <f t="shared" ca="1" si="311"/>
        <v>424352.72222222213</v>
      </c>
      <c r="R749" s="14">
        <f t="shared" ca="1" si="311"/>
        <v>456243.11111111101</v>
      </c>
      <c r="S749" s="14">
        <f t="shared" ca="1" si="311"/>
        <v>447013.49999999988</v>
      </c>
      <c r="T749" s="14">
        <f t="shared" ca="1" si="311"/>
        <v>437783.88888888876</v>
      </c>
      <c r="U749" s="14">
        <f t="shared" ca="1" si="311"/>
        <v>428554.27777777764</v>
      </c>
      <c r="V749" s="14">
        <f t="shared" ca="1" si="311"/>
        <v>419324.66666666651</v>
      </c>
      <c r="W749" s="14">
        <f t="shared" ca="1" si="311"/>
        <v>567012.55555555539</v>
      </c>
      <c r="X749" s="14">
        <f t="shared" ca="1" si="311"/>
        <v>550560.44444444426</v>
      </c>
      <c r="Y749" s="14">
        <f t="shared" ca="1" si="311"/>
        <v>534108.33333333314</v>
      </c>
      <c r="Z749" s="14">
        <f t="shared" ca="1" si="311"/>
        <v>517656.22222222202</v>
      </c>
      <c r="AA749" s="14">
        <f t="shared" ca="1" si="311"/>
        <v>501204.11111111089</v>
      </c>
      <c r="AB749" s="14">
        <f t="shared" ca="1" si="311"/>
        <v>484751.99999999977</v>
      </c>
      <c r="AC749" s="14">
        <f t="shared" ca="1" si="311"/>
        <v>468299.88888888864</v>
      </c>
      <c r="AD749" s="14">
        <f t="shared" ca="1" si="311"/>
        <v>451847.77777777752</v>
      </c>
      <c r="AE749" s="14">
        <f t="shared" ca="1" si="311"/>
        <v>435395.6666666664</v>
      </c>
      <c r="AF749" s="14">
        <f t="shared" ca="1" si="311"/>
        <v>418943.55555555527</v>
      </c>
      <c r="AG749" s="14">
        <f t="shared" ca="1" si="311"/>
        <v>402491.44444444415</v>
      </c>
      <c r="AH749" s="14">
        <f t="shared" ca="1" si="311"/>
        <v>386039.33333333302</v>
      </c>
      <c r="AI749" s="14">
        <f ca="1">SUM(AI750:AI751)</f>
        <v>419324.66666666669</v>
      </c>
      <c r="AJ749" s="14">
        <f ca="1">AI749+SUM(AJ750:AJ751)</f>
        <v>386039.33333333331</v>
      </c>
      <c r="AK749" s="14">
        <f ca="1">AJ749+SUM(AK750:AK751)</f>
        <v>296754</v>
      </c>
      <c r="AL749" s="14">
        <f ca="1">AK749+SUM(AL750:AL751)</f>
        <v>251868.66666666669</v>
      </c>
      <c r="AM749" s="14">
        <f ca="1">AL749+SUM(AM750:AM751)</f>
        <v>262783.33333333337</v>
      </c>
    </row>
    <row r="750" spans="1:39" hidden="1" outlineLevel="2" x14ac:dyDescent="0.3">
      <c r="B750" t="s">
        <v>322</v>
      </c>
      <c r="K750" s="14">
        <f ca="1">K530</f>
        <v>481400</v>
      </c>
      <c r="L750" s="14">
        <f ca="1">L530</f>
        <v>0</v>
      </c>
      <c r="M750" s="14">
        <f t="shared" ref="M750:AH750" ca="1" si="312">M530</f>
        <v>0</v>
      </c>
      <c r="N750" s="14">
        <f t="shared" ca="1" si="312"/>
        <v>0</v>
      </c>
      <c r="O750" s="14">
        <f t="shared" ca="1" si="312"/>
        <v>0</v>
      </c>
      <c r="P750" s="14">
        <f t="shared" ca="1" si="312"/>
        <v>0</v>
      </c>
      <c r="Q750" s="14">
        <f t="shared" ca="1" si="312"/>
        <v>0</v>
      </c>
      <c r="R750" s="14">
        <f t="shared" ca="1" si="312"/>
        <v>41120</v>
      </c>
      <c r="S750" s="14">
        <f t="shared" ca="1" si="312"/>
        <v>0</v>
      </c>
      <c r="T750" s="14">
        <f t="shared" ca="1" si="312"/>
        <v>0</v>
      </c>
      <c r="U750" s="14">
        <f t="shared" ca="1" si="312"/>
        <v>0</v>
      </c>
      <c r="V750" s="14">
        <f t="shared" ca="1" si="312"/>
        <v>0</v>
      </c>
      <c r="W750" s="14">
        <f t="shared" ca="1" si="312"/>
        <v>164140</v>
      </c>
      <c r="X750" s="14">
        <f t="shared" ca="1" si="312"/>
        <v>0</v>
      </c>
      <c r="Y750" s="14">
        <f t="shared" ca="1" si="312"/>
        <v>0</v>
      </c>
      <c r="Z750" s="14">
        <f t="shared" ca="1" si="312"/>
        <v>0</v>
      </c>
      <c r="AA750" s="14">
        <f t="shared" ca="1" si="312"/>
        <v>0</v>
      </c>
      <c r="AB750" s="14">
        <f t="shared" ca="1" si="312"/>
        <v>0</v>
      </c>
      <c r="AC750" s="14">
        <f t="shared" ca="1" si="312"/>
        <v>0</v>
      </c>
      <c r="AD750" s="14">
        <f t="shared" ca="1" si="312"/>
        <v>0</v>
      </c>
      <c r="AE750" s="14">
        <f t="shared" ca="1" si="312"/>
        <v>0</v>
      </c>
      <c r="AF750" s="14">
        <f t="shared" ca="1" si="312"/>
        <v>0</v>
      </c>
      <c r="AG750" s="14">
        <f t="shared" ca="1" si="312"/>
        <v>0</v>
      </c>
      <c r="AH750" s="14">
        <f t="shared" ca="1" si="312"/>
        <v>0</v>
      </c>
      <c r="AI750" s="14">
        <f ca="1">AI530</f>
        <v>522520</v>
      </c>
      <c r="AJ750" s="14">
        <f ca="1">AJ530</f>
        <v>164140</v>
      </c>
      <c r="AK750" s="14">
        <f ca="1">AK530</f>
        <v>85440</v>
      </c>
      <c r="AL750" s="14">
        <f ca="1">AL530</f>
        <v>151040</v>
      </c>
      <c r="AM750" s="14">
        <f ca="1">AM530</f>
        <v>226240</v>
      </c>
    </row>
    <row r="751" spans="1:39" hidden="1" outlineLevel="2" x14ac:dyDescent="0.3">
      <c r="B751" t="s">
        <v>323</v>
      </c>
      <c r="K751" s="14">
        <f ca="1">-K707</f>
        <v>-8149.6111111111104</v>
      </c>
      <c r="L751" s="14">
        <f ca="1">-L707</f>
        <v>-8149.6111111111104</v>
      </c>
      <c r="M751" s="14">
        <f t="shared" ref="M751:AH751" ca="1" si="313">-M707</f>
        <v>-8149.6111111111104</v>
      </c>
      <c r="N751" s="14">
        <f t="shared" ca="1" si="313"/>
        <v>-8149.6111111111104</v>
      </c>
      <c r="O751" s="14">
        <f t="shared" ca="1" si="313"/>
        <v>-8149.6111111111104</v>
      </c>
      <c r="P751" s="14">
        <f t="shared" ca="1" si="313"/>
        <v>-8149.6111111111104</v>
      </c>
      <c r="Q751" s="14">
        <f t="shared" ca="1" si="313"/>
        <v>-8149.6111111111104</v>
      </c>
      <c r="R751" s="14">
        <f t="shared" ca="1" si="313"/>
        <v>-9229.6111111111113</v>
      </c>
      <c r="S751" s="14">
        <f t="shared" ca="1" si="313"/>
        <v>-9229.6111111111113</v>
      </c>
      <c r="T751" s="14">
        <f t="shared" ca="1" si="313"/>
        <v>-9229.6111111111113</v>
      </c>
      <c r="U751" s="14">
        <f t="shared" ca="1" si="313"/>
        <v>-9229.6111111111113</v>
      </c>
      <c r="V751" s="14">
        <f t="shared" ca="1" si="313"/>
        <v>-9229.6111111111113</v>
      </c>
      <c r="W751" s="14">
        <f t="shared" ca="1" si="313"/>
        <v>-16452.111111111109</v>
      </c>
      <c r="X751" s="14">
        <f t="shared" ca="1" si="313"/>
        <v>-16452.111111111109</v>
      </c>
      <c r="Y751" s="14">
        <f t="shared" ca="1" si="313"/>
        <v>-16452.111111111109</v>
      </c>
      <c r="Z751" s="14">
        <f t="shared" ca="1" si="313"/>
        <v>-16452.111111111109</v>
      </c>
      <c r="AA751" s="14">
        <f t="shared" ca="1" si="313"/>
        <v>-16452.111111111109</v>
      </c>
      <c r="AB751" s="14">
        <f t="shared" ca="1" si="313"/>
        <v>-16452.111111111109</v>
      </c>
      <c r="AC751" s="14">
        <f t="shared" ca="1" si="313"/>
        <v>-16452.111111111109</v>
      </c>
      <c r="AD751" s="14">
        <f t="shared" ca="1" si="313"/>
        <v>-16452.111111111109</v>
      </c>
      <c r="AE751" s="14">
        <f t="shared" ca="1" si="313"/>
        <v>-16452.111111111109</v>
      </c>
      <c r="AF751" s="14">
        <f t="shared" ca="1" si="313"/>
        <v>-16452.111111111109</v>
      </c>
      <c r="AG751" s="14">
        <f t="shared" ca="1" si="313"/>
        <v>-16452.111111111109</v>
      </c>
      <c r="AH751" s="14">
        <f t="shared" ca="1" si="313"/>
        <v>-16452.111111111109</v>
      </c>
      <c r="AI751" s="14">
        <f ca="1">-AI707</f>
        <v>-103195.33333333333</v>
      </c>
      <c r="AJ751" s="14">
        <f ca="1">-AJ707</f>
        <v>-197425.33333333337</v>
      </c>
      <c r="AK751" s="14">
        <f ca="1">-AK707</f>
        <v>-174725.33333333331</v>
      </c>
      <c r="AL751" s="14">
        <f ca="1">-AL707</f>
        <v>-195925.33333333331</v>
      </c>
      <c r="AM751" s="14">
        <f ca="1">-AM707</f>
        <v>-215325.33333333331</v>
      </c>
    </row>
    <row r="752" spans="1:39" hidden="1" outlineLevel="1" collapsed="1" x14ac:dyDescent="0.3">
      <c r="B752" t="s">
        <v>325</v>
      </c>
      <c r="K752" s="14">
        <f ca="1">SUM(K753:K754)</f>
        <v>0</v>
      </c>
      <c r="L752" s="14">
        <f ca="1">K752+SUM(L753:L754)</f>
        <v>0</v>
      </c>
      <c r="M752" s="14">
        <f t="shared" ref="M752:AH752" ca="1" si="314">L752+SUM(M753:M754)</f>
        <v>0</v>
      </c>
      <c r="N752" s="14">
        <f t="shared" ca="1" si="314"/>
        <v>0</v>
      </c>
      <c r="O752" s="14">
        <f t="shared" ca="1" si="314"/>
        <v>0</v>
      </c>
      <c r="P752" s="14">
        <f t="shared" ca="1" si="314"/>
        <v>0</v>
      </c>
      <c r="Q752" s="14">
        <f t="shared" ca="1" si="314"/>
        <v>0</v>
      </c>
      <c r="R752" s="14">
        <f t="shared" ca="1" si="314"/>
        <v>0</v>
      </c>
      <c r="S752" s="14">
        <f t="shared" ca="1" si="314"/>
        <v>0</v>
      </c>
      <c r="T752" s="14">
        <f t="shared" ca="1" si="314"/>
        <v>0</v>
      </c>
      <c r="U752" s="14">
        <f t="shared" ca="1" si="314"/>
        <v>0</v>
      </c>
      <c r="V752" s="14">
        <f t="shared" ca="1" si="314"/>
        <v>0</v>
      </c>
      <c r="W752" s="14">
        <f t="shared" ca="1" si="314"/>
        <v>0</v>
      </c>
      <c r="X752" s="14">
        <f t="shared" ca="1" si="314"/>
        <v>0</v>
      </c>
      <c r="Y752" s="14">
        <f t="shared" ca="1" si="314"/>
        <v>0</v>
      </c>
      <c r="Z752" s="14">
        <f t="shared" ca="1" si="314"/>
        <v>0</v>
      </c>
      <c r="AA752" s="14">
        <f t="shared" ca="1" si="314"/>
        <v>0</v>
      </c>
      <c r="AB752" s="14">
        <f t="shared" ca="1" si="314"/>
        <v>0</v>
      </c>
      <c r="AC752" s="14">
        <f t="shared" ca="1" si="314"/>
        <v>0</v>
      </c>
      <c r="AD752" s="14">
        <f t="shared" ca="1" si="314"/>
        <v>0</v>
      </c>
      <c r="AE752" s="14">
        <f t="shared" ca="1" si="314"/>
        <v>0</v>
      </c>
      <c r="AF752" s="14">
        <f t="shared" ca="1" si="314"/>
        <v>0</v>
      </c>
      <c r="AG752" s="14">
        <f t="shared" ca="1" si="314"/>
        <v>0</v>
      </c>
      <c r="AH752" s="14">
        <f t="shared" ca="1" si="314"/>
        <v>0</v>
      </c>
      <c r="AI752" s="14">
        <f ca="1">SUM(AI753:AI754)</f>
        <v>0</v>
      </c>
      <c r="AJ752" s="14">
        <f ca="1">AI752+SUM(AJ753:AJ754)</f>
        <v>0</v>
      </c>
      <c r="AK752" s="14">
        <f ca="1">AJ752+SUM(AK753:AK754)</f>
        <v>0</v>
      </c>
      <c r="AL752" s="14">
        <f ca="1">AK752+SUM(AL753:AL754)</f>
        <v>0</v>
      </c>
      <c r="AM752" s="14">
        <f ca="1">AL752+SUM(AM753:AM754)</f>
        <v>0</v>
      </c>
    </row>
    <row r="753" spans="1:39" hidden="1" outlineLevel="2" x14ac:dyDescent="0.3">
      <c r="B753" t="s">
        <v>322</v>
      </c>
      <c r="K753" s="14">
        <f ca="1">K534</f>
        <v>0</v>
      </c>
      <c r="L753" s="14">
        <f t="shared" ref="L753:AH753" ca="1" si="315">L534</f>
        <v>0</v>
      </c>
      <c r="M753" s="14">
        <f t="shared" ca="1" si="315"/>
        <v>0</v>
      </c>
      <c r="N753" s="14">
        <f t="shared" ca="1" si="315"/>
        <v>0</v>
      </c>
      <c r="O753" s="14">
        <f t="shared" ca="1" si="315"/>
        <v>0</v>
      </c>
      <c r="P753" s="14">
        <f t="shared" ca="1" si="315"/>
        <v>0</v>
      </c>
      <c r="Q753" s="14">
        <f t="shared" ca="1" si="315"/>
        <v>0</v>
      </c>
      <c r="R753" s="14">
        <f t="shared" ca="1" si="315"/>
        <v>0</v>
      </c>
      <c r="S753" s="14">
        <f t="shared" ca="1" si="315"/>
        <v>0</v>
      </c>
      <c r="T753" s="14">
        <f t="shared" ca="1" si="315"/>
        <v>0</v>
      </c>
      <c r="U753" s="14">
        <f t="shared" ca="1" si="315"/>
        <v>0</v>
      </c>
      <c r="V753" s="14">
        <f t="shared" ca="1" si="315"/>
        <v>0</v>
      </c>
      <c r="W753" s="14">
        <f t="shared" ca="1" si="315"/>
        <v>0</v>
      </c>
      <c r="X753" s="14">
        <f t="shared" ca="1" si="315"/>
        <v>0</v>
      </c>
      <c r="Y753" s="14">
        <f t="shared" ca="1" si="315"/>
        <v>0</v>
      </c>
      <c r="Z753" s="14">
        <f t="shared" ca="1" si="315"/>
        <v>0</v>
      </c>
      <c r="AA753" s="14">
        <f t="shared" ca="1" si="315"/>
        <v>0</v>
      </c>
      <c r="AB753" s="14">
        <f t="shared" ca="1" si="315"/>
        <v>0</v>
      </c>
      <c r="AC753" s="14">
        <f t="shared" ca="1" si="315"/>
        <v>0</v>
      </c>
      <c r="AD753" s="14">
        <f t="shared" ca="1" si="315"/>
        <v>0</v>
      </c>
      <c r="AE753" s="14">
        <f t="shared" ca="1" si="315"/>
        <v>0</v>
      </c>
      <c r="AF753" s="14">
        <f t="shared" ca="1" si="315"/>
        <v>0</v>
      </c>
      <c r="AG753" s="14">
        <f t="shared" ca="1" si="315"/>
        <v>0</v>
      </c>
      <c r="AH753" s="14">
        <f t="shared" ca="1" si="315"/>
        <v>0</v>
      </c>
      <c r="AI753" s="14">
        <f ca="1">AI534</f>
        <v>0</v>
      </c>
      <c r="AJ753" s="14">
        <f ca="1">AJ534</f>
        <v>0</v>
      </c>
      <c r="AK753" s="14">
        <f ca="1">AK534</f>
        <v>0</v>
      </c>
      <c r="AL753" s="14">
        <f ca="1">AL534</f>
        <v>0</v>
      </c>
      <c r="AM753" s="14">
        <f ca="1">AM534</f>
        <v>0</v>
      </c>
    </row>
    <row r="754" spans="1:39" hidden="1" outlineLevel="2" x14ac:dyDescent="0.3">
      <c r="B754" t="s">
        <v>324</v>
      </c>
      <c r="K754" s="14">
        <f ca="1">-K708</f>
        <v>0</v>
      </c>
      <c r="L754" s="14">
        <f t="shared" ref="L754:AH754" ca="1" si="316">-L708</f>
        <v>0</v>
      </c>
      <c r="M754" s="14">
        <f t="shared" ca="1" si="316"/>
        <v>0</v>
      </c>
      <c r="N754" s="14">
        <f t="shared" ca="1" si="316"/>
        <v>0</v>
      </c>
      <c r="O754" s="14">
        <f t="shared" ca="1" si="316"/>
        <v>0</v>
      </c>
      <c r="P754" s="14">
        <f t="shared" ca="1" si="316"/>
        <v>0</v>
      </c>
      <c r="Q754" s="14">
        <f t="shared" ca="1" si="316"/>
        <v>0</v>
      </c>
      <c r="R754" s="14">
        <f t="shared" ca="1" si="316"/>
        <v>0</v>
      </c>
      <c r="S754" s="14">
        <f t="shared" ca="1" si="316"/>
        <v>0</v>
      </c>
      <c r="T754" s="14">
        <f t="shared" ca="1" si="316"/>
        <v>0</v>
      </c>
      <c r="U754" s="14">
        <f t="shared" ca="1" si="316"/>
        <v>0</v>
      </c>
      <c r="V754" s="14">
        <f t="shared" ca="1" si="316"/>
        <v>0</v>
      </c>
      <c r="W754" s="14">
        <f t="shared" ca="1" si="316"/>
        <v>0</v>
      </c>
      <c r="X754" s="14">
        <f t="shared" ca="1" si="316"/>
        <v>0</v>
      </c>
      <c r="Y754" s="14">
        <f t="shared" ca="1" si="316"/>
        <v>0</v>
      </c>
      <c r="Z754" s="14">
        <f t="shared" ca="1" si="316"/>
        <v>0</v>
      </c>
      <c r="AA754" s="14">
        <f t="shared" ca="1" si="316"/>
        <v>0</v>
      </c>
      <c r="AB754" s="14">
        <f t="shared" ca="1" si="316"/>
        <v>0</v>
      </c>
      <c r="AC754" s="14">
        <f t="shared" ca="1" si="316"/>
        <v>0</v>
      </c>
      <c r="AD754" s="14">
        <f t="shared" ca="1" si="316"/>
        <v>0</v>
      </c>
      <c r="AE754" s="14">
        <f t="shared" ca="1" si="316"/>
        <v>0</v>
      </c>
      <c r="AF754" s="14">
        <f t="shared" ca="1" si="316"/>
        <v>0</v>
      </c>
      <c r="AG754" s="14">
        <f t="shared" ca="1" si="316"/>
        <v>0</v>
      </c>
      <c r="AH754" s="14">
        <f t="shared" ca="1" si="316"/>
        <v>0</v>
      </c>
      <c r="AI754" s="14">
        <f ca="1">-AI708</f>
        <v>0</v>
      </c>
      <c r="AJ754" s="14">
        <f ca="1">-AJ708</f>
        <v>0</v>
      </c>
      <c r="AK754" s="14">
        <f ca="1">-AK708</f>
        <v>0</v>
      </c>
      <c r="AL754" s="14">
        <f ca="1">-AL708</f>
        <v>0</v>
      </c>
      <c r="AM754" s="14">
        <f ca="1">-AM708</f>
        <v>0</v>
      </c>
    </row>
    <row r="755" spans="1:39" hidden="1" outlineLevel="1" x14ac:dyDescent="0.3">
      <c r="B755" t="s">
        <v>307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4">
        <v>0</v>
      </c>
      <c r="AL755" s="14">
        <v>0</v>
      </c>
      <c r="AM755" s="14">
        <v>0</v>
      </c>
    </row>
    <row r="756" spans="1:39" hidden="1" outlineLevel="1" x14ac:dyDescent="0.3">
      <c r="B756" t="s">
        <v>309</v>
      </c>
      <c r="K756" s="14">
        <v>0</v>
      </c>
      <c r="L756" s="14">
        <v>0</v>
      </c>
      <c r="M756" s="14">
        <v>0</v>
      </c>
      <c r="N756" s="14">
        <v>0</v>
      </c>
      <c r="O756" s="14">
        <v>0</v>
      </c>
      <c r="P756" s="14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>
        <v>0</v>
      </c>
      <c r="AJ756" s="14">
        <v>0</v>
      </c>
      <c r="AK756" s="14">
        <v>0</v>
      </c>
      <c r="AL756" s="14">
        <v>0</v>
      </c>
      <c r="AM756" s="14">
        <v>0</v>
      </c>
    </row>
    <row r="757" spans="1:39" s="15" customFormat="1" hidden="1" outlineLevel="1" x14ac:dyDescent="0.3">
      <c r="A757" s="36"/>
      <c r="B757" s="144" t="s">
        <v>308</v>
      </c>
      <c r="C757" s="144"/>
      <c r="D757" s="144"/>
      <c r="E757" s="144"/>
      <c r="F757" s="144"/>
      <c r="G757" s="144"/>
      <c r="H757" s="144"/>
      <c r="I757" s="144"/>
      <c r="J757" s="144"/>
      <c r="K757" s="154">
        <f t="shared" ref="K757:AM757" ca="1" si="317">K749+K752+K755+K756</f>
        <v>473250.38888888888</v>
      </c>
      <c r="L757" s="154">
        <f t="shared" ca="1" si="317"/>
        <v>465100.77777777775</v>
      </c>
      <c r="M757" s="154">
        <f t="shared" ca="1" si="317"/>
        <v>456951.16666666663</v>
      </c>
      <c r="N757" s="154">
        <f t="shared" ca="1" si="317"/>
        <v>448801.5555555555</v>
      </c>
      <c r="O757" s="154">
        <f t="shared" ca="1" si="317"/>
        <v>440651.94444444438</v>
      </c>
      <c r="P757" s="154">
        <f t="shared" ca="1" si="317"/>
        <v>432502.33333333326</v>
      </c>
      <c r="Q757" s="154">
        <f t="shared" ca="1" si="317"/>
        <v>424352.72222222213</v>
      </c>
      <c r="R757" s="154">
        <f t="shared" ca="1" si="317"/>
        <v>456243.11111111101</v>
      </c>
      <c r="S757" s="154">
        <f t="shared" ca="1" si="317"/>
        <v>447013.49999999988</v>
      </c>
      <c r="T757" s="154">
        <f t="shared" ca="1" si="317"/>
        <v>437783.88888888876</v>
      </c>
      <c r="U757" s="154">
        <f t="shared" ca="1" si="317"/>
        <v>428554.27777777764</v>
      </c>
      <c r="V757" s="154">
        <f t="shared" ca="1" si="317"/>
        <v>419324.66666666651</v>
      </c>
      <c r="W757" s="154">
        <f t="shared" ca="1" si="317"/>
        <v>567012.55555555539</v>
      </c>
      <c r="X757" s="154">
        <f t="shared" ca="1" si="317"/>
        <v>550560.44444444426</v>
      </c>
      <c r="Y757" s="154">
        <f t="shared" ca="1" si="317"/>
        <v>534108.33333333314</v>
      </c>
      <c r="Z757" s="154">
        <f t="shared" ca="1" si="317"/>
        <v>517656.22222222202</v>
      </c>
      <c r="AA757" s="154">
        <f t="shared" ca="1" si="317"/>
        <v>501204.11111111089</v>
      </c>
      <c r="AB757" s="154">
        <f t="shared" ca="1" si="317"/>
        <v>484751.99999999977</v>
      </c>
      <c r="AC757" s="154">
        <f t="shared" ca="1" si="317"/>
        <v>468299.88888888864</v>
      </c>
      <c r="AD757" s="154">
        <f t="shared" ca="1" si="317"/>
        <v>451847.77777777752</v>
      </c>
      <c r="AE757" s="154">
        <f t="shared" ca="1" si="317"/>
        <v>435395.6666666664</v>
      </c>
      <c r="AF757" s="154">
        <f t="shared" ca="1" si="317"/>
        <v>418943.55555555527</v>
      </c>
      <c r="AG757" s="154">
        <f t="shared" ca="1" si="317"/>
        <v>402491.44444444415</v>
      </c>
      <c r="AH757" s="154">
        <f t="shared" ca="1" si="317"/>
        <v>386039.33333333302</v>
      </c>
      <c r="AI757" s="154">
        <f t="shared" ca="1" si="317"/>
        <v>419324.66666666669</v>
      </c>
      <c r="AJ757" s="154">
        <f t="shared" ca="1" si="317"/>
        <v>386039.33333333331</v>
      </c>
      <c r="AK757" s="154">
        <f t="shared" ca="1" si="317"/>
        <v>296754</v>
      </c>
      <c r="AL757" s="154">
        <f t="shared" ca="1" si="317"/>
        <v>251868.66666666669</v>
      </c>
      <c r="AM757" s="154">
        <f t="shared" ca="1" si="317"/>
        <v>262783.33333333337</v>
      </c>
    </row>
    <row r="758" spans="1:39" hidden="1" outlineLevel="1" x14ac:dyDescent="0.3">
      <c r="B758" s="62"/>
      <c r="C758" s="62"/>
      <c r="D758" s="62"/>
      <c r="E758" s="62"/>
      <c r="F758" s="62"/>
      <c r="G758" s="62"/>
      <c r="H758" s="62"/>
      <c r="I758" s="62"/>
      <c r="J758" s="62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  <c r="AB758" s="158"/>
      <c r="AC758" s="158"/>
      <c r="AD758" s="158"/>
      <c r="AE758" s="158"/>
      <c r="AF758" s="158"/>
      <c r="AG758" s="158"/>
      <c r="AH758" s="158"/>
      <c r="AI758" s="158"/>
      <c r="AJ758" s="158"/>
      <c r="AK758" s="158"/>
      <c r="AL758" s="158"/>
      <c r="AM758" s="158"/>
    </row>
    <row r="759" spans="1:39" s="15" customFormat="1" ht="13.5" hidden="1" outlineLevel="1" thickBot="1" x14ac:dyDescent="0.35">
      <c r="A759" s="36"/>
      <c r="B759" s="145" t="s">
        <v>310</v>
      </c>
      <c r="C759" s="145"/>
      <c r="D759" s="145"/>
      <c r="E759" s="145"/>
      <c r="F759" s="145"/>
      <c r="G759" s="145"/>
      <c r="H759" s="145"/>
      <c r="I759" s="145"/>
      <c r="J759" s="145"/>
      <c r="K759" s="92">
        <f t="shared" ref="K759:AM759" ca="1" si="318">K747+K757</f>
        <v>-89564.494444444426</v>
      </c>
      <c r="L759" s="92">
        <f t="shared" ca="1" si="318"/>
        <v>-179128.98888888885</v>
      </c>
      <c r="M759" s="92">
        <f t="shared" ca="1" si="318"/>
        <v>-268693.48333333328</v>
      </c>
      <c r="N759" s="92">
        <f t="shared" ca="1" si="318"/>
        <v>-380052.70844444446</v>
      </c>
      <c r="O759" s="92">
        <f t="shared" ca="1" si="318"/>
        <v>-491411.93355555565</v>
      </c>
      <c r="P759" s="92">
        <f t="shared" ca="1" si="318"/>
        <v>-602771.15866666683</v>
      </c>
      <c r="Q759" s="92">
        <f t="shared" ca="1" si="318"/>
        <v>-714130.38377777801</v>
      </c>
      <c r="R759" s="92">
        <f t="shared" ca="1" si="318"/>
        <v>-900371.7338888892</v>
      </c>
      <c r="S759" s="92">
        <f t="shared" ca="1" si="318"/>
        <v>-1086613.0840000003</v>
      </c>
      <c r="T759" s="92">
        <f t="shared" ca="1" si="318"/>
        <v>-1272854.4341111116</v>
      </c>
      <c r="U759" s="92">
        <f t="shared" ca="1" si="318"/>
        <v>-1459095.7842222229</v>
      </c>
      <c r="V759" s="92">
        <f t="shared" ca="1" si="318"/>
        <v>-1645337.1343333339</v>
      </c>
      <c r="W759" s="92">
        <f t="shared" ca="1" si="318"/>
        <v>-1843733.4244444449</v>
      </c>
      <c r="X759" s="92">
        <f t="shared" ca="1" si="318"/>
        <v>-2042129.7145555562</v>
      </c>
      <c r="Y759" s="92">
        <f t="shared" ca="1" si="318"/>
        <v>-2240526.0046666674</v>
      </c>
      <c r="Z759" s="92">
        <f t="shared" ca="1" si="318"/>
        <v>-2438922.2947777784</v>
      </c>
      <c r="AA759" s="92">
        <f t="shared" ca="1" si="318"/>
        <v>-2637318.5848888895</v>
      </c>
      <c r="AB759" s="92">
        <f t="shared" ca="1" si="318"/>
        <v>-2835714.8750000009</v>
      </c>
      <c r="AC759" s="92">
        <f t="shared" ca="1" si="318"/>
        <v>-3034111.1651111119</v>
      </c>
      <c r="AD759" s="92">
        <f t="shared" ca="1" si="318"/>
        <v>-3232507.455222223</v>
      </c>
      <c r="AE759" s="92">
        <f t="shared" ca="1" si="318"/>
        <v>-3430903.745333334</v>
      </c>
      <c r="AF759" s="92">
        <f t="shared" ca="1" si="318"/>
        <v>-3629300.035444445</v>
      </c>
      <c r="AG759" s="92">
        <f t="shared" ca="1" si="318"/>
        <v>-3827696.3255555565</v>
      </c>
      <c r="AH759" s="92">
        <f t="shared" ca="1" si="318"/>
        <v>-4026092.6156666679</v>
      </c>
      <c r="AI759" s="92">
        <f t="shared" ca="1" si="318"/>
        <v>-1645337.1343333337</v>
      </c>
      <c r="AJ759" s="92">
        <f t="shared" ca="1" si="318"/>
        <v>-4026092.6156666665</v>
      </c>
      <c r="AK759" s="92">
        <f t="shared" ca="1" si="318"/>
        <v>-6432182.5216800002</v>
      </c>
      <c r="AL759" s="92">
        <f t="shared" ca="1" si="318"/>
        <v>-8902303.9666201342</v>
      </c>
      <c r="AM759" s="92">
        <f t="shared" ca="1" si="318"/>
        <v>-11439628.741876334</v>
      </c>
    </row>
    <row r="760" spans="1:39" ht="13.5" hidden="1" outlineLevel="1" thickTop="1" x14ac:dyDescent="0.3"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</row>
    <row r="761" spans="1:39" hidden="1" outlineLevel="1" x14ac:dyDescent="0.3"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</row>
    <row r="762" spans="1:39" s="15" customFormat="1" hidden="1" outlineLevel="1" x14ac:dyDescent="0.3">
      <c r="A762" s="36"/>
      <c r="B762" s="159" t="s">
        <v>311</v>
      </c>
      <c r="C762" s="160"/>
      <c r="D762" s="160"/>
      <c r="E762" s="160"/>
      <c r="F762" s="160"/>
      <c r="G762" s="160"/>
      <c r="H762" s="160"/>
      <c r="I762" s="160"/>
      <c r="J762" s="160"/>
      <c r="K762" s="161"/>
      <c r="L762" s="161"/>
      <c r="M762" s="161"/>
      <c r="N762" s="161"/>
      <c r="O762" s="161"/>
      <c r="P762" s="161"/>
      <c r="Q762" s="161"/>
      <c r="R762" s="162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3"/>
      <c r="AJ762" s="163"/>
      <c r="AK762" s="163"/>
      <c r="AL762" s="163"/>
      <c r="AM762" s="163"/>
    </row>
    <row r="763" spans="1:39" hidden="1" outlineLevel="1" x14ac:dyDescent="0.3">
      <c r="B763" t="s">
        <v>240</v>
      </c>
      <c r="K763" s="14">
        <f t="shared" ref="K763:AM763" ca="1" si="319">K693</f>
        <v>0</v>
      </c>
      <c r="L763" s="14">
        <f t="shared" ca="1" si="319"/>
        <v>0</v>
      </c>
      <c r="M763" s="14">
        <f t="shared" ca="1" si="319"/>
        <v>0</v>
      </c>
      <c r="N763" s="14">
        <f t="shared" ca="1" si="319"/>
        <v>0</v>
      </c>
      <c r="O763" s="14">
        <f t="shared" ca="1" si="319"/>
        <v>0</v>
      </c>
      <c r="P763" s="14">
        <f t="shared" ca="1" si="319"/>
        <v>0</v>
      </c>
      <c r="Q763" s="14">
        <f t="shared" ca="1" si="319"/>
        <v>0</v>
      </c>
      <c r="R763" s="14">
        <f t="shared" ca="1" si="319"/>
        <v>0</v>
      </c>
      <c r="S763" s="14">
        <f t="shared" ca="1" si="319"/>
        <v>0</v>
      </c>
      <c r="T763" s="14">
        <f t="shared" ca="1" si="319"/>
        <v>0</v>
      </c>
      <c r="U763" s="14">
        <f t="shared" ca="1" si="319"/>
        <v>0</v>
      </c>
      <c r="V763" s="14">
        <f t="shared" ca="1" si="319"/>
        <v>0</v>
      </c>
      <c r="W763" s="14">
        <f t="shared" ca="1" si="319"/>
        <v>0</v>
      </c>
      <c r="X763" s="14">
        <f t="shared" ca="1" si="319"/>
        <v>0</v>
      </c>
      <c r="Y763" s="14">
        <f t="shared" ca="1" si="319"/>
        <v>0</v>
      </c>
      <c r="Z763" s="14">
        <f t="shared" ca="1" si="319"/>
        <v>0</v>
      </c>
      <c r="AA763" s="14">
        <f t="shared" ca="1" si="319"/>
        <v>0</v>
      </c>
      <c r="AB763" s="14">
        <f t="shared" ca="1" si="319"/>
        <v>0</v>
      </c>
      <c r="AC763" s="14">
        <f t="shared" ca="1" si="319"/>
        <v>0</v>
      </c>
      <c r="AD763" s="14">
        <f t="shared" ca="1" si="319"/>
        <v>0</v>
      </c>
      <c r="AE763" s="14">
        <f t="shared" ca="1" si="319"/>
        <v>0</v>
      </c>
      <c r="AF763" s="14">
        <f t="shared" ca="1" si="319"/>
        <v>0</v>
      </c>
      <c r="AG763" s="14">
        <f t="shared" ca="1" si="319"/>
        <v>0</v>
      </c>
      <c r="AH763" s="14">
        <f t="shared" ca="1" si="319"/>
        <v>0</v>
      </c>
      <c r="AI763" s="14">
        <f t="shared" ca="1" si="319"/>
        <v>0</v>
      </c>
      <c r="AJ763" s="14">
        <f t="shared" ca="1" si="319"/>
        <v>0</v>
      </c>
      <c r="AK763" s="14">
        <f t="shared" si="319"/>
        <v>0</v>
      </c>
      <c r="AL763" s="14">
        <f t="shared" si="319"/>
        <v>0</v>
      </c>
      <c r="AM763" s="14">
        <f t="shared" si="319"/>
        <v>0</v>
      </c>
    </row>
    <row r="764" spans="1:39" hidden="1" outlineLevel="1" x14ac:dyDescent="0.3">
      <c r="B764" t="s">
        <v>239</v>
      </c>
      <c r="K764" s="14">
        <v>0</v>
      </c>
      <c r="L764" s="14">
        <v>0</v>
      </c>
      <c r="M764" s="14">
        <v>0</v>
      </c>
      <c r="N764" s="14">
        <v>0</v>
      </c>
      <c r="O764" s="14">
        <v>0</v>
      </c>
      <c r="P764" s="14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</row>
    <row r="765" spans="1:39" hidden="1" outlineLevel="1" x14ac:dyDescent="0.3">
      <c r="B765" t="s">
        <v>241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  <c r="AC765" s="14">
        <v>0</v>
      </c>
      <c r="AD765" s="14">
        <v>0</v>
      </c>
      <c r="AE765" s="14">
        <v>0</v>
      </c>
      <c r="AF765" s="14">
        <v>0</v>
      </c>
      <c r="AG765" s="14">
        <v>0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</row>
    <row r="766" spans="1:39" hidden="1" outlineLevel="1" x14ac:dyDescent="0.3">
      <c r="B766" t="s">
        <v>313</v>
      </c>
      <c r="K766" s="14">
        <v>0</v>
      </c>
      <c r="L766" s="14">
        <v>0</v>
      </c>
      <c r="M766" s="14">
        <v>0</v>
      </c>
      <c r="N766" s="14">
        <v>0</v>
      </c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4">
        <v>0</v>
      </c>
      <c r="X766" s="14">
        <v>0</v>
      </c>
      <c r="Y766" s="14">
        <v>0</v>
      </c>
      <c r="Z766" s="14">
        <v>0</v>
      </c>
      <c r="AA766" s="14">
        <v>0</v>
      </c>
      <c r="AB766" s="14">
        <v>0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</row>
    <row r="767" spans="1:39" s="15" customFormat="1" hidden="1" outlineLevel="1" x14ac:dyDescent="0.3">
      <c r="A767" s="36"/>
      <c r="B767" s="144" t="s">
        <v>312</v>
      </c>
      <c r="C767" s="144"/>
      <c r="D767" s="144"/>
      <c r="E767" s="144"/>
      <c r="F767" s="144"/>
      <c r="G767" s="144"/>
      <c r="H767" s="144"/>
      <c r="I767" s="144"/>
      <c r="J767" s="144"/>
      <c r="K767" s="154">
        <f t="shared" ref="K767:AM767" ca="1" si="320">SUM(K763:K766)</f>
        <v>0</v>
      </c>
      <c r="L767" s="154">
        <f t="shared" ca="1" si="320"/>
        <v>0</v>
      </c>
      <c r="M767" s="154">
        <f t="shared" ca="1" si="320"/>
        <v>0</v>
      </c>
      <c r="N767" s="154">
        <f t="shared" ca="1" si="320"/>
        <v>0</v>
      </c>
      <c r="O767" s="154">
        <f t="shared" ca="1" si="320"/>
        <v>0</v>
      </c>
      <c r="P767" s="154">
        <f t="shared" ca="1" si="320"/>
        <v>0</v>
      </c>
      <c r="Q767" s="154">
        <f t="shared" ca="1" si="320"/>
        <v>0</v>
      </c>
      <c r="R767" s="154">
        <f t="shared" ca="1" si="320"/>
        <v>0</v>
      </c>
      <c r="S767" s="154">
        <f t="shared" ca="1" si="320"/>
        <v>0</v>
      </c>
      <c r="T767" s="154">
        <f t="shared" ca="1" si="320"/>
        <v>0</v>
      </c>
      <c r="U767" s="154">
        <f t="shared" ca="1" si="320"/>
        <v>0</v>
      </c>
      <c r="V767" s="154">
        <f t="shared" ca="1" si="320"/>
        <v>0</v>
      </c>
      <c r="W767" s="154">
        <f t="shared" ca="1" si="320"/>
        <v>0</v>
      </c>
      <c r="X767" s="154">
        <f t="shared" ca="1" si="320"/>
        <v>0</v>
      </c>
      <c r="Y767" s="154">
        <f t="shared" ca="1" si="320"/>
        <v>0</v>
      </c>
      <c r="Z767" s="154">
        <f t="shared" ca="1" si="320"/>
        <v>0</v>
      </c>
      <c r="AA767" s="154">
        <f t="shared" ca="1" si="320"/>
        <v>0</v>
      </c>
      <c r="AB767" s="154">
        <f t="shared" ca="1" si="320"/>
        <v>0</v>
      </c>
      <c r="AC767" s="154">
        <f t="shared" ca="1" si="320"/>
        <v>0</v>
      </c>
      <c r="AD767" s="154">
        <f t="shared" ca="1" si="320"/>
        <v>0</v>
      </c>
      <c r="AE767" s="154">
        <f t="shared" ca="1" si="320"/>
        <v>0</v>
      </c>
      <c r="AF767" s="154">
        <f t="shared" ca="1" si="320"/>
        <v>0</v>
      </c>
      <c r="AG767" s="154">
        <f t="shared" ca="1" si="320"/>
        <v>0</v>
      </c>
      <c r="AH767" s="154">
        <f t="shared" ca="1" si="320"/>
        <v>0</v>
      </c>
      <c r="AI767" s="154">
        <f t="shared" ca="1" si="320"/>
        <v>0</v>
      </c>
      <c r="AJ767" s="154">
        <f t="shared" ca="1" si="320"/>
        <v>0</v>
      </c>
      <c r="AK767" s="154">
        <f t="shared" si="320"/>
        <v>0</v>
      </c>
      <c r="AL767" s="154">
        <f t="shared" si="320"/>
        <v>0</v>
      </c>
      <c r="AM767" s="154">
        <f t="shared" si="320"/>
        <v>0</v>
      </c>
    </row>
    <row r="768" spans="1:39" hidden="1" outlineLevel="1" x14ac:dyDescent="0.3"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</row>
    <row r="769" spans="1:39" hidden="1" outlineLevel="1" x14ac:dyDescent="0.3">
      <c r="B769" t="s">
        <v>314</v>
      </c>
      <c r="K769" s="14">
        <f t="shared" ref="K769:AM769" si="321">K560</f>
        <v>0</v>
      </c>
      <c r="L769" s="14">
        <f t="shared" si="321"/>
        <v>0</v>
      </c>
      <c r="M769" s="14">
        <f t="shared" si="321"/>
        <v>0</v>
      </c>
      <c r="N769" s="14">
        <f t="shared" si="321"/>
        <v>0</v>
      </c>
      <c r="O769" s="14">
        <f t="shared" si="321"/>
        <v>0</v>
      </c>
      <c r="P769" s="14">
        <f t="shared" si="321"/>
        <v>0</v>
      </c>
      <c r="Q769" s="14">
        <f t="shared" si="321"/>
        <v>0</v>
      </c>
      <c r="R769" s="14">
        <f t="shared" si="321"/>
        <v>0</v>
      </c>
      <c r="S769" s="14">
        <f t="shared" si="321"/>
        <v>0</v>
      </c>
      <c r="T769" s="14">
        <f t="shared" si="321"/>
        <v>0</v>
      </c>
      <c r="U769" s="14">
        <f t="shared" si="321"/>
        <v>0</v>
      </c>
      <c r="V769" s="14">
        <f t="shared" si="321"/>
        <v>0</v>
      </c>
      <c r="W769" s="14">
        <f t="shared" si="321"/>
        <v>0</v>
      </c>
      <c r="X769" s="14">
        <f t="shared" si="321"/>
        <v>0</v>
      </c>
      <c r="Y769" s="14">
        <f t="shared" si="321"/>
        <v>0</v>
      </c>
      <c r="Z769" s="14">
        <f t="shared" si="321"/>
        <v>0</v>
      </c>
      <c r="AA769" s="14">
        <f t="shared" si="321"/>
        <v>0</v>
      </c>
      <c r="AB769" s="14">
        <f t="shared" si="321"/>
        <v>0</v>
      </c>
      <c r="AC769" s="14">
        <f t="shared" si="321"/>
        <v>0</v>
      </c>
      <c r="AD769" s="14">
        <f t="shared" si="321"/>
        <v>0</v>
      </c>
      <c r="AE769" s="14">
        <f t="shared" si="321"/>
        <v>0</v>
      </c>
      <c r="AF769" s="14">
        <f t="shared" si="321"/>
        <v>0</v>
      </c>
      <c r="AG769" s="14">
        <f t="shared" si="321"/>
        <v>0</v>
      </c>
      <c r="AH769" s="14">
        <f t="shared" si="321"/>
        <v>0</v>
      </c>
      <c r="AI769" s="14">
        <f t="shared" si="321"/>
        <v>0</v>
      </c>
      <c r="AJ769" s="14">
        <f t="shared" si="321"/>
        <v>0</v>
      </c>
      <c r="AK769" s="14">
        <f t="shared" si="321"/>
        <v>0</v>
      </c>
      <c r="AL769" s="14">
        <f t="shared" si="321"/>
        <v>0</v>
      </c>
      <c r="AM769" s="14">
        <f t="shared" si="321"/>
        <v>0</v>
      </c>
    </row>
    <row r="770" spans="1:39" hidden="1" outlineLevel="1" x14ac:dyDescent="0.3">
      <c r="B770" t="s">
        <v>315</v>
      </c>
      <c r="K770" s="14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4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  <c r="AC770" s="14">
        <v>0</v>
      </c>
      <c r="AD770" s="14">
        <v>0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</row>
    <row r="771" spans="1:39" s="15" customFormat="1" hidden="1" outlineLevel="1" x14ac:dyDescent="0.3">
      <c r="A771" s="36"/>
      <c r="B771" s="144" t="s">
        <v>316</v>
      </c>
      <c r="C771" s="144"/>
      <c r="D771" s="144"/>
      <c r="E771" s="144"/>
      <c r="F771" s="144"/>
      <c r="G771" s="144"/>
      <c r="H771" s="144"/>
      <c r="I771" s="144"/>
      <c r="J771" s="144"/>
      <c r="K771" s="154">
        <f t="shared" ref="K771:AM771" si="322">SUM(K769:K770)</f>
        <v>0</v>
      </c>
      <c r="L771" s="154">
        <f t="shared" si="322"/>
        <v>0</v>
      </c>
      <c r="M771" s="154">
        <f t="shared" si="322"/>
        <v>0</v>
      </c>
      <c r="N771" s="154">
        <f t="shared" si="322"/>
        <v>0</v>
      </c>
      <c r="O771" s="154">
        <f t="shared" si="322"/>
        <v>0</v>
      </c>
      <c r="P771" s="154">
        <f t="shared" si="322"/>
        <v>0</v>
      </c>
      <c r="Q771" s="154">
        <f t="shared" si="322"/>
        <v>0</v>
      </c>
      <c r="R771" s="154">
        <f t="shared" si="322"/>
        <v>0</v>
      </c>
      <c r="S771" s="154">
        <f t="shared" si="322"/>
        <v>0</v>
      </c>
      <c r="T771" s="154">
        <f t="shared" si="322"/>
        <v>0</v>
      </c>
      <c r="U771" s="154">
        <f t="shared" si="322"/>
        <v>0</v>
      </c>
      <c r="V771" s="154">
        <f t="shared" si="322"/>
        <v>0</v>
      </c>
      <c r="W771" s="154">
        <f t="shared" si="322"/>
        <v>0</v>
      </c>
      <c r="X771" s="154">
        <f t="shared" si="322"/>
        <v>0</v>
      </c>
      <c r="Y771" s="154">
        <f t="shared" si="322"/>
        <v>0</v>
      </c>
      <c r="Z771" s="154">
        <f t="shared" si="322"/>
        <v>0</v>
      </c>
      <c r="AA771" s="154">
        <f t="shared" si="322"/>
        <v>0</v>
      </c>
      <c r="AB771" s="154">
        <f t="shared" si="322"/>
        <v>0</v>
      </c>
      <c r="AC771" s="154">
        <f t="shared" si="322"/>
        <v>0</v>
      </c>
      <c r="AD771" s="154">
        <f t="shared" si="322"/>
        <v>0</v>
      </c>
      <c r="AE771" s="154">
        <f t="shared" si="322"/>
        <v>0</v>
      </c>
      <c r="AF771" s="154">
        <f t="shared" si="322"/>
        <v>0</v>
      </c>
      <c r="AG771" s="154">
        <f t="shared" si="322"/>
        <v>0</v>
      </c>
      <c r="AH771" s="154">
        <f t="shared" si="322"/>
        <v>0</v>
      </c>
      <c r="AI771" s="154">
        <f t="shared" si="322"/>
        <v>0</v>
      </c>
      <c r="AJ771" s="154">
        <f t="shared" si="322"/>
        <v>0</v>
      </c>
      <c r="AK771" s="154">
        <f t="shared" si="322"/>
        <v>0</v>
      </c>
      <c r="AL771" s="154">
        <f t="shared" si="322"/>
        <v>0</v>
      </c>
      <c r="AM771" s="154">
        <f t="shared" si="322"/>
        <v>0</v>
      </c>
    </row>
    <row r="772" spans="1:39" hidden="1" outlineLevel="1" x14ac:dyDescent="0.3"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</row>
    <row r="773" spans="1:39" s="15" customFormat="1" hidden="1" outlineLevel="1" x14ac:dyDescent="0.3">
      <c r="A773" s="36"/>
      <c r="B773" s="144" t="s">
        <v>317</v>
      </c>
      <c r="C773" s="144"/>
      <c r="D773" s="144"/>
      <c r="E773" s="144"/>
      <c r="F773" s="144"/>
      <c r="G773" s="144"/>
      <c r="H773" s="144"/>
      <c r="I773" s="144"/>
      <c r="J773" s="144"/>
      <c r="K773" s="154">
        <f t="shared" ref="K773:AH773" ca="1" si="323">K767+K771</f>
        <v>0</v>
      </c>
      <c r="L773" s="154">
        <f t="shared" ca="1" si="323"/>
        <v>0</v>
      </c>
      <c r="M773" s="154">
        <f t="shared" ca="1" si="323"/>
        <v>0</v>
      </c>
      <c r="N773" s="154">
        <f t="shared" ca="1" si="323"/>
        <v>0</v>
      </c>
      <c r="O773" s="154">
        <f t="shared" ca="1" si="323"/>
        <v>0</v>
      </c>
      <c r="P773" s="154">
        <f t="shared" ca="1" si="323"/>
        <v>0</v>
      </c>
      <c r="Q773" s="154">
        <f t="shared" ca="1" si="323"/>
        <v>0</v>
      </c>
      <c r="R773" s="154">
        <f t="shared" ca="1" si="323"/>
        <v>0</v>
      </c>
      <c r="S773" s="154">
        <f t="shared" ca="1" si="323"/>
        <v>0</v>
      </c>
      <c r="T773" s="154">
        <f t="shared" ca="1" si="323"/>
        <v>0</v>
      </c>
      <c r="U773" s="154">
        <f t="shared" ca="1" si="323"/>
        <v>0</v>
      </c>
      <c r="V773" s="154">
        <f t="shared" ca="1" si="323"/>
        <v>0</v>
      </c>
      <c r="W773" s="154">
        <f t="shared" ca="1" si="323"/>
        <v>0</v>
      </c>
      <c r="X773" s="154">
        <f t="shared" ca="1" si="323"/>
        <v>0</v>
      </c>
      <c r="Y773" s="154">
        <f t="shared" ca="1" si="323"/>
        <v>0</v>
      </c>
      <c r="Z773" s="154">
        <f t="shared" ca="1" si="323"/>
        <v>0</v>
      </c>
      <c r="AA773" s="154">
        <f t="shared" ca="1" si="323"/>
        <v>0</v>
      </c>
      <c r="AB773" s="154">
        <f t="shared" ca="1" si="323"/>
        <v>0</v>
      </c>
      <c r="AC773" s="154">
        <f t="shared" ca="1" si="323"/>
        <v>0</v>
      </c>
      <c r="AD773" s="154">
        <f t="shared" ca="1" si="323"/>
        <v>0</v>
      </c>
      <c r="AE773" s="154">
        <f t="shared" ca="1" si="323"/>
        <v>0</v>
      </c>
      <c r="AF773" s="154">
        <f t="shared" ca="1" si="323"/>
        <v>0</v>
      </c>
      <c r="AG773" s="154">
        <f t="shared" ca="1" si="323"/>
        <v>0</v>
      </c>
      <c r="AH773" s="154">
        <f t="shared" ca="1" si="323"/>
        <v>0</v>
      </c>
      <c r="AI773" s="154">
        <f ca="1">AI767+AI771</f>
        <v>0</v>
      </c>
      <c r="AJ773" s="154">
        <f ca="1">AJ767+AJ771</f>
        <v>0</v>
      </c>
      <c r="AK773" s="154">
        <f>AK767+AK771</f>
        <v>0</v>
      </c>
      <c r="AL773" s="154">
        <f>AL767+AL771</f>
        <v>0</v>
      </c>
      <c r="AM773" s="154">
        <f>AM767+AM771</f>
        <v>0</v>
      </c>
    </row>
    <row r="774" spans="1:39" hidden="1" outlineLevel="1" x14ac:dyDescent="0.3"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</row>
    <row r="775" spans="1:39" hidden="1" outlineLevel="1" x14ac:dyDescent="0.3">
      <c r="B775" t="s">
        <v>318</v>
      </c>
      <c r="K775" s="14">
        <f>SUM(K729:K731)</f>
        <v>0</v>
      </c>
      <c r="L775" s="14">
        <f>SUM($K$729:L731)</f>
        <v>0</v>
      </c>
      <c r="M775" s="14">
        <f>SUM($K$729:M731)</f>
        <v>0</v>
      </c>
      <c r="N775" s="14">
        <f>SUM($K$729:N731)</f>
        <v>0</v>
      </c>
      <c r="O775" s="14">
        <f>SUM($K$729:O731)</f>
        <v>0</v>
      </c>
      <c r="P775" s="14">
        <f>SUM($K$729:P731)</f>
        <v>0</v>
      </c>
      <c r="Q775" s="14">
        <f>SUM($K$729:Q731)</f>
        <v>0</v>
      </c>
      <c r="R775" s="14">
        <f>SUM($K$729:R731)</f>
        <v>0</v>
      </c>
      <c r="S775" s="14">
        <f>SUM($K$729:S731)</f>
        <v>0</v>
      </c>
      <c r="T775" s="14">
        <f>SUM($K$729:T731)</f>
        <v>0</v>
      </c>
      <c r="U775" s="14">
        <f>SUM($K$729:U731)</f>
        <v>0</v>
      </c>
      <c r="V775" s="14">
        <f>SUM($K$729:V731)</f>
        <v>0</v>
      </c>
      <c r="W775" s="14">
        <f>SUM($K$729:W731)</f>
        <v>0</v>
      </c>
      <c r="X775" s="14">
        <f>SUM($K$729:X731)</f>
        <v>0</v>
      </c>
      <c r="Y775" s="14">
        <f>SUM($K$729:Y731)</f>
        <v>0</v>
      </c>
      <c r="Z775" s="14">
        <f>SUM($K$729:Z731)</f>
        <v>0</v>
      </c>
      <c r="AA775" s="14">
        <f>SUM($K$729:AA731)</f>
        <v>0</v>
      </c>
      <c r="AB775" s="14">
        <f>SUM($K$729:AB731)</f>
        <v>0</v>
      </c>
      <c r="AC775" s="14">
        <f>SUM($K$729:AC731)</f>
        <v>0</v>
      </c>
      <c r="AD775" s="14">
        <f>SUM($K$729:AD731)</f>
        <v>0</v>
      </c>
      <c r="AE775" s="14">
        <f>SUM($K$729:AE731)</f>
        <v>0</v>
      </c>
      <c r="AF775" s="14">
        <f>SUM($K$729:AF731)</f>
        <v>0</v>
      </c>
      <c r="AG775" s="14">
        <f>SUM($K$729:AG731)</f>
        <v>0</v>
      </c>
      <c r="AH775" s="14">
        <f>SUM($K$729:AH731)</f>
        <v>0</v>
      </c>
      <c r="AI775" s="14">
        <f t="shared" ref="AI775:AM775" si="324">AI729+AI730+AI731</f>
        <v>0</v>
      </c>
      <c r="AJ775" s="14">
        <f t="shared" si="324"/>
        <v>0</v>
      </c>
      <c r="AK775" s="14">
        <f t="shared" si="324"/>
        <v>0</v>
      </c>
      <c r="AL775" s="14">
        <f t="shared" si="324"/>
        <v>0</v>
      </c>
      <c r="AM775" s="14">
        <f t="shared" si="324"/>
        <v>0</v>
      </c>
    </row>
    <row r="776" spans="1:39" hidden="1" outlineLevel="1" x14ac:dyDescent="0.3">
      <c r="B776" t="s">
        <v>209</v>
      </c>
      <c r="K776" s="14">
        <f t="shared" ref="K776:AM776" ca="1" si="325">K705</f>
        <v>-89564.494444444455</v>
      </c>
      <c r="L776" s="14">
        <f t="shared" ca="1" si="325"/>
        <v>-89564.494444444455</v>
      </c>
      <c r="M776" s="14">
        <f t="shared" ca="1" si="325"/>
        <v>-89564.494444444455</v>
      </c>
      <c r="N776" s="14">
        <f t="shared" ca="1" si="325"/>
        <v>-111359.22511111114</v>
      </c>
      <c r="O776" s="14">
        <f t="shared" ca="1" si="325"/>
        <v>-111359.22511111114</v>
      </c>
      <c r="P776" s="14">
        <f t="shared" ca="1" si="325"/>
        <v>-111359.22511111114</v>
      </c>
      <c r="Q776" s="14">
        <f t="shared" ca="1" si="325"/>
        <v>-111359.22511111114</v>
      </c>
      <c r="R776" s="14">
        <f t="shared" ca="1" si="325"/>
        <v>-186241.35011111113</v>
      </c>
      <c r="S776" s="14">
        <f t="shared" ca="1" si="325"/>
        <v>-186241.35011111113</v>
      </c>
      <c r="T776" s="14">
        <f t="shared" ca="1" si="325"/>
        <v>-186241.35011111113</v>
      </c>
      <c r="U776" s="14">
        <f t="shared" ca="1" si="325"/>
        <v>-186241.35011111113</v>
      </c>
      <c r="V776" s="14">
        <f t="shared" ca="1" si="325"/>
        <v>-186241.35011111113</v>
      </c>
      <c r="W776" s="14">
        <f t="shared" ca="1" si="325"/>
        <v>-198396.29011111113</v>
      </c>
      <c r="X776" s="14">
        <f t="shared" ca="1" si="325"/>
        <v>-198396.29011111113</v>
      </c>
      <c r="Y776" s="14">
        <f t="shared" ca="1" si="325"/>
        <v>-198396.29011111113</v>
      </c>
      <c r="Z776" s="14">
        <f t="shared" ca="1" si="325"/>
        <v>-198396.29011111113</v>
      </c>
      <c r="AA776" s="14">
        <f t="shared" ca="1" si="325"/>
        <v>-198396.29011111113</v>
      </c>
      <c r="AB776" s="14">
        <f t="shared" ca="1" si="325"/>
        <v>-198396.29011111113</v>
      </c>
      <c r="AC776" s="14">
        <f t="shared" ca="1" si="325"/>
        <v>-198396.29011111113</v>
      </c>
      <c r="AD776" s="14">
        <f t="shared" ca="1" si="325"/>
        <v>-198396.29011111113</v>
      </c>
      <c r="AE776" s="14">
        <f t="shared" ca="1" si="325"/>
        <v>-198396.29011111113</v>
      </c>
      <c r="AF776" s="14">
        <f t="shared" ca="1" si="325"/>
        <v>-198396.29011111113</v>
      </c>
      <c r="AG776" s="14">
        <f t="shared" ca="1" si="325"/>
        <v>-198396.29011111113</v>
      </c>
      <c r="AH776" s="14">
        <f t="shared" ca="1" si="325"/>
        <v>-198396.29011111113</v>
      </c>
      <c r="AI776" s="14">
        <f t="shared" ca="1" si="325"/>
        <v>-1645337.1343333335</v>
      </c>
      <c r="AJ776" s="14">
        <f t="shared" ca="1" si="325"/>
        <v>-2380755.4813333331</v>
      </c>
      <c r="AK776" s="14">
        <f t="shared" ca="1" si="325"/>
        <v>-2406089.9060133337</v>
      </c>
      <c r="AL776" s="14">
        <f t="shared" ca="1" si="325"/>
        <v>-2470121.444940134</v>
      </c>
      <c r="AM776" s="14">
        <f t="shared" ca="1" si="325"/>
        <v>-2537324.7752562016</v>
      </c>
    </row>
    <row r="777" spans="1:39" hidden="1" outlineLevel="1" x14ac:dyDescent="0.3">
      <c r="B777" t="s">
        <v>218</v>
      </c>
      <c r="K777" s="14">
        <f t="shared" ref="K777:AM777" ca="1" si="326">K728</f>
        <v>0</v>
      </c>
      <c r="L777" s="14">
        <f t="shared" ca="1" si="326"/>
        <v>0</v>
      </c>
      <c r="M777" s="14">
        <f t="shared" ca="1" si="326"/>
        <v>0</v>
      </c>
      <c r="N777" s="14">
        <f t="shared" ca="1" si="326"/>
        <v>0</v>
      </c>
      <c r="O777" s="14">
        <f t="shared" ca="1" si="326"/>
        <v>0</v>
      </c>
      <c r="P777" s="14">
        <f t="shared" ca="1" si="326"/>
        <v>0</v>
      </c>
      <c r="Q777" s="14">
        <f t="shared" ca="1" si="326"/>
        <v>0</v>
      </c>
      <c r="R777" s="14">
        <f t="shared" ca="1" si="326"/>
        <v>0</v>
      </c>
      <c r="S777" s="14">
        <f t="shared" ca="1" si="326"/>
        <v>0</v>
      </c>
      <c r="T777" s="14">
        <f t="shared" ca="1" si="326"/>
        <v>0</v>
      </c>
      <c r="U777" s="14">
        <f t="shared" ca="1" si="326"/>
        <v>0</v>
      </c>
      <c r="V777" s="14">
        <f t="shared" ca="1" si="326"/>
        <v>0</v>
      </c>
      <c r="W777" s="14">
        <f t="shared" ca="1" si="326"/>
        <v>0</v>
      </c>
      <c r="X777" s="14">
        <f t="shared" ca="1" si="326"/>
        <v>0</v>
      </c>
      <c r="Y777" s="14">
        <f t="shared" ca="1" si="326"/>
        <v>0</v>
      </c>
      <c r="Z777" s="14">
        <f t="shared" ca="1" si="326"/>
        <v>0</v>
      </c>
      <c r="AA777" s="14">
        <f t="shared" ca="1" si="326"/>
        <v>0</v>
      </c>
      <c r="AB777" s="14">
        <f t="shared" ca="1" si="326"/>
        <v>0</v>
      </c>
      <c r="AC777" s="14">
        <f t="shared" ca="1" si="326"/>
        <v>0</v>
      </c>
      <c r="AD777" s="14">
        <f t="shared" ca="1" si="326"/>
        <v>0</v>
      </c>
      <c r="AE777" s="14">
        <f t="shared" ca="1" si="326"/>
        <v>0</v>
      </c>
      <c r="AF777" s="14">
        <f t="shared" ca="1" si="326"/>
        <v>0</v>
      </c>
      <c r="AG777" s="14">
        <f t="shared" ca="1" si="326"/>
        <v>0</v>
      </c>
      <c r="AH777" s="14">
        <f t="shared" ca="1" si="326"/>
        <v>0</v>
      </c>
      <c r="AI777" s="14">
        <f t="shared" ca="1" si="326"/>
        <v>0</v>
      </c>
      <c r="AJ777" s="14">
        <f t="shared" ca="1" si="326"/>
        <v>0</v>
      </c>
      <c r="AK777" s="14">
        <f t="shared" ca="1" si="326"/>
        <v>0</v>
      </c>
      <c r="AL777" s="14">
        <f t="shared" ca="1" si="326"/>
        <v>0</v>
      </c>
      <c r="AM777" s="14">
        <f t="shared" ca="1" si="326"/>
        <v>0</v>
      </c>
    </row>
    <row r="778" spans="1:39" hidden="1" outlineLevel="1" x14ac:dyDescent="0.3">
      <c r="B778" t="s">
        <v>319</v>
      </c>
      <c r="K778" s="14">
        <v>0</v>
      </c>
      <c r="L778" s="14">
        <f ca="1">SUM(K776:K778)</f>
        <v>-89564.494444444455</v>
      </c>
      <c r="M778" s="14">
        <f ca="1">SUM(L776:L778)</f>
        <v>-179128.98888888891</v>
      </c>
      <c r="N778" s="14">
        <f t="shared" ref="N778:AH778" ca="1" si="327">SUM(M776:M778)</f>
        <v>-268693.4833333334</v>
      </c>
      <c r="O778" s="14">
        <f t="shared" ca="1" si="327"/>
        <v>-380052.70844444452</v>
      </c>
      <c r="P778" s="14">
        <f t="shared" ca="1" si="327"/>
        <v>-491411.93355555565</v>
      </c>
      <c r="Q778" s="14">
        <f t="shared" ca="1" si="327"/>
        <v>-602771.15866666683</v>
      </c>
      <c r="R778" s="14">
        <f t="shared" ca="1" si="327"/>
        <v>-714130.38377777801</v>
      </c>
      <c r="S778" s="14">
        <f t="shared" ca="1" si="327"/>
        <v>-900371.7338888892</v>
      </c>
      <c r="T778" s="14">
        <f t="shared" ca="1" si="327"/>
        <v>-1086613.0840000003</v>
      </c>
      <c r="U778" s="14">
        <f t="shared" ca="1" si="327"/>
        <v>-1272854.4341111113</v>
      </c>
      <c r="V778" s="14">
        <f t="shared" ca="1" si="327"/>
        <v>-1459095.7842222224</v>
      </c>
      <c r="W778" s="14">
        <f t="shared" ca="1" si="327"/>
        <v>-1645337.1343333335</v>
      </c>
      <c r="X778" s="14">
        <f t="shared" ca="1" si="327"/>
        <v>-1843733.4244444445</v>
      </c>
      <c r="Y778" s="14">
        <f t="shared" ca="1" si="327"/>
        <v>-2042129.7145555555</v>
      </c>
      <c r="Z778" s="14">
        <f t="shared" ca="1" si="327"/>
        <v>-2240526.0046666665</v>
      </c>
      <c r="AA778" s="14">
        <f t="shared" ca="1" si="327"/>
        <v>-2438922.2947777775</v>
      </c>
      <c r="AB778" s="14">
        <f t="shared" ca="1" si="327"/>
        <v>-2637318.5848888885</v>
      </c>
      <c r="AC778" s="14">
        <f t="shared" ca="1" si="327"/>
        <v>-2835714.8749999995</v>
      </c>
      <c r="AD778" s="14">
        <f t="shared" ca="1" si="327"/>
        <v>-3034111.1651111105</v>
      </c>
      <c r="AE778" s="14">
        <f t="shared" ca="1" si="327"/>
        <v>-3232507.4552222216</v>
      </c>
      <c r="AF778" s="14">
        <f t="shared" ca="1" si="327"/>
        <v>-3430903.7453333326</v>
      </c>
      <c r="AG778" s="14">
        <f t="shared" ca="1" si="327"/>
        <v>-3629300.0354444436</v>
      </c>
      <c r="AH778" s="14">
        <f t="shared" ca="1" si="327"/>
        <v>-3827696.3255555546</v>
      </c>
      <c r="AI778" s="14">
        <v>0</v>
      </c>
      <c r="AJ778" s="14">
        <f ca="1">SUM(AI776:AI778)</f>
        <v>-1645337.1343333335</v>
      </c>
      <c r="AK778" s="14">
        <f ca="1">SUM(AJ776:AJ778)</f>
        <v>-4026092.6156666665</v>
      </c>
      <c r="AL778" s="14">
        <f ca="1">SUM(AK776:AK778)</f>
        <v>-6432182.5216800002</v>
      </c>
      <c r="AM778" s="14">
        <f ca="1">SUM(AL776:AL778)</f>
        <v>-8902303.9666201342</v>
      </c>
    </row>
    <row r="779" spans="1:39" s="15" customFormat="1" hidden="1" outlineLevel="1" x14ac:dyDescent="0.3">
      <c r="A779" s="36"/>
      <c r="B779" s="144" t="s">
        <v>320</v>
      </c>
      <c r="C779" s="144"/>
      <c r="D779" s="144"/>
      <c r="E779" s="144"/>
      <c r="F779" s="144"/>
      <c r="G779" s="144"/>
      <c r="H779" s="144"/>
      <c r="I779" s="144"/>
      <c r="J779" s="144"/>
      <c r="K779" s="154">
        <f t="shared" ref="K779:AM779" ca="1" si="328">SUM(K775:K778)</f>
        <v>-89564.494444444455</v>
      </c>
      <c r="L779" s="154">
        <f t="shared" ca="1" si="328"/>
        <v>-179128.98888888891</v>
      </c>
      <c r="M779" s="154">
        <f t="shared" ca="1" si="328"/>
        <v>-268693.4833333334</v>
      </c>
      <c r="N779" s="154">
        <f t="shared" ca="1" si="328"/>
        <v>-380052.70844444452</v>
      </c>
      <c r="O779" s="154">
        <f t="shared" ca="1" si="328"/>
        <v>-491411.93355555565</v>
      </c>
      <c r="P779" s="154">
        <f t="shared" ca="1" si="328"/>
        <v>-602771.15866666683</v>
      </c>
      <c r="Q779" s="154">
        <f t="shared" ca="1" si="328"/>
        <v>-714130.38377777801</v>
      </c>
      <c r="R779" s="154">
        <f t="shared" ca="1" si="328"/>
        <v>-900371.7338888892</v>
      </c>
      <c r="S779" s="154">
        <f t="shared" ca="1" si="328"/>
        <v>-1086613.0840000003</v>
      </c>
      <c r="T779" s="154">
        <f t="shared" ca="1" si="328"/>
        <v>-1272854.4341111113</v>
      </c>
      <c r="U779" s="154">
        <f t="shared" ca="1" si="328"/>
        <v>-1459095.7842222224</v>
      </c>
      <c r="V779" s="154">
        <f t="shared" ca="1" si="328"/>
        <v>-1645337.1343333335</v>
      </c>
      <c r="W779" s="154">
        <f t="shared" ca="1" si="328"/>
        <v>-1843733.4244444445</v>
      </c>
      <c r="X779" s="154">
        <f t="shared" ca="1" si="328"/>
        <v>-2042129.7145555555</v>
      </c>
      <c r="Y779" s="154">
        <f t="shared" ca="1" si="328"/>
        <v>-2240526.0046666665</v>
      </c>
      <c r="Z779" s="154">
        <f t="shared" ca="1" si="328"/>
        <v>-2438922.2947777775</v>
      </c>
      <c r="AA779" s="154">
        <f t="shared" ca="1" si="328"/>
        <v>-2637318.5848888885</v>
      </c>
      <c r="AB779" s="154">
        <f t="shared" ca="1" si="328"/>
        <v>-2835714.8749999995</v>
      </c>
      <c r="AC779" s="154">
        <f t="shared" ca="1" si="328"/>
        <v>-3034111.1651111105</v>
      </c>
      <c r="AD779" s="154">
        <f t="shared" ca="1" si="328"/>
        <v>-3232507.4552222216</v>
      </c>
      <c r="AE779" s="154">
        <f t="shared" ca="1" si="328"/>
        <v>-3430903.7453333326</v>
      </c>
      <c r="AF779" s="154">
        <f t="shared" ca="1" si="328"/>
        <v>-3629300.0354444436</v>
      </c>
      <c r="AG779" s="154">
        <f t="shared" ca="1" si="328"/>
        <v>-3827696.3255555546</v>
      </c>
      <c r="AH779" s="154">
        <f t="shared" ca="1" si="328"/>
        <v>-4026092.6156666656</v>
      </c>
      <c r="AI779" s="154">
        <f t="shared" ca="1" si="328"/>
        <v>-1645337.1343333335</v>
      </c>
      <c r="AJ779" s="154">
        <f t="shared" ca="1" si="328"/>
        <v>-4026092.6156666665</v>
      </c>
      <c r="AK779" s="154">
        <f t="shared" ca="1" si="328"/>
        <v>-6432182.5216800002</v>
      </c>
      <c r="AL779" s="154">
        <f t="shared" ca="1" si="328"/>
        <v>-8902303.9666201342</v>
      </c>
      <c r="AM779" s="154">
        <f t="shared" ca="1" si="328"/>
        <v>-11439628.741876336</v>
      </c>
    </row>
    <row r="780" spans="1:39" hidden="1" outlineLevel="1" x14ac:dyDescent="0.3"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</row>
    <row r="781" spans="1:39" s="15" customFormat="1" ht="13.5" hidden="1" outlineLevel="1" thickBot="1" x14ac:dyDescent="0.35">
      <c r="A781" s="36"/>
      <c r="B781" s="145" t="s">
        <v>321</v>
      </c>
      <c r="C781" s="145"/>
      <c r="D781" s="145"/>
      <c r="E781" s="145"/>
      <c r="F781" s="145"/>
      <c r="G781" s="145"/>
      <c r="H781" s="145"/>
      <c r="I781" s="145"/>
      <c r="J781" s="145"/>
      <c r="K781" s="92">
        <f t="shared" ref="K781:AH781" ca="1" si="329">+K773+K779</f>
        <v>-89564.494444444455</v>
      </c>
      <c r="L781" s="92">
        <f t="shared" ca="1" si="329"/>
        <v>-179128.98888888891</v>
      </c>
      <c r="M781" s="92">
        <f t="shared" ca="1" si="329"/>
        <v>-268693.4833333334</v>
      </c>
      <c r="N781" s="92">
        <f t="shared" ca="1" si="329"/>
        <v>-380052.70844444452</v>
      </c>
      <c r="O781" s="92">
        <f t="shared" ca="1" si="329"/>
        <v>-491411.93355555565</v>
      </c>
      <c r="P781" s="92">
        <f t="shared" ca="1" si="329"/>
        <v>-602771.15866666683</v>
      </c>
      <c r="Q781" s="92">
        <f t="shared" ca="1" si="329"/>
        <v>-714130.38377777801</v>
      </c>
      <c r="R781" s="92">
        <f t="shared" ca="1" si="329"/>
        <v>-900371.7338888892</v>
      </c>
      <c r="S781" s="92">
        <f t="shared" ca="1" si="329"/>
        <v>-1086613.0840000003</v>
      </c>
      <c r="T781" s="92">
        <f t="shared" ca="1" si="329"/>
        <v>-1272854.4341111113</v>
      </c>
      <c r="U781" s="92">
        <f t="shared" ca="1" si="329"/>
        <v>-1459095.7842222224</v>
      </c>
      <c r="V781" s="92">
        <f t="shared" ca="1" si="329"/>
        <v>-1645337.1343333335</v>
      </c>
      <c r="W781" s="92">
        <f t="shared" ca="1" si="329"/>
        <v>-1843733.4244444445</v>
      </c>
      <c r="X781" s="92">
        <f t="shared" ca="1" si="329"/>
        <v>-2042129.7145555555</v>
      </c>
      <c r="Y781" s="92">
        <f t="shared" ca="1" si="329"/>
        <v>-2240526.0046666665</v>
      </c>
      <c r="Z781" s="92">
        <f t="shared" ca="1" si="329"/>
        <v>-2438922.2947777775</v>
      </c>
      <c r="AA781" s="92">
        <f t="shared" ca="1" si="329"/>
        <v>-2637318.5848888885</v>
      </c>
      <c r="AB781" s="92">
        <f t="shared" ca="1" si="329"/>
        <v>-2835714.8749999995</v>
      </c>
      <c r="AC781" s="92">
        <f t="shared" ca="1" si="329"/>
        <v>-3034111.1651111105</v>
      </c>
      <c r="AD781" s="92">
        <f t="shared" ca="1" si="329"/>
        <v>-3232507.4552222216</v>
      </c>
      <c r="AE781" s="92">
        <f t="shared" ca="1" si="329"/>
        <v>-3430903.7453333326</v>
      </c>
      <c r="AF781" s="92">
        <f t="shared" ca="1" si="329"/>
        <v>-3629300.0354444436</v>
      </c>
      <c r="AG781" s="92">
        <f t="shared" ca="1" si="329"/>
        <v>-3827696.3255555546</v>
      </c>
      <c r="AH781" s="92">
        <f t="shared" ca="1" si="329"/>
        <v>-4026092.6156666656</v>
      </c>
      <c r="AI781" s="92">
        <f ca="1">+AI773+AI779</f>
        <v>-1645337.1343333335</v>
      </c>
      <c r="AJ781" s="92">
        <f ca="1">+AJ773+AJ779</f>
        <v>-4026092.6156666665</v>
      </c>
      <c r="AK781" s="92">
        <f ca="1">+AK773+AK779</f>
        <v>-6432182.5216800002</v>
      </c>
      <c r="AL781" s="92">
        <f ca="1">+AL773+AL779</f>
        <v>-8902303.9666201342</v>
      </c>
      <c r="AM781" s="92">
        <f ca="1">+AM773+AM779</f>
        <v>-11439628.741876336</v>
      </c>
    </row>
    <row r="782" spans="1:39" ht="13.5" hidden="1" outlineLevel="1" thickTop="1" x14ac:dyDescent="0.3"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</row>
    <row r="783" spans="1:39" ht="13.5" hidden="1" outlineLevel="1" thickBot="1" x14ac:dyDescent="0.35"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</row>
    <row r="784" spans="1:39" s="150" customFormat="1" ht="13.5" hidden="1" outlineLevel="1" thickBot="1" x14ac:dyDescent="0.3">
      <c r="A784" s="29"/>
      <c r="B784" s="164" t="s">
        <v>326</v>
      </c>
      <c r="C784" s="165"/>
      <c r="D784" s="165"/>
      <c r="E784" s="165"/>
      <c r="F784" s="165"/>
      <c r="G784" s="165"/>
      <c r="H784" s="165"/>
      <c r="I784" s="165"/>
      <c r="J784" s="165"/>
      <c r="K784" s="165">
        <f t="shared" ref="K784:AM784" ca="1" si="330">K759-K781</f>
        <v>0</v>
      </c>
      <c r="L784" s="165">
        <f t="shared" ca="1" si="330"/>
        <v>0</v>
      </c>
      <c r="M784" s="165">
        <f t="shared" ca="1" si="330"/>
        <v>0</v>
      </c>
      <c r="N784" s="165">
        <f t="shared" ca="1" si="330"/>
        <v>0</v>
      </c>
      <c r="O784" s="165">
        <f t="shared" ca="1" si="330"/>
        <v>0</v>
      </c>
      <c r="P784" s="165">
        <f t="shared" ca="1" si="330"/>
        <v>0</v>
      </c>
      <c r="Q784" s="165">
        <f t="shared" ca="1" si="330"/>
        <v>0</v>
      </c>
      <c r="R784" s="165">
        <f t="shared" ca="1" si="330"/>
        <v>0</v>
      </c>
      <c r="S784" s="165">
        <f t="shared" ca="1" si="330"/>
        <v>0</v>
      </c>
      <c r="T784" s="165">
        <f t="shared" ca="1" si="330"/>
        <v>0</v>
      </c>
      <c r="U784" s="165">
        <f t="shared" ca="1" si="330"/>
        <v>0</v>
      </c>
      <c r="V784" s="165">
        <f t="shared" ca="1" si="330"/>
        <v>0</v>
      </c>
      <c r="W784" s="165">
        <f t="shared" ca="1" si="330"/>
        <v>0</v>
      </c>
      <c r="X784" s="165">
        <f t="shared" ca="1" si="330"/>
        <v>0</v>
      </c>
      <c r="Y784" s="165">
        <f t="shared" ca="1" si="330"/>
        <v>0</v>
      </c>
      <c r="Z784" s="165">
        <f t="shared" ca="1" si="330"/>
        <v>0</v>
      </c>
      <c r="AA784" s="165">
        <f t="shared" ca="1" si="330"/>
        <v>0</v>
      </c>
      <c r="AB784" s="165">
        <f t="shared" ca="1" si="330"/>
        <v>0</v>
      </c>
      <c r="AC784" s="165">
        <f t="shared" ca="1" si="330"/>
        <v>0</v>
      </c>
      <c r="AD784" s="165">
        <f t="shared" ca="1" si="330"/>
        <v>0</v>
      </c>
      <c r="AE784" s="165">
        <f t="shared" ca="1" si="330"/>
        <v>0</v>
      </c>
      <c r="AF784" s="165">
        <f t="shared" ca="1" si="330"/>
        <v>0</v>
      </c>
      <c r="AG784" s="165">
        <f t="shared" ca="1" si="330"/>
        <v>0</v>
      </c>
      <c r="AH784" s="165">
        <f t="shared" ca="1" si="330"/>
        <v>0</v>
      </c>
      <c r="AI784" s="165">
        <f t="shared" ca="1" si="330"/>
        <v>0</v>
      </c>
      <c r="AJ784" s="165">
        <f t="shared" ca="1" si="330"/>
        <v>0</v>
      </c>
      <c r="AK784" s="165">
        <f t="shared" ca="1" si="330"/>
        <v>0</v>
      </c>
      <c r="AL784" s="165">
        <f t="shared" ca="1" si="330"/>
        <v>0</v>
      </c>
      <c r="AM784" s="166">
        <f t="shared" ca="1" si="330"/>
        <v>0</v>
      </c>
    </row>
    <row r="785" collapsed="1" x14ac:dyDescent="0.3"/>
  </sheetData>
  <mergeCells count="2">
    <mergeCell ref="C54:C56"/>
    <mergeCell ref="C74:C76"/>
  </mergeCells>
  <dataValidations count="1">
    <dataValidation type="list" allowBlank="1" showInputMessage="1" showErrorMessage="1" sqref="E27 E23:E24" xr:uid="{9EDDA377-E055-4262-9908-83E5562A486B}">
      <formula1>$J$98:$J$100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C574-8A03-4D9C-AA0C-E81098D829F9}">
  <sheetPr>
    <tabColor rgb="FFFF0000"/>
    <outlinePr summaryBelow="0" summaryRight="0"/>
  </sheetPr>
  <dimension ref="A1:AV833"/>
  <sheetViews>
    <sheetView showGridLines="0" tabSelected="1" zoomScale="90" zoomScaleNormal="90" workbookViewId="0">
      <pane xSplit="10" ySplit="5" topLeftCell="AD6" activePane="bottomRight" state="frozen"/>
      <selection pane="topRight" activeCell="K1" sqref="K1"/>
      <selection pane="bottomLeft" activeCell="A6" sqref="A6"/>
      <selection pane="bottomRight" activeCell="F17" sqref="F17"/>
    </sheetView>
  </sheetViews>
  <sheetFormatPr defaultRowHeight="13" outlineLevelRow="4" outlineLevelCol="1" x14ac:dyDescent="0.3"/>
  <cols>
    <col min="1" max="1" width="3.1796875" style="36" customWidth="1"/>
    <col min="2" max="9" width="14.90625" customWidth="1"/>
    <col min="10" max="10" width="14.90625" customWidth="1" collapsed="1"/>
    <col min="11" max="17" width="15.81640625" style="1" hidden="1" customWidth="1" outlineLevel="1"/>
    <col min="18" max="18" width="15.81640625" style="5" hidden="1" customWidth="1" outlineLevel="1"/>
    <col min="19" max="34" width="15.81640625" hidden="1" customWidth="1" outlineLevel="1"/>
    <col min="35" max="39" width="15.81640625" customWidth="1"/>
  </cols>
  <sheetData>
    <row r="1" spans="1:41" x14ac:dyDescent="0.3">
      <c r="B1" s="51"/>
      <c r="C1" s="51"/>
      <c r="D1" s="51"/>
      <c r="E1" s="51"/>
      <c r="F1" s="51"/>
      <c r="G1" s="51"/>
      <c r="H1" s="51"/>
      <c r="I1" s="51"/>
      <c r="J1" s="51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51"/>
      <c r="AJ1" s="51"/>
      <c r="AK1" s="51"/>
      <c r="AL1" s="51"/>
      <c r="AM1" s="51"/>
    </row>
    <row r="2" spans="1:41" s="46" customFormat="1" ht="22.25" customHeight="1" x14ac:dyDescent="0.4">
      <c r="A2" s="30"/>
      <c r="B2" s="135" t="s">
        <v>293</v>
      </c>
      <c r="C2" s="135" t="s">
        <v>408</v>
      </c>
      <c r="D2" s="135"/>
      <c r="E2" s="136"/>
      <c r="F2" s="136"/>
      <c r="G2" s="136"/>
      <c r="H2" s="136"/>
      <c r="I2" s="136"/>
      <c r="J2" s="136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35" t="s">
        <v>83</v>
      </c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6"/>
      <c r="AJ2" s="136"/>
      <c r="AK2" s="53" t="s">
        <v>20</v>
      </c>
      <c r="AL2" s="136"/>
      <c r="AM2" s="136"/>
    </row>
    <row r="3" spans="1:41" s="46" customFormat="1" ht="22.25" customHeight="1" x14ac:dyDescent="0.25">
      <c r="A3" s="30"/>
      <c r="B3" s="135" t="s">
        <v>294</v>
      </c>
      <c r="C3" s="135" t="s">
        <v>296</v>
      </c>
      <c r="D3" s="135"/>
      <c r="E3" s="136"/>
      <c r="F3" s="136"/>
      <c r="G3" s="136"/>
      <c r="H3" s="136"/>
      <c r="I3" s="136"/>
      <c r="J3" s="136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6"/>
      <c r="AJ3" s="136"/>
      <c r="AK3" s="53"/>
      <c r="AL3" s="136"/>
      <c r="AM3" s="136"/>
    </row>
    <row r="4" spans="1:41" s="140" customFormat="1" ht="22.25" customHeight="1" x14ac:dyDescent="0.25">
      <c r="A4" s="138"/>
      <c r="B4" s="135" t="s">
        <v>295</v>
      </c>
      <c r="C4" s="135" t="s">
        <v>297</v>
      </c>
      <c r="D4" s="135"/>
      <c r="E4" s="139"/>
      <c r="F4" s="139"/>
      <c r="G4" s="139"/>
      <c r="H4" s="139"/>
      <c r="I4" s="139"/>
      <c r="J4" s="139"/>
      <c r="K4" s="48">
        <v>1</v>
      </c>
      <c r="L4" s="48">
        <f>K4+1</f>
        <v>2</v>
      </c>
      <c r="M4" s="48">
        <f t="shared" ref="M4:AH4" si="0">L4+1</f>
        <v>3</v>
      </c>
      <c r="N4" s="48">
        <f t="shared" si="0"/>
        <v>4</v>
      </c>
      <c r="O4" s="48">
        <f t="shared" si="0"/>
        <v>5</v>
      </c>
      <c r="P4" s="48">
        <f t="shared" si="0"/>
        <v>6</v>
      </c>
      <c r="Q4" s="48">
        <f t="shared" si="0"/>
        <v>7</v>
      </c>
      <c r="R4" s="48">
        <f t="shared" si="0"/>
        <v>8</v>
      </c>
      <c r="S4" s="48">
        <f t="shared" si="0"/>
        <v>9</v>
      </c>
      <c r="T4" s="48">
        <f t="shared" si="0"/>
        <v>10</v>
      </c>
      <c r="U4" s="48">
        <f t="shared" si="0"/>
        <v>11</v>
      </c>
      <c r="V4" s="48">
        <f t="shared" si="0"/>
        <v>12</v>
      </c>
      <c r="W4" s="48">
        <f t="shared" si="0"/>
        <v>13</v>
      </c>
      <c r="X4" s="48">
        <f>W4+1</f>
        <v>14</v>
      </c>
      <c r="Y4" s="48">
        <f t="shared" si="0"/>
        <v>15</v>
      </c>
      <c r="Z4" s="48">
        <f t="shared" si="0"/>
        <v>16</v>
      </c>
      <c r="AA4" s="48">
        <f t="shared" si="0"/>
        <v>17</v>
      </c>
      <c r="AB4" s="48">
        <f t="shared" si="0"/>
        <v>18</v>
      </c>
      <c r="AC4" s="48">
        <f t="shared" si="0"/>
        <v>19</v>
      </c>
      <c r="AD4" s="48">
        <f t="shared" si="0"/>
        <v>20</v>
      </c>
      <c r="AE4" s="48">
        <f t="shared" si="0"/>
        <v>21</v>
      </c>
      <c r="AF4" s="48">
        <f t="shared" si="0"/>
        <v>22</v>
      </c>
      <c r="AG4" s="48">
        <f t="shared" si="0"/>
        <v>23</v>
      </c>
      <c r="AH4" s="48">
        <f t="shared" si="0"/>
        <v>24</v>
      </c>
      <c r="AI4" s="54" t="s">
        <v>78</v>
      </c>
      <c r="AJ4" s="54" t="s">
        <v>79</v>
      </c>
      <c r="AK4" s="54" t="s">
        <v>80</v>
      </c>
      <c r="AL4" s="54" t="s">
        <v>81</v>
      </c>
      <c r="AM4" s="54" t="s">
        <v>82</v>
      </c>
      <c r="AO4" s="30" t="s">
        <v>159</v>
      </c>
    </row>
    <row r="5" spans="1:41" s="47" customFormat="1" ht="22.25" customHeight="1" x14ac:dyDescent="0.3">
      <c r="A5" s="49"/>
      <c r="B5" s="142"/>
      <c r="C5" s="52"/>
      <c r="D5" s="143"/>
      <c r="E5" s="52"/>
      <c r="F5" s="52"/>
      <c r="G5" s="52"/>
      <c r="H5" s="52"/>
      <c r="I5" s="52"/>
      <c r="J5" s="52"/>
      <c r="K5" s="50">
        <v>43466</v>
      </c>
      <c r="L5" s="50">
        <v>43497</v>
      </c>
      <c r="M5" s="50">
        <v>43525</v>
      </c>
      <c r="N5" s="50">
        <v>43556</v>
      </c>
      <c r="O5" s="50">
        <v>43586</v>
      </c>
      <c r="P5" s="50">
        <v>43617</v>
      </c>
      <c r="Q5" s="50">
        <v>43647</v>
      </c>
      <c r="R5" s="50">
        <v>43678</v>
      </c>
      <c r="S5" s="50">
        <v>43709</v>
      </c>
      <c r="T5" s="50">
        <v>43739</v>
      </c>
      <c r="U5" s="50">
        <v>43770</v>
      </c>
      <c r="V5" s="50">
        <v>43800</v>
      </c>
      <c r="W5" s="50">
        <v>43831</v>
      </c>
      <c r="X5" s="50">
        <v>43862</v>
      </c>
      <c r="Y5" s="50">
        <v>43891</v>
      </c>
      <c r="Z5" s="50">
        <v>43922</v>
      </c>
      <c r="AA5" s="50">
        <v>43952</v>
      </c>
      <c r="AB5" s="50">
        <v>43983</v>
      </c>
      <c r="AC5" s="50">
        <v>44013</v>
      </c>
      <c r="AD5" s="50">
        <v>44044</v>
      </c>
      <c r="AE5" s="50">
        <v>44075</v>
      </c>
      <c r="AF5" s="50">
        <v>44105</v>
      </c>
      <c r="AG5" s="50">
        <v>44136</v>
      </c>
      <c r="AH5" s="50">
        <v>44166</v>
      </c>
      <c r="AI5" s="55">
        <v>2019</v>
      </c>
      <c r="AJ5" s="55">
        <f>AI5+1</f>
        <v>2020</v>
      </c>
      <c r="AK5" s="55">
        <f>AJ5+1</f>
        <v>2021</v>
      </c>
      <c r="AL5" s="55">
        <f>AK5+1</f>
        <v>2022</v>
      </c>
      <c r="AM5" s="55">
        <f>AL5+1</f>
        <v>2023</v>
      </c>
      <c r="AO5" s="17" t="s">
        <v>150</v>
      </c>
    </row>
    <row r="6" spans="1:41" ht="13.5" thickBot="1" x14ac:dyDescent="0.35"/>
    <row r="7" spans="1:41" ht="13.5" collapsed="1" thickBot="1" x14ac:dyDescent="0.35">
      <c r="A7" s="36" t="s">
        <v>151</v>
      </c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L7" s="98"/>
      <c r="M7" s="98"/>
      <c r="N7" s="98"/>
      <c r="O7" s="98"/>
      <c r="P7" s="98"/>
      <c r="Q7" s="98"/>
      <c r="R7" s="99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</row>
    <row r="8" spans="1:41" hidden="1" outlineLevel="1" x14ac:dyDescent="0.3">
      <c r="B8" s="100"/>
      <c r="C8" s="93"/>
      <c r="D8" s="93"/>
      <c r="E8" s="93"/>
      <c r="F8" s="93"/>
      <c r="G8" s="93"/>
      <c r="H8" s="93"/>
      <c r="I8" s="93"/>
      <c r="J8" s="93"/>
      <c r="K8" s="94"/>
      <c r="L8" s="94"/>
      <c r="M8" s="94"/>
      <c r="N8" s="94"/>
      <c r="O8" s="94"/>
      <c r="P8" s="94"/>
      <c r="Q8" s="94"/>
      <c r="R8" s="95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</row>
    <row r="9" spans="1:41" hidden="1" outlineLevel="1" x14ac:dyDescent="0.3"/>
    <row r="10" spans="1:41" hidden="1" outlineLevel="1" x14ac:dyDescent="0.3">
      <c r="B10" s="37" t="s">
        <v>111</v>
      </c>
      <c r="C10" s="38"/>
      <c r="D10" s="38"/>
      <c r="E10" s="39"/>
    </row>
    <row r="11" spans="1:41" hidden="1" outlineLevel="1" x14ac:dyDescent="0.3">
      <c r="B11" t="s">
        <v>112</v>
      </c>
      <c r="E11" s="261" t="str">
        <f>'Front-End @ LA'!E11</f>
        <v>Base case</v>
      </c>
    </row>
    <row r="12" spans="1:41" hidden="1" outlineLevel="1" x14ac:dyDescent="0.3">
      <c r="B12" t="s">
        <v>113</v>
      </c>
      <c r="E12" s="261" t="str">
        <f>'Front-End @ LA'!E12</f>
        <v>Base case</v>
      </c>
    </row>
    <row r="13" spans="1:41" hidden="1" outlineLevel="1" x14ac:dyDescent="0.3">
      <c r="B13" t="s">
        <v>114</v>
      </c>
      <c r="E13" s="261" t="str">
        <f>'Front-End @ LA'!E13</f>
        <v>Base case</v>
      </c>
    </row>
    <row r="14" spans="1:41" hidden="1" outlineLevel="1" x14ac:dyDescent="0.3"/>
    <row r="15" spans="1:41" hidden="1" outlineLevel="1" x14ac:dyDescent="0.3">
      <c r="B15" s="37" t="s">
        <v>116</v>
      </c>
      <c r="C15" s="38"/>
      <c r="D15" s="38"/>
      <c r="E15" s="39"/>
    </row>
    <row r="16" spans="1:41" hidden="1" outlineLevel="1" x14ac:dyDescent="0.3">
      <c r="B16" t="s">
        <v>120</v>
      </c>
      <c r="E16" s="261" t="str">
        <f>'Front-End @ LA'!E16</f>
        <v>Base case</v>
      </c>
    </row>
    <row r="17" spans="1:39" hidden="1" outlineLevel="1" x14ac:dyDescent="0.3">
      <c r="B17" t="s">
        <v>117</v>
      </c>
      <c r="E17" s="261" t="str">
        <f>'Front-End @ LA'!E17</f>
        <v>Base case</v>
      </c>
    </row>
    <row r="18" spans="1:39" hidden="1" outlineLevel="1" x14ac:dyDescent="0.3">
      <c r="B18" t="s">
        <v>118</v>
      </c>
      <c r="E18" s="261" t="str">
        <f>'Front-End @ LA'!E18</f>
        <v>Base case</v>
      </c>
    </row>
    <row r="19" spans="1:39" hidden="1" outlineLevel="1" x14ac:dyDescent="0.3">
      <c r="B19" t="s">
        <v>119</v>
      </c>
      <c r="E19" s="261" t="str">
        <f>'Front-End @ LA'!E19</f>
        <v>Base case</v>
      </c>
    </row>
    <row r="20" spans="1:39" hidden="1" outlineLevel="1" x14ac:dyDescent="0.3">
      <c r="B20" t="s">
        <v>121</v>
      </c>
      <c r="E20" s="261" t="str">
        <f>'Front-End @ LA'!E20</f>
        <v>Base case</v>
      </c>
    </row>
    <row r="21" spans="1:39" hidden="1" outlineLevel="1" x14ac:dyDescent="0.3"/>
    <row r="22" spans="1:39" hidden="1" outlineLevel="1" x14ac:dyDescent="0.3">
      <c r="B22" s="37" t="s">
        <v>122</v>
      </c>
      <c r="C22" s="38"/>
      <c r="D22" s="38"/>
      <c r="E22" s="39"/>
    </row>
    <row r="23" spans="1:39" hidden="1" outlineLevel="1" x14ac:dyDescent="0.3">
      <c r="B23" t="s">
        <v>84</v>
      </c>
      <c r="E23" s="171" t="s">
        <v>10</v>
      </c>
    </row>
    <row r="24" spans="1:39" hidden="1" outlineLevel="1" x14ac:dyDescent="0.3">
      <c r="B24" t="s">
        <v>55</v>
      </c>
      <c r="E24" s="171" t="s">
        <v>10</v>
      </c>
    </row>
    <row r="25" spans="1:39" hidden="1" outlineLevel="1" x14ac:dyDescent="0.3"/>
    <row r="26" spans="1:39" hidden="1" outlineLevel="1" x14ac:dyDescent="0.3">
      <c r="B26" s="37" t="s">
        <v>123</v>
      </c>
      <c r="C26" s="38"/>
      <c r="D26" s="38"/>
      <c r="E26" s="39"/>
    </row>
    <row r="27" spans="1:39" hidden="1" outlineLevel="1" x14ac:dyDescent="0.3">
      <c r="B27" t="s">
        <v>124</v>
      </c>
      <c r="E27" s="171" t="s">
        <v>10</v>
      </c>
    </row>
    <row r="28" spans="1:39" ht="13.5" hidden="1" outlineLevel="1" thickBot="1" x14ac:dyDescent="0.35"/>
    <row r="29" spans="1:39" ht="13.5" collapsed="1" thickBot="1" x14ac:dyDescent="0.35">
      <c r="A29" s="36" t="s">
        <v>151</v>
      </c>
      <c r="B29" s="96" t="s">
        <v>110</v>
      </c>
      <c r="C29" s="97"/>
      <c r="D29" s="97"/>
      <c r="E29" s="97"/>
      <c r="F29" s="97"/>
      <c r="G29" s="97"/>
      <c r="H29" s="97"/>
      <c r="I29" s="97"/>
      <c r="J29" s="97"/>
      <c r="K29" s="98"/>
      <c r="L29" s="98"/>
      <c r="M29" s="98"/>
      <c r="N29" s="98"/>
      <c r="O29" s="98"/>
      <c r="P29" s="98"/>
      <c r="Q29" s="98"/>
      <c r="R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</row>
    <row r="30" spans="1:39" ht="13.5" hidden="1" outlineLevel="1" thickBot="1" x14ac:dyDescent="0.35">
      <c r="B30" s="104" t="s">
        <v>210</v>
      </c>
      <c r="C30" s="101"/>
      <c r="D30" s="101"/>
      <c r="E30" s="101"/>
      <c r="F30" s="101"/>
      <c r="G30" s="101"/>
      <c r="H30" s="101"/>
      <c r="I30" s="101"/>
      <c r="J30" s="101"/>
      <c r="K30" s="102"/>
      <c r="L30" s="102"/>
      <c r="M30" s="102"/>
      <c r="N30" s="102"/>
      <c r="O30" s="102"/>
      <c r="P30" s="102"/>
      <c r="Q30" s="102"/>
      <c r="R30" s="103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</row>
    <row r="31" spans="1:39" ht="13.5" hidden="1" outlineLevel="1" thickBot="1" x14ac:dyDescent="0.35"/>
    <row r="32" spans="1:39" hidden="1" outlineLevel="1" x14ac:dyDescent="0.3">
      <c r="C32" s="1"/>
      <c r="D32" s="239"/>
      <c r="E32" s="239"/>
      <c r="F32" s="239"/>
      <c r="G32" s="239"/>
      <c r="H32" s="239"/>
      <c r="I32" s="239"/>
      <c r="J32" s="5"/>
    </row>
    <row r="33" spans="3:10" hidden="1" outlineLevel="1" x14ac:dyDescent="0.3">
      <c r="C33" s="170" t="s">
        <v>6</v>
      </c>
      <c r="D33" s="240" t="s">
        <v>0</v>
      </c>
      <c r="E33" s="240" t="s">
        <v>1</v>
      </c>
      <c r="F33" s="240" t="s">
        <v>2</v>
      </c>
      <c r="G33" s="240" t="s">
        <v>3</v>
      </c>
      <c r="H33" s="240" t="s">
        <v>4</v>
      </c>
      <c r="I33" s="240" t="s">
        <v>5</v>
      </c>
      <c r="J33" s="5"/>
    </row>
    <row r="34" spans="3:10" ht="13.5" hidden="1" outlineLevel="1" thickBot="1" x14ac:dyDescent="0.35">
      <c r="C34" s="1"/>
      <c r="D34" s="241"/>
      <c r="E34" s="241"/>
      <c r="F34" s="241"/>
      <c r="G34" s="241"/>
      <c r="H34" s="241"/>
      <c r="I34" s="241"/>
      <c r="J34" s="5"/>
    </row>
    <row r="35" spans="3:10" ht="13.5" hidden="1" outlineLevel="1" thickBot="1" x14ac:dyDescent="0.35">
      <c r="C35" s="238">
        <v>10000000</v>
      </c>
      <c r="D35" s="2">
        <v>0.1</v>
      </c>
      <c r="E35" s="2">
        <v>0.13</v>
      </c>
      <c r="F35" s="2">
        <v>0.15</v>
      </c>
      <c r="G35" s="2">
        <v>0.18</v>
      </c>
      <c r="H35" s="2">
        <v>0.2</v>
      </c>
      <c r="I35" s="2">
        <v>0.25</v>
      </c>
      <c r="J35" s="10" t="s">
        <v>8</v>
      </c>
    </row>
    <row r="36" spans="3:10" ht="13.5" hidden="1" outlineLevel="1" thickBot="1" x14ac:dyDescent="0.35">
      <c r="C36" s="238">
        <f t="shared" ref="C36:C49" si="1">C35+10000000</f>
        <v>20000000</v>
      </c>
      <c r="D36" s="8">
        <f t="shared" ref="D36:I43" si="2">D35-(D$35-D$44)/SUM(COUNT($C$36:$C$44))</f>
        <v>9.7777777777777783E-2</v>
      </c>
      <c r="E36" s="9">
        <f t="shared" si="2"/>
        <v>0.12666666666666668</v>
      </c>
      <c r="F36" s="9">
        <f t="shared" si="2"/>
        <v>0.14666666666666667</v>
      </c>
      <c r="G36" s="9">
        <f t="shared" si="2"/>
        <v>0.17555555555555555</v>
      </c>
      <c r="H36" s="9">
        <f t="shared" si="2"/>
        <v>0.19555555555555557</v>
      </c>
      <c r="I36" s="9">
        <f t="shared" si="2"/>
        <v>0.24222222222222223</v>
      </c>
      <c r="J36" s="10" t="s">
        <v>9</v>
      </c>
    </row>
    <row r="37" spans="3:10" ht="13.5" hidden="1" outlineLevel="1" thickBot="1" x14ac:dyDescent="0.35">
      <c r="C37" s="238">
        <f t="shared" si="1"/>
        <v>30000000</v>
      </c>
      <c r="D37" s="6">
        <f t="shared" si="2"/>
        <v>9.555555555555556E-2</v>
      </c>
      <c r="E37" s="7">
        <f t="shared" si="2"/>
        <v>0.12333333333333335</v>
      </c>
      <c r="F37" s="7">
        <f t="shared" si="2"/>
        <v>0.14333333333333334</v>
      </c>
      <c r="G37" s="7">
        <f t="shared" si="2"/>
        <v>0.1711111111111111</v>
      </c>
      <c r="H37" s="7">
        <f t="shared" si="2"/>
        <v>0.19111111111111112</v>
      </c>
      <c r="I37" s="7">
        <f t="shared" si="2"/>
        <v>0.23444444444444446</v>
      </c>
      <c r="J37" s="10" t="s">
        <v>9</v>
      </c>
    </row>
    <row r="38" spans="3:10" ht="13.5" hidden="1" outlineLevel="1" thickBot="1" x14ac:dyDescent="0.35">
      <c r="C38" s="238">
        <f t="shared" si="1"/>
        <v>40000000</v>
      </c>
      <c r="D38" s="8">
        <f t="shared" si="2"/>
        <v>9.3333333333333338E-2</v>
      </c>
      <c r="E38" s="9">
        <f t="shared" si="2"/>
        <v>0.12000000000000002</v>
      </c>
      <c r="F38" s="9">
        <f t="shared" si="2"/>
        <v>0.14000000000000001</v>
      </c>
      <c r="G38" s="9">
        <f t="shared" si="2"/>
        <v>0.16666666666666666</v>
      </c>
      <c r="H38" s="9">
        <f t="shared" si="2"/>
        <v>0.18666666666666668</v>
      </c>
      <c r="I38" s="9">
        <f t="shared" si="2"/>
        <v>0.22666666666666668</v>
      </c>
      <c r="J38" s="10" t="s">
        <v>9</v>
      </c>
    </row>
    <row r="39" spans="3:10" ht="13.5" hidden="1" outlineLevel="1" thickBot="1" x14ac:dyDescent="0.35">
      <c r="C39" s="238">
        <f t="shared" si="1"/>
        <v>50000000</v>
      </c>
      <c r="D39" s="8">
        <f t="shared" si="2"/>
        <v>9.1111111111111115E-2</v>
      </c>
      <c r="E39" s="9">
        <f t="shared" si="2"/>
        <v>0.1166666666666667</v>
      </c>
      <c r="F39" s="9">
        <f t="shared" si="2"/>
        <v>0.13666666666666669</v>
      </c>
      <c r="G39" s="9">
        <f t="shared" si="2"/>
        <v>0.16222222222222221</v>
      </c>
      <c r="H39" s="9">
        <f t="shared" si="2"/>
        <v>0.18222222222222223</v>
      </c>
      <c r="I39" s="9">
        <f t="shared" si="2"/>
        <v>0.21888888888888891</v>
      </c>
      <c r="J39" s="10" t="s">
        <v>9</v>
      </c>
    </row>
    <row r="40" spans="3:10" ht="13.5" hidden="1" outlineLevel="1" thickBot="1" x14ac:dyDescent="0.35">
      <c r="C40" s="238">
        <f t="shared" si="1"/>
        <v>60000000</v>
      </c>
      <c r="D40" s="8">
        <f t="shared" si="2"/>
        <v>8.8888888888888892E-2</v>
      </c>
      <c r="E40" s="9">
        <f t="shared" si="2"/>
        <v>0.11333333333333337</v>
      </c>
      <c r="F40" s="9">
        <f t="shared" si="2"/>
        <v>0.13333333333333336</v>
      </c>
      <c r="G40" s="9">
        <f t="shared" si="2"/>
        <v>0.15777777777777777</v>
      </c>
      <c r="H40" s="9">
        <f t="shared" si="2"/>
        <v>0.17777777777777778</v>
      </c>
      <c r="I40" s="9">
        <f t="shared" si="2"/>
        <v>0.21111111111111114</v>
      </c>
      <c r="J40" s="10" t="s">
        <v>9</v>
      </c>
    </row>
    <row r="41" spans="3:10" ht="13.5" hidden="1" outlineLevel="1" thickBot="1" x14ac:dyDescent="0.35">
      <c r="C41" s="238">
        <f t="shared" si="1"/>
        <v>70000000</v>
      </c>
      <c r="D41" s="8">
        <f t="shared" si="2"/>
        <v>8.666666666666667E-2</v>
      </c>
      <c r="E41" s="9">
        <f t="shared" si="2"/>
        <v>0.11000000000000004</v>
      </c>
      <c r="F41" s="9">
        <f t="shared" si="2"/>
        <v>0.13000000000000003</v>
      </c>
      <c r="G41" s="9">
        <f t="shared" si="2"/>
        <v>0.15333333333333332</v>
      </c>
      <c r="H41" s="9">
        <f t="shared" si="2"/>
        <v>0.17333333333333334</v>
      </c>
      <c r="I41" s="9">
        <f t="shared" si="2"/>
        <v>0.20333333333333337</v>
      </c>
      <c r="J41" s="10" t="s">
        <v>9</v>
      </c>
    </row>
    <row r="42" spans="3:10" ht="13.5" hidden="1" outlineLevel="1" thickBot="1" x14ac:dyDescent="0.35">
      <c r="C42" s="238">
        <f t="shared" si="1"/>
        <v>80000000</v>
      </c>
      <c r="D42" s="8">
        <f t="shared" si="2"/>
        <v>8.4444444444444447E-2</v>
      </c>
      <c r="E42" s="9">
        <f t="shared" si="2"/>
        <v>0.10666666666666672</v>
      </c>
      <c r="F42" s="9">
        <f t="shared" si="2"/>
        <v>0.12666666666666671</v>
      </c>
      <c r="G42" s="9">
        <f t="shared" si="2"/>
        <v>0.14888888888888888</v>
      </c>
      <c r="H42" s="9">
        <f t="shared" si="2"/>
        <v>0.16888888888888889</v>
      </c>
      <c r="I42" s="9">
        <f t="shared" si="2"/>
        <v>0.19555555555555559</v>
      </c>
      <c r="J42" s="10" t="s">
        <v>9</v>
      </c>
    </row>
    <row r="43" spans="3:10" ht="13.5" hidden="1" outlineLevel="1" thickBot="1" x14ac:dyDescent="0.35">
      <c r="C43" s="238">
        <f t="shared" si="1"/>
        <v>90000000</v>
      </c>
      <c r="D43" s="8">
        <f t="shared" si="2"/>
        <v>8.2222222222222224E-2</v>
      </c>
      <c r="E43" s="9">
        <f t="shared" si="2"/>
        <v>0.10333333333333339</v>
      </c>
      <c r="F43" s="9">
        <f t="shared" si="2"/>
        <v>0.12333333333333338</v>
      </c>
      <c r="G43" s="9">
        <f t="shared" si="2"/>
        <v>0.14444444444444443</v>
      </c>
      <c r="H43" s="9">
        <f t="shared" si="2"/>
        <v>0.16444444444444445</v>
      </c>
      <c r="I43" s="9">
        <f t="shared" si="2"/>
        <v>0.18777777777777782</v>
      </c>
      <c r="J43" s="10" t="s">
        <v>9</v>
      </c>
    </row>
    <row r="44" spans="3:10" ht="13.5" hidden="1" outlineLevel="1" thickBot="1" x14ac:dyDescent="0.35">
      <c r="C44" s="238">
        <f t="shared" si="1"/>
        <v>100000000</v>
      </c>
      <c r="D44" s="11">
        <v>0.08</v>
      </c>
      <c r="E44" s="12">
        <f t="shared" ref="E44:I49" si="3">D44+2%</f>
        <v>0.1</v>
      </c>
      <c r="F44" s="12">
        <f t="shared" si="3"/>
        <v>0.12000000000000001</v>
      </c>
      <c r="G44" s="12">
        <f t="shared" si="3"/>
        <v>0.14000000000000001</v>
      </c>
      <c r="H44" s="12">
        <f t="shared" si="3"/>
        <v>0.16</v>
      </c>
      <c r="I44" s="12">
        <f t="shared" si="3"/>
        <v>0.18</v>
      </c>
      <c r="J44" s="10" t="s">
        <v>7</v>
      </c>
    </row>
    <row r="45" spans="3:10" ht="13.5" hidden="1" outlineLevel="1" thickBot="1" x14ac:dyDescent="0.35">
      <c r="C45" s="238">
        <f t="shared" si="1"/>
        <v>110000000</v>
      </c>
      <c r="D45" s="8">
        <f>D44</f>
        <v>0.08</v>
      </c>
      <c r="E45" s="9">
        <f t="shared" si="3"/>
        <v>0.1</v>
      </c>
      <c r="F45" s="9">
        <f t="shared" si="3"/>
        <v>0.12000000000000001</v>
      </c>
      <c r="G45" s="9">
        <f t="shared" si="3"/>
        <v>0.14000000000000001</v>
      </c>
      <c r="H45" s="9">
        <f t="shared" si="3"/>
        <v>0.16</v>
      </c>
      <c r="I45" s="9">
        <f t="shared" si="3"/>
        <v>0.18</v>
      </c>
      <c r="J45" s="10" t="s">
        <v>7</v>
      </c>
    </row>
    <row r="46" spans="3:10" ht="13.5" hidden="1" outlineLevel="1" thickBot="1" x14ac:dyDescent="0.35">
      <c r="C46" s="238">
        <f t="shared" si="1"/>
        <v>120000000</v>
      </c>
      <c r="D46" s="8">
        <f>D45</f>
        <v>0.08</v>
      </c>
      <c r="E46" s="9">
        <f t="shared" si="3"/>
        <v>0.1</v>
      </c>
      <c r="F46" s="9">
        <f t="shared" si="3"/>
        <v>0.12000000000000001</v>
      </c>
      <c r="G46" s="9">
        <f t="shared" si="3"/>
        <v>0.14000000000000001</v>
      </c>
      <c r="H46" s="9">
        <f t="shared" si="3"/>
        <v>0.16</v>
      </c>
      <c r="I46" s="9">
        <f t="shared" si="3"/>
        <v>0.18</v>
      </c>
      <c r="J46" s="10" t="s">
        <v>7</v>
      </c>
    </row>
    <row r="47" spans="3:10" ht="13.5" hidden="1" outlineLevel="1" thickBot="1" x14ac:dyDescent="0.35">
      <c r="C47" s="238">
        <f t="shared" si="1"/>
        <v>130000000</v>
      </c>
      <c r="D47" s="8">
        <f>D46</f>
        <v>0.08</v>
      </c>
      <c r="E47" s="9">
        <f t="shared" si="3"/>
        <v>0.1</v>
      </c>
      <c r="F47" s="9">
        <f t="shared" si="3"/>
        <v>0.12000000000000001</v>
      </c>
      <c r="G47" s="9">
        <f t="shared" si="3"/>
        <v>0.14000000000000001</v>
      </c>
      <c r="H47" s="9">
        <f t="shared" si="3"/>
        <v>0.16</v>
      </c>
      <c r="I47" s="9">
        <f t="shared" si="3"/>
        <v>0.18</v>
      </c>
      <c r="J47" s="10" t="s">
        <v>7</v>
      </c>
    </row>
    <row r="48" spans="3:10" ht="13.5" hidden="1" outlineLevel="1" thickBot="1" x14ac:dyDescent="0.35">
      <c r="C48" s="238">
        <f t="shared" si="1"/>
        <v>140000000</v>
      </c>
      <c r="D48" s="8">
        <f>D47</f>
        <v>0.08</v>
      </c>
      <c r="E48" s="9">
        <f t="shared" si="3"/>
        <v>0.1</v>
      </c>
      <c r="F48" s="9">
        <f t="shared" si="3"/>
        <v>0.12000000000000001</v>
      </c>
      <c r="G48" s="9">
        <f t="shared" si="3"/>
        <v>0.14000000000000001</v>
      </c>
      <c r="H48" s="9">
        <f t="shared" si="3"/>
        <v>0.16</v>
      </c>
      <c r="I48" s="9">
        <f t="shared" si="3"/>
        <v>0.18</v>
      </c>
      <c r="J48" s="10" t="s">
        <v>7</v>
      </c>
    </row>
    <row r="49" spans="3:10" ht="13.5" hidden="1" outlineLevel="1" thickBot="1" x14ac:dyDescent="0.35">
      <c r="C49" s="238">
        <f t="shared" si="1"/>
        <v>150000000</v>
      </c>
      <c r="D49" s="8">
        <f>D48</f>
        <v>0.08</v>
      </c>
      <c r="E49" s="9">
        <f t="shared" si="3"/>
        <v>0.1</v>
      </c>
      <c r="F49" s="9">
        <f t="shared" si="3"/>
        <v>0.12000000000000001</v>
      </c>
      <c r="G49" s="9">
        <f t="shared" si="3"/>
        <v>0.14000000000000001</v>
      </c>
      <c r="H49" s="9">
        <f t="shared" si="3"/>
        <v>0.16</v>
      </c>
      <c r="I49" s="9">
        <f t="shared" si="3"/>
        <v>0.18</v>
      </c>
      <c r="J49" s="10" t="s">
        <v>7</v>
      </c>
    </row>
    <row r="50" spans="3:10" hidden="1" outlineLevel="1" x14ac:dyDescent="0.3">
      <c r="C50" s="3"/>
      <c r="D50" s="1"/>
      <c r="E50" s="1"/>
      <c r="F50" s="1"/>
      <c r="G50" s="1"/>
      <c r="H50" s="1"/>
      <c r="I50" s="1"/>
      <c r="J50" s="5"/>
    </row>
    <row r="51" spans="3:10" hidden="1" outlineLevel="1" x14ac:dyDescent="0.3">
      <c r="C51" s="1"/>
      <c r="D51" s="1"/>
      <c r="E51" s="1"/>
      <c r="F51" s="1"/>
      <c r="G51" s="1"/>
      <c r="H51" s="1"/>
      <c r="I51" s="1"/>
      <c r="J51" s="5"/>
    </row>
    <row r="52" spans="3:10" hidden="1" outlineLevel="1" x14ac:dyDescent="0.3">
      <c r="C52" s="4"/>
      <c r="D52" s="1"/>
      <c r="E52" s="1"/>
      <c r="F52" s="1"/>
      <c r="G52" s="1"/>
      <c r="H52" s="1"/>
      <c r="I52" s="1"/>
      <c r="J52" s="5"/>
    </row>
    <row r="53" spans="3:10" ht="13.5" hidden="1" outlineLevel="1" thickBot="1" x14ac:dyDescent="0.35">
      <c r="C53" s="4"/>
      <c r="D53" s="1"/>
      <c r="E53" s="1"/>
      <c r="F53" s="1"/>
      <c r="G53" s="1"/>
      <c r="H53" s="1"/>
      <c r="I53" s="1"/>
      <c r="J53" s="5"/>
    </row>
    <row r="54" spans="3:10" ht="13.25" hidden="1" customHeight="1" outlineLevel="1" x14ac:dyDescent="0.3">
      <c r="C54" s="265" t="s">
        <v>12</v>
      </c>
      <c r="D54" s="239"/>
      <c r="E54" s="239"/>
      <c r="F54" s="239"/>
      <c r="G54" s="239"/>
      <c r="H54" s="239"/>
      <c r="I54" s="239"/>
      <c r="J54" s="5"/>
    </row>
    <row r="55" spans="3:10" hidden="1" outlineLevel="1" x14ac:dyDescent="0.3">
      <c r="C55" s="265"/>
      <c r="D55" s="240" t="s">
        <v>0</v>
      </c>
      <c r="E55" s="240" t="s">
        <v>1</v>
      </c>
      <c r="F55" s="240" t="s">
        <v>2</v>
      </c>
      <c r="G55" s="240" t="s">
        <v>3</v>
      </c>
      <c r="H55" s="240" t="s">
        <v>4</v>
      </c>
      <c r="I55" s="240" t="s">
        <v>5</v>
      </c>
      <c r="J55" s="5"/>
    </row>
    <row r="56" spans="3:10" ht="13.5" hidden="1" outlineLevel="1" thickBot="1" x14ac:dyDescent="0.35">
      <c r="C56" s="266"/>
      <c r="D56" s="241"/>
      <c r="E56" s="241"/>
      <c r="F56" s="241"/>
      <c r="G56" s="241"/>
      <c r="H56" s="241"/>
      <c r="I56" s="241"/>
      <c r="J56" s="5"/>
    </row>
    <row r="57" spans="3:10" ht="13.5" hidden="1" outlineLevel="1" thickBot="1" x14ac:dyDescent="0.35">
      <c r="C57" s="238">
        <v>10000000</v>
      </c>
      <c r="D57" s="2">
        <v>-0.02</v>
      </c>
      <c r="E57" s="2">
        <v>-0.04</v>
      </c>
      <c r="F57" s="2">
        <v>-0.05</v>
      </c>
      <c r="G57" s="2">
        <f>F57-1%</f>
        <v>-6.0000000000000005E-2</v>
      </c>
      <c r="H57" s="2">
        <f>G57-1%</f>
        <v>-7.0000000000000007E-2</v>
      </c>
      <c r="I57" s="2">
        <f>H57-1%</f>
        <v>-0.08</v>
      </c>
      <c r="J57" s="5"/>
    </row>
    <row r="58" spans="3:10" ht="13.5" hidden="1" outlineLevel="1" thickBot="1" x14ac:dyDescent="0.35">
      <c r="C58" s="238">
        <f t="shared" ref="C58:C71" si="4">C57+10000000</f>
        <v>20000000</v>
      </c>
      <c r="D58" s="9">
        <f t="shared" ref="D58:I65" si="5">D57-(D$57-D$66)/SUM(COUNT($C$58:$C$66))</f>
        <v>-1.8888888888888889E-2</v>
      </c>
      <c r="E58" s="9">
        <f t="shared" si="5"/>
        <v>-3.6666666666666667E-2</v>
      </c>
      <c r="F58" s="9">
        <f t="shared" si="5"/>
        <v>-4.5555555555555557E-2</v>
      </c>
      <c r="G58" s="9">
        <f t="shared" si="5"/>
        <v>-5.6666666666666671E-2</v>
      </c>
      <c r="H58" s="9">
        <f t="shared" si="5"/>
        <v>-6.666666666666668E-2</v>
      </c>
      <c r="I58" s="9">
        <f t="shared" si="5"/>
        <v>-7.6666666666666675E-2</v>
      </c>
      <c r="J58" s="5"/>
    </row>
    <row r="59" spans="3:10" ht="13.5" hidden="1" outlineLevel="1" thickBot="1" x14ac:dyDescent="0.35">
      <c r="C59" s="238">
        <f t="shared" si="4"/>
        <v>30000000</v>
      </c>
      <c r="D59" s="9">
        <f t="shared" si="5"/>
        <v>-1.7777777777777778E-2</v>
      </c>
      <c r="E59" s="9">
        <f t="shared" si="5"/>
        <v>-3.3333333333333333E-2</v>
      </c>
      <c r="F59" s="9">
        <f t="shared" si="5"/>
        <v>-4.1111111111111112E-2</v>
      </c>
      <c r="G59" s="9">
        <f t="shared" si="5"/>
        <v>-5.3333333333333337E-2</v>
      </c>
      <c r="H59" s="9">
        <f t="shared" si="5"/>
        <v>-6.3333333333333353E-2</v>
      </c>
      <c r="I59" s="9">
        <f t="shared" si="5"/>
        <v>-7.3333333333333348E-2</v>
      </c>
      <c r="J59" s="5"/>
    </row>
    <row r="60" spans="3:10" ht="13.5" hidden="1" outlineLevel="1" thickBot="1" x14ac:dyDescent="0.35">
      <c r="C60" s="238">
        <f t="shared" si="4"/>
        <v>40000000</v>
      </c>
      <c r="D60" s="9">
        <f t="shared" si="5"/>
        <v>-1.6666666666666666E-2</v>
      </c>
      <c r="E60" s="9">
        <f t="shared" si="5"/>
        <v>-0.03</v>
      </c>
      <c r="F60" s="9">
        <f t="shared" si="5"/>
        <v>-3.6666666666666667E-2</v>
      </c>
      <c r="G60" s="9">
        <f t="shared" si="5"/>
        <v>-0.05</v>
      </c>
      <c r="H60" s="9">
        <f t="shared" si="5"/>
        <v>-6.0000000000000019E-2</v>
      </c>
      <c r="I60" s="9">
        <f t="shared" si="5"/>
        <v>-7.0000000000000021E-2</v>
      </c>
      <c r="J60" s="5"/>
    </row>
    <row r="61" spans="3:10" ht="13.5" hidden="1" outlineLevel="1" thickBot="1" x14ac:dyDescent="0.35">
      <c r="C61" s="238">
        <f t="shared" si="4"/>
        <v>50000000</v>
      </c>
      <c r="D61" s="9">
        <f t="shared" si="5"/>
        <v>-1.5555555555555555E-2</v>
      </c>
      <c r="E61" s="9">
        <f t="shared" si="5"/>
        <v>-2.6666666666666665E-2</v>
      </c>
      <c r="F61" s="9">
        <f t="shared" si="5"/>
        <v>-3.2222222222222222E-2</v>
      </c>
      <c r="G61" s="9">
        <f t="shared" si="5"/>
        <v>-4.6666666666666669E-2</v>
      </c>
      <c r="H61" s="9">
        <f t="shared" si="5"/>
        <v>-5.6666666666666685E-2</v>
      </c>
      <c r="I61" s="9">
        <f t="shared" si="5"/>
        <v>-6.6666666666666693E-2</v>
      </c>
      <c r="J61" s="5"/>
    </row>
    <row r="62" spans="3:10" ht="13.5" hidden="1" outlineLevel="1" thickBot="1" x14ac:dyDescent="0.35">
      <c r="C62" s="238">
        <f t="shared" si="4"/>
        <v>60000000</v>
      </c>
      <c r="D62" s="9">
        <f t="shared" si="5"/>
        <v>-1.4444444444444444E-2</v>
      </c>
      <c r="E62" s="9">
        <f t="shared" si="5"/>
        <v>-2.3333333333333331E-2</v>
      </c>
      <c r="F62" s="9">
        <f t="shared" si="5"/>
        <v>-2.7777777777777776E-2</v>
      </c>
      <c r="G62" s="9">
        <f t="shared" si="5"/>
        <v>-4.3333333333333335E-2</v>
      </c>
      <c r="H62" s="9">
        <f t="shared" si="5"/>
        <v>-5.3333333333333351E-2</v>
      </c>
      <c r="I62" s="9">
        <f t="shared" si="5"/>
        <v>-6.3333333333333366E-2</v>
      </c>
      <c r="J62" s="5"/>
    </row>
    <row r="63" spans="3:10" ht="13.5" hidden="1" outlineLevel="1" thickBot="1" x14ac:dyDescent="0.35">
      <c r="C63" s="238">
        <f t="shared" si="4"/>
        <v>70000000</v>
      </c>
      <c r="D63" s="9">
        <f t="shared" si="5"/>
        <v>-1.3333333333333332E-2</v>
      </c>
      <c r="E63" s="9">
        <f t="shared" si="5"/>
        <v>-1.9999999999999997E-2</v>
      </c>
      <c r="F63" s="9">
        <f t="shared" si="5"/>
        <v>-2.3333333333333331E-2</v>
      </c>
      <c r="G63" s="9">
        <f t="shared" si="5"/>
        <v>-0.04</v>
      </c>
      <c r="H63" s="9">
        <f t="shared" si="5"/>
        <v>-5.0000000000000017E-2</v>
      </c>
      <c r="I63" s="9">
        <f t="shared" si="5"/>
        <v>-6.0000000000000032E-2</v>
      </c>
      <c r="J63" s="5"/>
    </row>
    <row r="64" spans="3:10" ht="13.5" hidden="1" outlineLevel="1" thickBot="1" x14ac:dyDescent="0.35">
      <c r="C64" s="238">
        <f t="shared" si="4"/>
        <v>80000000</v>
      </c>
      <c r="D64" s="9">
        <f t="shared" si="5"/>
        <v>-1.2222222222222221E-2</v>
      </c>
      <c r="E64" s="9">
        <f t="shared" si="5"/>
        <v>-1.6666666666666663E-2</v>
      </c>
      <c r="F64" s="9">
        <f t="shared" si="5"/>
        <v>-1.8888888888888886E-2</v>
      </c>
      <c r="G64" s="9">
        <f t="shared" si="5"/>
        <v>-3.6666666666666667E-2</v>
      </c>
      <c r="H64" s="9">
        <f t="shared" si="5"/>
        <v>-4.6666666666666683E-2</v>
      </c>
      <c r="I64" s="9">
        <f t="shared" si="5"/>
        <v>-5.6666666666666698E-2</v>
      </c>
      <c r="J64" s="5"/>
    </row>
    <row r="65" spans="2:10" ht="13.5" hidden="1" outlineLevel="1" thickBot="1" x14ac:dyDescent="0.35">
      <c r="C65" s="238">
        <f t="shared" si="4"/>
        <v>90000000</v>
      </c>
      <c r="D65" s="9">
        <f t="shared" si="5"/>
        <v>-1.111111111111111E-2</v>
      </c>
      <c r="E65" s="9">
        <f t="shared" si="5"/>
        <v>-1.3333333333333329E-2</v>
      </c>
      <c r="F65" s="9">
        <f t="shared" si="5"/>
        <v>-1.444444444444444E-2</v>
      </c>
      <c r="G65" s="9">
        <f t="shared" si="5"/>
        <v>-3.3333333333333333E-2</v>
      </c>
      <c r="H65" s="9">
        <f t="shared" si="5"/>
        <v>-4.3333333333333349E-2</v>
      </c>
      <c r="I65" s="9">
        <f t="shared" si="5"/>
        <v>-5.3333333333333365E-2</v>
      </c>
      <c r="J65" s="5"/>
    </row>
    <row r="66" spans="2:10" ht="13.5" hidden="1" outlineLevel="1" thickBot="1" x14ac:dyDescent="0.35">
      <c r="C66" s="238">
        <f t="shared" si="4"/>
        <v>100000000</v>
      </c>
      <c r="D66" s="11">
        <v>-0.01</v>
      </c>
      <c r="E66" s="12">
        <f t="shared" ref="E66:F71" si="6">D66</f>
        <v>-0.01</v>
      </c>
      <c r="F66" s="12">
        <f t="shared" si="6"/>
        <v>-0.01</v>
      </c>
      <c r="G66" s="12">
        <v>-0.03</v>
      </c>
      <c r="H66" s="12">
        <v>-0.04</v>
      </c>
      <c r="I66" s="12">
        <v>-0.05</v>
      </c>
      <c r="J66" s="5"/>
    </row>
    <row r="67" spans="2:10" ht="13.5" hidden="1" outlineLevel="1" thickBot="1" x14ac:dyDescent="0.35">
      <c r="C67" s="238">
        <f t="shared" si="4"/>
        <v>110000000</v>
      </c>
      <c r="D67" s="8">
        <f t="shared" ref="D67:E71" si="7">D66</f>
        <v>-0.01</v>
      </c>
      <c r="E67" s="9">
        <f t="shared" si="7"/>
        <v>-0.01</v>
      </c>
      <c r="F67" s="9">
        <f t="shared" si="6"/>
        <v>-0.01</v>
      </c>
      <c r="G67" s="9">
        <v>-0.03</v>
      </c>
      <c r="H67" s="9">
        <v>-0.04</v>
      </c>
      <c r="I67" s="9">
        <v>-0.05</v>
      </c>
      <c r="J67" s="5"/>
    </row>
    <row r="68" spans="2:10" ht="13.5" hidden="1" outlineLevel="1" thickBot="1" x14ac:dyDescent="0.35">
      <c r="C68" s="238">
        <f t="shared" si="4"/>
        <v>120000000</v>
      </c>
      <c r="D68" s="8">
        <f t="shared" si="7"/>
        <v>-0.01</v>
      </c>
      <c r="E68" s="9">
        <f t="shared" si="7"/>
        <v>-0.01</v>
      </c>
      <c r="F68" s="9">
        <f t="shared" si="6"/>
        <v>-0.01</v>
      </c>
      <c r="G68" s="9">
        <v>-0.03</v>
      </c>
      <c r="H68" s="9">
        <v>-0.04</v>
      </c>
      <c r="I68" s="9">
        <v>-0.05</v>
      </c>
      <c r="J68" s="5"/>
    </row>
    <row r="69" spans="2:10" ht="13.5" hidden="1" outlineLevel="1" thickBot="1" x14ac:dyDescent="0.35">
      <c r="C69" s="238">
        <f t="shared" si="4"/>
        <v>130000000</v>
      </c>
      <c r="D69" s="8">
        <f t="shared" si="7"/>
        <v>-0.01</v>
      </c>
      <c r="E69" s="9">
        <f t="shared" si="7"/>
        <v>-0.01</v>
      </c>
      <c r="F69" s="9">
        <f t="shared" si="6"/>
        <v>-0.01</v>
      </c>
      <c r="G69" s="9">
        <v>-0.03</v>
      </c>
      <c r="H69" s="9">
        <v>-0.04</v>
      </c>
      <c r="I69" s="9">
        <v>-0.05</v>
      </c>
      <c r="J69" s="5"/>
    </row>
    <row r="70" spans="2:10" ht="13.5" hidden="1" outlineLevel="1" thickBot="1" x14ac:dyDescent="0.35">
      <c r="C70" s="238">
        <f t="shared" si="4"/>
        <v>140000000</v>
      </c>
      <c r="D70" s="8">
        <f t="shared" si="7"/>
        <v>-0.01</v>
      </c>
      <c r="E70" s="9">
        <f t="shared" si="7"/>
        <v>-0.01</v>
      </c>
      <c r="F70" s="9">
        <f t="shared" si="6"/>
        <v>-0.01</v>
      </c>
      <c r="G70" s="9">
        <v>-0.03</v>
      </c>
      <c r="H70" s="9">
        <v>-0.04</v>
      </c>
      <c r="I70" s="9">
        <v>-0.05</v>
      </c>
      <c r="J70" s="5"/>
    </row>
    <row r="71" spans="2:10" ht="13.5" hidden="1" outlineLevel="1" thickBot="1" x14ac:dyDescent="0.35">
      <c r="C71" s="238">
        <f t="shared" si="4"/>
        <v>150000000</v>
      </c>
      <c r="D71" s="8">
        <f t="shared" si="7"/>
        <v>-0.01</v>
      </c>
      <c r="E71" s="9">
        <f t="shared" si="7"/>
        <v>-0.01</v>
      </c>
      <c r="F71" s="9">
        <f t="shared" si="6"/>
        <v>-0.01</v>
      </c>
      <c r="G71" s="9">
        <v>-0.03</v>
      </c>
      <c r="H71" s="9">
        <v>-0.04</v>
      </c>
      <c r="I71" s="9">
        <v>-0.05</v>
      </c>
      <c r="J71" s="5"/>
    </row>
    <row r="72" spans="2:10" hidden="1" outlineLevel="1" x14ac:dyDescent="0.3">
      <c r="C72" s="1"/>
      <c r="D72" s="1"/>
      <c r="E72" s="1"/>
      <c r="F72" s="1"/>
      <c r="G72" s="1"/>
      <c r="H72" s="1"/>
      <c r="I72" s="1"/>
      <c r="J72" s="5"/>
    </row>
    <row r="73" spans="2:10" ht="13.5" hidden="1" outlineLevel="1" thickBot="1" x14ac:dyDescent="0.35">
      <c r="C73" s="1"/>
      <c r="D73" s="1"/>
      <c r="E73" s="1"/>
      <c r="F73" s="1"/>
      <c r="G73" s="1"/>
      <c r="H73" s="1"/>
      <c r="I73" s="1"/>
      <c r="J73" s="5"/>
    </row>
    <row r="74" spans="2:10" ht="13.25" hidden="1" customHeight="1" outlineLevel="1" x14ac:dyDescent="0.3">
      <c r="C74" s="265" t="s">
        <v>13</v>
      </c>
      <c r="D74" s="239"/>
      <c r="E74" s="239"/>
      <c r="F74" s="239"/>
      <c r="G74" s="239"/>
      <c r="H74" s="239"/>
      <c r="I74" s="239"/>
      <c r="J74" s="5"/>
    </row>
    <row r="75" spans="2:10" hidden="1" outlineLevel="1" x14ac:dyDescent="0.3">
      <c r="C75" s="265"/>
      <c r="D75" s="240" t="s">
        <v>0</v>
      </c>
      <c r="E75" s="240" t="s">
        <v>1</v>
      </c>
      <c r="F75" s="240" t="s">
        <v>2</v>
      </c>
      <c r="G75" s="240" t="s">
        <v>3</v>
      </c>
      <c r="H75" s="240" t="s">
        <v>4</v>
      </c>
      <c r="I75" s="240" t="s">
        <v>5</v>
      </c>
      <c r="J75" s="5"/>
    </row>
    <row r="76" spans="2:10" ht="13.5" hidden="1" outlineLevel="1" thickBot="1" x14ac:dyDescent="0.35">
      <c r="B76" s="17"/>
      <c r="C76" s="266"/>
      <c r="D76" s="241"/>
      <c r="E76" s="241"/>
      <c r="F76" s="241"/>
      <c r="G76" s="241"/>
      <c r="H76" s="241"/>
      <c r="I76" s="241"/>
      <c r="J76" s="5"/>
    </row>
    <row r="77" spans="2:10" ht="13.5" hidden="1" outlineLevel="1" thickBot="1" x14ac:dyDescent="0.35">
      <c r="B77" s="16"/>
      <c r="C77" s="238">
        <v>10000000</v>
      </c>
      <c r="D77" s="2">
        <f t="shared" ref="D77:I91" si="8">D35+D57</f>
        <v>0.08</v>
      </c>
      <c r="E77" s="2">
        <f t="shared" si="8"/>
        <v>0.09</v>
      </c>
      <c r="F77" s="2">
        <f t="shared" si="8"/>
        <v>9.9999999999999992E-2</v>
      </c>
      <c r="G77" s="2">
        <f t="shared" si="8"/>
        <v>0.12</v>
      </c>
      <c r="H77" s="2">
        <f t="shared" si="8"/>
        <v>0.13</v>
      </c>
      <c r="I77" s="2">
        <f t="shared" si="8"/>
        <v>0.16999999999999998</v>
      </c>
      <c r="J77" s="5"/>
    </row>
    <row r="78" spans="2:10" ht="13.5" hidden="1" outlineLevel="1" thickBot="1" x14ac:dyDescent="0.35">
      <c r="B78" s="16"/>
      <c r="C78" s="238">
        <f t="shared" ref="C78:C91" si="9">C77+10000000</f>
        <v>20000000</v>
      </c>
      <c r="D78" s="9">
        <f t="shared" si="8"/>
        <v>7.8888888888888897E-2</v>
      </c>
      <c r="E78" s="9">
        <f t="shared" si="8"/>
        <v>9.0000000000000011E-2</v>
      </c>
      <c r="F78" s="9">
        <f t="shared" si="8"/>
        <v>0.10111111111111111</v>
      </c>
      <c r="G78" s="9">
        <f t="shared" si="8"/>
        <v>0.11888888888888888</v>
      </c>
      <c r="H78" s="9">
        <f t="shared" si="8"/>
        <v>0.12888888888888889</v>
      </c>
      <c r="I78" s="9">
        <f t="shared" si="8"/>
        <v>0.16555555555555557</v>
      </c>
      <c r="J78" s="5"/>
    </row>
    <row r="79" spans="2:10" ht="13.5" hidden="1" outlineLevel="1" thickBot="1" x14ac:dyDescent="0.35">
      <c r="B79" s="16"/>
      <c r="C79" s="238">
        <f t="shared" si="9"/>
        <v>30000000</v>
      </c>
      <c r="D79" s="9">
        <f t="shared" si="8"/>
        <v>7.7777777777777779E-2</v>
      </c>
      <c r="E79" s="9">
        <f t="shared" si="8"/>
        <v>9.0000000000000024E-2</v>
      </c>
      <c r="F79" s="9">
        <f t="shared" si="8"/>
        <v>0.10222222222222223</v>
      </c>
      <c r="G79" s="9">
        <f t="shared" si="8"/>
        <v>0.11777777777777776</v>
      </c>
      <c r="H79" s="9">
        <f t="shared" si="8"/>
        <v>0.12777777777777777</v>
      </c>
      <c r="I79" s="9">
        <f t="shared" si="8"/>
        <v>0.16111111111111109</v>
      </c>
      <c r="J79" s="5"/>
    </row>
    <row r="80" spans="2:10" ht="13.5" hidden="1" outlineLevel="1" thickBot="1" x14ac:dyDescent="0.35">
      <c r="B80" s="16"/>
      <c r="C80" s="238">
        <f t="shared" si="9"/>
        <v>40000000</v>
      </c>
      <c r="D80" s="9">
        <f t="shared" si="8"/>
        <v>7.6666666666666675E-2</v>
      </c>
      <c r="E80" s="9">
        <f t="shared" si="8"/>
        <v>9.0000000000000024E-2</v>
      </c>
      <c r="F80" s="9">
        <f t="shared" si="8"/>
        <v>0.10333333333333335</v>
      </c>
      <c r="G80" s="9">
        <f t="shared" si="8"/>
        <v>0.11666666666666665</v>
      </c>
      <c r="H80" s="9">
        <f t="shared" si="8"/>
        <v>0.12666666666666665</v>
      </c>
      <c r="I80" s="9">
        <f t="shared" si="8"/>
        <v>0.15666666666666668</v>
      </c>
      <c r="J80" s="5"/>
    </row>
    <row r="81" spans="1:39" ht="13.5" hidden="1" outlineLevel="1" thickBot="1" x14ac:dyDescent="0.35">
      <c r="B81" s="16"/>
      <c r="C81" s="238">
        <f t="shared" si="9"/>
        <v>50000000</v>
      </c>
      <c r="D81" s="9">
        <f t="shared" si="8"/>
        <v>7.5555555555555556E-2</v>
      </c>
      <c r="E81" s="9">
        <f t="shared" si="8"/>
        <v>9.0000000000000024E-2</v>
      </c>
      <c r="F81" s="9">
        <f t="shared" si="8"/>
        <v>0.10444444444444446</v>
      </c>
      <c r="G81" s="9">
        <f t="shared" si="8"/>
        <v>0.11555555555555555</v>
      </c>
      <c r="H81" s="9">
        <f t="shared" si="8"/>
        <v>0.12555555555555553</v>
      </c>
      <c r="I81" s="9">
        <f t="shared" si="8"/>
        <v>0.1522222222222222</v>
      </c>
      <c r="J81" s="5"/>
    </row>
    <row r="82" spans="1:39" ht="13.5" hidden="1" outlineLevel="1" thickBot="1" x14ac:dyDescent="0.35">
      <c r="B82" s="16"/>
      <c r="C82" s="238">
        <f t="shared" si="9"/>
        <v>60000000</v>
      </c>
      <c r="D82" s="9">
        <f t="shared" si="8"/>
        <v>7.4444444444444452E-2</v>
      </c>
      <c r="E82" s="9">
        <f t="shared" si="8"/>
        <v>9.0000000000000038E-2</v>
      </c>
      <c r="F82" s="9">
        <f t="shared" si="8"/>
        <v>0.10555555555555558</v>
      </c>
      <c r="G82" s="9">
        <f t="shared" si="8"/>
        <v>0.11444444444444443</v>
      </c>
      <c r="H82" s="9">
        <f t="shared" si="8"/>
        <v>0.12444444444444444</v>
      </c>
      <c r="I82" s="9">
        <f t="shared" si="8"/>
        <v>0.14777777777777779</v>
      </c>
      <c r="J82" s="5"/>
    </row>
    <row r="83" spans="1:39" ht="13.5" hidden="1" outlineLevel="1" thickBot="1" x14ac:dyDescent="0.35">
      <c r="B83" s="16"/>
      <c r="C83" s="238">
        <f t="shared" si="9"/>
        <v>70000000</v>
      </c>
      <c r="D83" s="9">
        <f t="shared" si="8"/>
        <v>7.3333333333333334E-2</v>
      </c>
      <c r="E83" s="9">
        <f t="shared" si="8"/>
        <v>9.0000000000000052E-2</v>
      </c>
      <c r="F83" s="9">
        <f t="shared" si="8"/>
        <v>0.1066666666666667</v>
      </c>
      <c r="G83" s="9">
        <f t="shared" si="8"/>
        <v>0.11333333333333331</v>
      </c>
      <c r="H83" s="9">
        <f t="shared" si="8"/>
        <v>0.12333333333333332</v>
      </c>
      <c r="I83" s="9">
        <f t="shared" si="8"/>
        <v>0.14333333333333334</v>
      </c>
      <c r="J83" s="5"/>
    </row>
    <row r="84" spans="1:39" ht="13.5" hidden="1" outlineLevel="1" thickBot="1" x14ac:dyDescent="0.35">
      <c r="B84" s="16"/>
      <c r="C84" s="238">
        <f t="shared" si="9"/>
        <v>80000000</v>
      </c>
      <c r="D84" s="9">
        <f t="shared" si="8"/>
        <v>7.2222222222222229E-2</v>
      </c>
      <c r="E84" s="9">
        <f t="shared" si="8"/>
        <v>9.0000000000000052E-2</v>
      </c>
      <c r="F84" s="9">
        <f t="shared" si="8"/>
        <v>0.10777777777777782</v>
      </c>
      <c r="G84" s="9">
        <f t="shared" si="8"/>
        <v>0.11222222222222221</v>
      </c>
      <c r="H84" s="9">
        <f t="shared" si="8"/>
        <v>0.1222222222222222</v>
      </c>
      <c r="I84" s="9">
        <f t="shared" si="8"/>
        <v>0.1388888888888889</v>
      </c>
      <c r="J84" s="5"/>
    </row>
    <row r="85" spans="1:39" ht="13.5" hidden="1" outlineLevel="1" thickBot="1" x14ac:dyDescent="0.35">
      <c r="B85" s="16"/>
      <c r="C85" s="238">
        <f t="shared" si="9"/>
        <v>90000000</v>
      </c>
      <c r="D85" s="9">
        <f t="shared" si="8"/>
        <v>7.1111111111111111E-2</v>
      </c>
      <c r="E85" s="9">
        <f t="shared" si="8"/>
        <v>9.0000000000000052E-2</v>
      </c>
      <c r="F85" s="9">
        <f t="shared" si="8"/>
        <v>0.10888888888888894</v>
      </c>
      <c r="G85" s="9">
        <f t="shared" si="8"/>
        <v>0.1111111111111111</v>
      </c>
      <c r="H85" s="9">
        <f t="shared" si="8"/>
        <v>0.1211111111111111</v>
      </c>
      <c r="I85" s="9">
        <f t="shared" si="8"/>
        <v>0.13444444444444445</v>
      </c>
      <c r="J85" s="5"/>
    </row>
    <row r="86" spans="1:39" ht="13.5" hidden="1" outlineLevel="1" thickBot="1" x14ac:dyDescent="0.35">
      <c r="B86" s="16"/>
      <c r="C86" s="238">
        <f t="shared" si="9"/>
        <v>100000000</v>
      </c>
      <c r="D86" s="11">
        <f t="shared" si="8"/>
        <v>7.0000000000000007E-2</v>
      </c>
      <c r="E86" s="12">
        <f t="shared" si="8"/>
        <v>9.0000000000000011E-2</v>
      </c>
      <c r="F86" s="12">
        <f t="shared" si="8"/>
        <v>0.11000000000000001</v>
      </c>
      <c r="G86" s="12">
        <f t="shared" si="8"/>
        <v>0.11000000000000001</v>
      </c>
      <c r="H86" s="12">
        <f t="shared" si="8"/>
        <v>0.12</v>
      </c>
      <c r="I86" s="12">
        <f t="shared" si="8"/>
        <v>0.13</v>
      </c>
      <c r="J86" s="5"/>
    </row>
    <row r="87" spans="1:39" ht="13.5" hidden="1" outlineLevel="1" thickBot="1" x14ac:dyDescent="0.35">
      <c r="B87" s="16"/>
      <c r="C87" s="238">
        <f t="shared" si="9"/>
        <v>110000000</v>
      </c>
      <c r="D87" s="8">
        <f t="shared" si="8"/>
        <v>7.0000000000000007E-2</v>
      </c>
      <c r="E87" s="9">
        <f t="shared" si="8"/>
        <v>9.0000000000000011E-2</v>
      </c>
      <c r="F87" s="9">
        <f t="shared" si="8"/>
        <v>0.11000000000000001</v>
      </c>
      <c r="G87" s="9">
        <f t="shared" si="8"/>
        <v>0.11000000000000001</v>
      </c>
      <c r="H87" s="9">
        <f t="shared" si="8"/>
        <v>0.12</v>
      </c>
      <c r="I87" s="9">
        <f t="shared" si="8"/>
        <v>0.13</v>
      </c>
      <c r="J87" s="5"/>
    </row>
    <row r="88" spans="1:39" ht="13.5" hidden="1" outlineLevel="1" thickBot="1" x14ac:dyDescent="0.35">
      <c r="B88" s="16"/>
      <c r="C88" s="238">
        <f t="shared" si="9"/>
        <v>120000000</v>
      </c>
      <c r="D88" s="8">
        <f t="shared" si="8"/>
        <v>7.0000000000000007E-2</v>
      </c>
      <c r="E88" s="9">
        <f t="shared" si="8"/>
        <v>9.0000000000000011E-2</v>
      </c>
      <c r="F88" s="9">
        <f t="shared" si="8"/>
        <v>0.11000000000000001</v>
      </c>
      <c r="G88" s="9">
        <f t="shared" si="8"/>
        <v>0.11000000000000001</v>
      </c>
      <c r="H88" s="9">
        <f t="shared" si="8"/>
        <v>0.12</v>
      </c>
      <c r="I88" s="9">
        <f t="shared" si="8"/>
        <v>0.13</v>
      </c>
      <c r="J88" s="5"/>
    </row>
    <row r="89" spans="1:39" ht="13.5" hidden="1" outlineLevel="1" thickBot="1" x14ac:dyDescent="0.35">
      <c r="B89" s="16"/>
      <c r="C89" s="238">
        <f t="shared" si="9"/>
        <v>130000000</v>
      </c>
      <c r="D89" s="8">
        <f t="shared" si="8"/>
        <v>7.0000000000000007E-2</v>
      </c>
      <c r="E89" s="9">
        <f t="shared" si="8"/>
        <v>9.0000000000000011E-2</v>
      </c>
      <c r="F89" s="9">
        <f t="shared" si="8"/>
        <v>0.11000000000000001</v>
      </c>
      <c r="G89" s="9">
        <f t="shared" si="8"/>
        <v>0.11000000000000001</v>
      </c>
      <c r="H89" s="9">
        <f t="shared" si="8"/>
        <v>0.12</v>
      </c>
      <c r="I89" s="9">
        <f t="shared" si="8"/>
        <v>0.13</v>
      </c>
      <c r="J89" s="5"/>
    </row>
    <row r="90" spans="1:39" ht="13.5" hidden="1" outlineLevel="1" thickBot="1" x14ac:dyDescent="0.35">
      <c r="B90" s="16"/>
      <c r="C90" s="238">
        <f t="shared" si="9"/>
        <v>140000000</v>
      </c>
      <c r="D90" s="8">
        <f t="shared" si="8"/>
        <v>7.0000000000000007E-2</v>
      </c>
      <c r="E90" s="9">
        <f t="shared" si="8"/>
        <v>9.0000000000000011E-2</v>
      </c>
      <c r="F90" s="9">
        <f t="shared" si="8"/>
        <v>0.11000000000000001</v>
      </c>
      <c r="G90" s="9">
        <f t="shared" si="8"/>
        <v>0.11000000000000001</v>
      </c>
      <c r="H90" s="9">
        <f t="shared" si="8"/>
        <v>0.12</v>
      </c>
      <c r="I90" s="9">
        <f t="shared" si="8"/>
        <v>0.13</v>
      </c>
      <c r="J90" s="5"/>
    </row>
    <row r="91" spans="1:39" ht="13.5" hidden="1" outlineLevel="1" thickBot="1" x14ac:dyDescent="0.35">
      <c r="B91" s="16"/>
      <c r="C91" s="238">
        <f t="shared" si="9"/>
        <v>150000000</v>
      </c>
      <c r="D91" s="8">
        <f t="shared" si="8"/>
        <v>7.0000000000000007E-2</v>
      </c>
      <c r="E91" s="9">
        <f t="shared" si="8"/>
        <v>9.0000000000000011E-2</v>
      </c>
      <c r="F91" s="9">
        <f t="shared" si="8"/>
        <v>0.11000000000000001</v>
      </c>
      <c r="G91" s="9">
        <f t="shared" si="8"/>
        <v>0.11000000000000001</v>
      </c>
      <c r="H91" s="9">
        <f t="shared" si="8"/>
        <v>0.12</v>
      </c>
      <c r="I91" s="9">
        <f t="shared" si="8"/>
        <v>0.13</v>
      </c>
      <c r="J91" s="5"/>
    </row>
    <row r="92" spans="1:39" hidden="1" outlineLevel="1" x14ac:dyDescent="0.3"/>
    <row r="93" spans="1:39" ht="13.5" hidden="1" outlineLevel="1" thickBot="1" x14ac:dyDescent="0.35"/>
    <row r="94" spans="1:39" ht="13.5" collapsed="1" thickBot="1" x14ac:dyDescent="0.35">
      <c r="A94" s="36" t="s">
        <v>151</v>
      </c>
      <c r="B94" s="96" t="s">
        <v>115</v>
      </c>
      <c r="C94" s="97"/>
      <c r="D94" s="97"/>
      <c r="E94" s="97"/>
      <c r="F94" s="97"/>
      <c r="G94" s="97"/>
      <c r="H94" s="97"/>
      <c r="I94" s="97"/>
      <c r="J94" s="97"/>
      <c r="K94" s="98"/>
      <c r="L94" s="98"/>
      <c r="M94" s="98"/>
      <c r="N94" s="98"/>
      <c r="O94" s="98"/>
      <c r="P94" s="98"/>
      <c r="Q94" s="98"/>
      <c r="R94" s="99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 spans="1:39" ht="13.5" hidden="1" outlineLevel="1" thickBot="1" x14ac:dyDescent="0.35">
      <c r="B95" s="104" t="s">
        <v>210</v>
      </c>
      <c r="C95" s="101"/>
      <c r="D95" s="101"/>
      <c r="E95" s="101"/>
      <c r="F95" s="101"/>
      <c r="G95" s="101"/>
      <c r="H95" s="101"/>
      <c r="I95" s="101"/>
      <c r="J95" s="101"/>
      <c r="K95" s="102"/>
      <c r="L95" s="102"/>
      <c r="M95" s="102"/>
      <c r="N95" s="102"/>
      <c r="O95" s="102"/>
      <c r="P95" s="102"/>
      <c r="Q95" s="102"/>
      <c r="R95" s="103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</row>
    <row r="96" spans="1:39" hidden="1" outlineLevel="1" x14ac:dyDescent="0.3"/>
    <row r="97" spans="1:41" hidden="1" outlineLevel="1" x14ac:dyDescent="0.3">
      <c r="B97" s="15" t="s">
        <v>147</v>
      </c>
      <c r="C97" s="15"/>
      <c r="D97" s="15"/>
      <c r="E97" s="15"/>
      <c r="F97" s="15"/>
      <c r="G97" s="15"/>
      <c r="H97" s="15"/>
      <c r="I97" s="15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</row>
    <row r="98" spans="1:41" s="19" customFormat="1" hidden="1" outlineLevel="1" x14ac:dyDescent="0.3">
      <c r="A98" s="36"/>
      <c r="B98"/>
      <c r="C98"/>
      <c r="D98"/>
      <c r="E98"/>
      <c r="F98"/>
      <c r="G98"/>
      <c r="H98"/>
      <c r="I98"/>
      <c r="J98" s="19" t="s">
        <v>11</v>
      </c>
      <c r="K98" s="21" t="s">
        <v>16</v>
      </c>
      <c r="L98" s="21" t="s">
        <v>16</v>
      </c>
      <c r="M98" s="21" t="s">
        <v>16</v>
      </c>
      <c r="N98" s="21" t="s">
        <v>16</v>
      </c>
      <c r="O98" s="21" t="s">
        <v>17</v>
      </c>
      <c r="P98" s="21" t="s">
        <v>17</v>
      </c>
      <c r="Q98" s="21" t="s">
        <v>17</v>
      </c>
      <c r="R98" s="19" t="s">
        <v>18</v>
      </c>
      <c r="S98" s="19" t="s">
        <v>18</v>
      </c>
      <c r="T98" s="19" t="s">
        <v>18</v>
      </c>
      <c r="U98" s="19" t="s">
        <v>18</v>
      </c>
      <c r="V98" s="19" t="s">
        <v>18</v>
      </c>
      <c r="W98" s="19" t="s">
        <v>18</v>
      </c>
      <c r="X98" s="19" t="s">
        <v>18</v>
      </c>
      <c r="Y98" s="19" t="s">
        <v>18</v>
      </c>
      <c r="Z98" s="19" t="s">
        <v>18</v>
      </c>
      <c r="AA98" s="19" t="s">
        <v>18</v>
      </c>
      <c r="AB98" s="19" t="s">
        <v>18</v>
      </c>
      <c r="AC98" s="19" t="s">
        <v>18</v>
      </c>
      <c r="AD98" s="19" t="s">
        <v>18</v>
      </c>
      <c r="AE98" s="19" t="s">
        <v>18</v>
      </c>
      <c r="AF98" s="19" t="s">
        <v>18</v>
      </c>
      <c r="AG98" s="19" t="s">
        <v>18</v>
      </c>
      <c r="AH98" s="19" t="s">
        <v>18</v>
      </c>
    </row>
    <row r="99" spans="1:41" s="19" customFormat="1" hidden="1" outlineLevel="1" x14ac:dyDescent="0.3">
      <c r="A99" s="36"/>
      <c r="J99" s="19" t="s">
        <v>10</v>
      </c>
      <c r="K99" s="21" t="s">
        <v>16</v>
      </c>
      <c r="L99" s="21" t="s">
        <v>16</v>
      </c>
      <c r="M99" s="21" t="s">
        <v>16</v>
      </c>
      <c r="N99" s="21" t="s">
        <v>16</v>
      </c>
      <c r="O99" s="21" t="s">
        <v>17</v>
      </c>
      <c r="P99" s="21" t="s">
        <v>17</v>
      </c>
      <c r="Q99" s="21" t="s">
        <v>17</v>
      </c>
      <c r="R99" s="19" t="s">
        <v>17</v>
      </c>
      <c r="S99" s="19" t="s">
        <v>18</v>
      </c>
      <c r="T99" s="19" t="s">
        <v>18</v>
      </c>
      <c r="U99" s="19" t="s">
        <v>18</v>
      </c>
      <c r="V99" s="19" t="s">
        <v>18</v>
      </c>
      <c r="W99" s="19" t="s">
        <v>18</v>
      </c>
      <c r="X99" s="19" t="s">
        <v>18</v>
      </c>
      <c r="Y99" s="19" t="s">
        <v>18</v>
      </c>
      <c r="Z99" s="19" t="s">
        <v>18</v>
      </c>
      <c r="AA99" s="19" t="s">
        <v>18</v>
      </c>
      <c r="AB99" s="19" t="s">
        <v>18</v>
      </c>
      <c r="AC99" s="19" t="s">
        <v>18</v>
      </c>
      <c r="AD99" s="19" t="s">
        <v>18</v>
      </c>
      <c r="AE99" s="19" t="s">
        <v>18</v>
      </c>
      <c r="AF99" s="19" t="s">
        <v>18</v>
      </c>
      <c r="AG99" s="19" t="s">
        <v>18</v>
      </c>
      <c r="AH99" s="19" t="s">
        <v>18</v>
      </c>
    </row>
    <row r="100" spans="1:41" hidden="1" outlineLevel="1" x14ac:dyDescent="0.3">
      <c r="B100" s="19"/>
      <c r="C100" s="19"/>
      <c r="D100" s="19"/>
      <c r="E100" s="19"/>
      <c r="F100" s="19"/>
      <c r="G100" s="19"/>
      <c r="H100" s="19"/>
      <c r="I100" s="19"/>
      <c r="J100" s="19" t="s">
        <v>15</v>
      </c>
      <c r="K100" s="21" t="s">
        <v>16</v>
      </c>
      <c r="L100" s="21" t="s">
        <v>16</v>
      </c>
      <c r="M100" s="21" t="s">
        <v>16</v>
      </c>
      <c r="N100" s="21" t="s">
        <v>16</v>
      </c>
      <c r="O100" s="21" t="s">
        <v>16</v>
      </c>
      <c r="P100" s="21" t="s">
        <v>16</v>
      </c>
      <c r="Q100" s="21" t="s">
        <v>16</v>
      </c>
      <c r="R100" s="21" t="s">
        <v>16</v>
      </c>
      <c r="S100" s="19" t="s">
        <v>17</v>
      </c>
      <c r="T100" s="19" t="s">
        <v>17</v>
      </c>
      <c r="U100" s="19" t="s">
        <v>17</v>
      </c>
      <c r="V100" s="19" t="s">
        <v>17</v>
      </c>
      <c r="W100" s="19" t="s">
        <v>18</v>
      </c>
      <c r="X100" s="19" t="s">
        <v>18</v>
      </c>
      <c r="Y100" s="19" t="s">
        <v>18</v>
      </c>
      <c r="Z100" s="19" t="s">
        <v>18</v>
      </c>
      <c r="AA100" s="19" t="s">
        <v>18</v>
      </c>
      <c r="AB100" s="19" t="s">
        <v>18</v>
      </c>
      <c r="AC100" s="19" t="s">
        <v>18</v>
      </c>
      <c r="AD100" s="19" t="s">
        <v>18</v>
      </c>
      <c r="AE100" s="19" t="s">
        <v>18</v>
      </c>
      <c r="AF100" s="19" t="s">
        <v>18</v>
      </c>
      <c r="AG100" s="19" t="s">
        <v>18</v>
      </c>
      <c r="AH100" s="19" t="s">
        <v>18</v>
      </c>
    </row>
    <row r="101" spans="1:41" s="18" customFormat="1" hidden="1" outlineLevel="1" x14ac:dyDescent="0.3">
      <c r="A101" s="17"/>
      <c r="B101"/>
      <c r="C101"/>
      <c r="D101"/>
      <c r="E101"/>
      <c r="F101"/>
      <c r="G101"/>
      <c r="H101"/>
      <c r="I101"/>
      <c r="J101"/>
      <c r="K101" s="1"/>
      <c r="L101" s="1"/>
      <c r="M101" s="1"/>
      <c r="N101" s="1"/>
      <c r="O101" s="1"/>
      <c r="P101" s="1"/>
      <c r="Q101" s="1"/>
      <c r="R101" s="5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41" hidden="1" outlineLevel="1" collapsed="1" x14ac:dyDescent="0.3">
      <c r="B102" s="105" t="s">
        <v>128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7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8"/>
    </row>
    <row r="103" spans="1:41" hidden="1" outlineLevel="2" x14ac:dyDescent="0.3">
      <c r="C103" s="20" t="s">
        <v>0</v>
      </c>
      <c r="D103" s="20"/>
      <c r="E103" s="20"/>
      <c r="F103" s="20"/>
      <c r="G103" s="20"/>
      <c r="H103" s="20"/>
      <c r="I103" s="20"/>
      <c r="M103" s="3"/>
      <c r="N103" s="3"/>
      <c r="O103" s="3"/>
      <c r="P103" s="3"/>
      <c r="Q103" s="3"/>
      <c r="R103" s="13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O103" s="17" t="s">
        <v>150</v>
      </c>
    </row>
    <row r="104" spans="1:41" hidden="1" outlineLevel="2" x14ac:dyDescent="0.3">
      <c r="C104" s="4"/>
      <c r="D104" s="4"/>
      <c r="E104" s="4"/>
      <c r="F104" s="4"/>
      <c r="G104" s="4"/>
      <c r="H104" s="4"/>
      <c r="I104" s="4"/>
      <c r="J104" s="19" t="s">
        <v>11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14">
        <f>SUM(K104:V104)</f>
        <v>0</v>
      </c>
      <c r="AJ104" s="14">
        <f>SUM(W104:AH104)</f>
        <v>0</v>
      </c>
      <c r="AK104" s="14">
        <f t="shared" ref="AK104:AM106" si="10">ROUNDDOWN(AJ104*(1+$AO104),0)</f>
        <v>0</v>
      </c>
      <c r="AL104" s="14">
        <f t="shared" si="10"/>
        <v>0</v>
      </c>
      <c r="AM104" s="14">
        <f t="shared" si="10"/>
        <v>0</v>
      </c>
      <c r="AO104" s="42">
        <v>0.2</v>
      </c>
    </row>
    <row r="105" spans="1:41" hidden="1" outlineLevel="2" x14ac:dyDescent="0.3">
      <c r="C105" s="4"/>
      <c r="D105" s="4"/>
      <c r="E105" s="4"/>
      <c r="F105" s="4"/>
      <c r="G105" s="4"/>
      <c r="H105" s="4"/>
      <c r="I105" s="4"/>
      <c r="J105" s="19" t="s">
        <v>10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14">
        <f>SUM(K105:V105)</f>
        <v>0</v>
      </c>
      <c r="AJ105" s="14">
        <f>SUM(W105:AH105)</f>
        <v>0</v>
      </c>
      <c r="AK105" s="14">
        <f t="shared" si="10"/>
        <v>0</v>
      </c>
      <c r="AL105" s="14">
        <f t="shared" si="10"/>
        <v>0</v>
      </c>
      <c r="AM105" s="14">
        <f t="shared" si="10"/>
        <v>0</v>
      </c>
      <c r="AO105" s="42">
        <v>0.2</v>
      </c>
    </row>
    <row r="106" spans="1:41" hidden="1" outlineLevel="2" x14ac:dyDescent="0.3">
      <c r="C106" s="4"/>
      <c r="D106" s="4"/>
      <c r="E106" s="4"/>
      <c r="F106" s="4"/>
      <c r="G106" s="4"/>
      <c r="H106" s="4"/>
      <c r="I106" s="4"/>
      <c r="J106" s="19" t="s">
        <v>15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14">
        <f>SUM(K106:V106)</f>
        <v>0</v>
      </c>
      <c r="AJ106" s="14">
        <f>SUM(W106:AH106)</f>
        <v>0</v>
      </c>
      <c r="AK106" s="14">
        <f t="shared" si="10"/>
        <v>0</v>
      </c>
      <c r="AL106" s="14">
        <f t="shared" si="10"/>
        <v>0</v>
      </c>
      <c r="AM106" s="14">
        <f t="shared" si="10"/>
        <v>0</v>
      </c>
      <c r="AO106" s="42">
        <v>0.2</v>
      </c>
    </row>
    <row r="107" spans="1:41" hidden="1" outlineLevel="2" x14ac:dyDescent="0.3">
      <c r="C107" s="20" t="s">
        <v>1</v>
      </c>
      <c r="D107" s="20"/>
      <c r="E107" s="20"/>
      <c r="F107" s="20"/>
      <c r="G107" s="20"/>
      <c r="H107" s="20"/>
      <c r="I107" s="20"/>
      <c r="J107" s="19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41" hidden="1" outlineLevel="2" x14ac:dyDescent="0.3">
      <c r="C108" s="4"/>
      <c r="D108" s="4"/>
      <c r="E108" s="4"/>
      <c r="F108" s="4"/>
      <c r="G108" s="4"/>
      <c r="H108" s="4"/>
      <c r="I108" s="4"/>
      <c r="J108" s="19" t="s">
        <v>11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14">
        <f>SUM(K108:V108)</f>
        <v>0</v>
      </c>
      <c r="AJ108" s="14">
        <f>SUM(W108:AH108)</f>
        <v>0</v>
      </c>
      <c r="AK108" s="14">
        <f t="shared" ref="AK108:AM110" si="11">ROUNDDOWN(AJ108*(1+$AO108),0)</f>
        <v>0</v>
      </c>
      <c r="AL108" s="14">
        <f t="shared" si="11"/>
        <v>0</v>
      </c>
      <c r="AM108" s="14">
        <f t="shared" si="11"/>
        <v>0</v>
      </c>
      <c r="AO108" s="42">
        <v>0.2</v>
      </c>
    </row>
    <row r="109" spans="1:41" hidden="1" outlineLevel="2" x14ac:dyDescent="0.3">
      <c r="C109" s="4"/>
      <c r="D109" s="4"/>
      <c r="E109" s="4"/>
      <c r="F109" s="4"/>
      <c r="G109" s="4"/>
      <c r="H109" s="4"/>
      <c r="I109" s="4"/>
      <c r="J109" s="19" t="s">
        <v>10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14">
        <f>SUM(K109:V109)</f>
        <v>0</v>
      </c>
      <c r="AJ109" s="14">
        <f>SUM(W109:AH109)</f>
        <v>0</v>
      </c>
      <c r="AK109" s="14">
        <f t="shared" si="11"/>
        <v>0</v>
      </c>
      <c r="AL109" s="14">
        <f t="shared" si="11"/>
        <v>0</v>
      </c>
      <c r="AM109" s="14">
        <f t="shared" si="11"/>
        <v>0</v>
      </c>
      <c r="AO109" s="42">
        <v>0.2</v>
      </c>
    </row>
    <row r="110" spans="1:41" hidden="1" outlineLevel="2" x14ac:dyDescent="0.3">
      <c r="J110" s="19" t="s">
        <v>15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14">
        <f>SUM(K110:V110)</f>
        <v>0</v>
      </c>
      <c r="AJ110" s="14">
        <f>SUM(W110:AH110)</f>
        <v>0</v>
      </c>
      <c r="AK110" s="14">
        <f t="shared" si="11"/>
        <v>0</v>
      </c>
      <c r="AL110" s="14">
        <f t="shared" si="11"/>
        <v>0</v>
      </c>
      <c r="AM110" s="14">
        <f t="shared" si="11"/>
        <v>0</v>
      </c>
      <c r="AO110" s="42">
        <v>0.2</v>
      </c>
    </row>
    <row r="111" spans="1:41" hidden="1" outlineLevel="2" x14ac:dyDescent="0.3">
      <c r="C111" s="20" t="s">
        <v>14</v>
      </c>
      <c r="D111" s="20"/>
      <c r="E111" s="20"/>
      <c r="F111" s="20"/>
      <c r="G111" s="20"/>
      <c r="H111" s="20"/>
      <c r="I111" s="20"/>
      <c r="J111" s="19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41" hidden="1" outlineLevel="2" x14ac:dyDescent="0.3">
      <c r="J112" s="19" t="s">
        <v>11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14">
        <f>SUM(K112:V112)</f>
        <v>0</v>
      </c>
      <c r="AJ112" s="14">
        <f>SUM(W112:AH112)</f>
        <v>0</v>
      </c>
      <c r="AK112" s="14">
        <f t="shared" ref="AK112:AM114" si="12">ROUNDDOWN(AJ112*(1+$AO112),0)</f>
        <v>0</v>
      </c>
      <c r="AL112" s="14">
        <f t="shared" si="12"/>
        <v>0</v>
      </c>
      <c r="AM112" s="14">
        <f t="shared" si="12"/>
        <v>0</v>
      </c>
      <c r="AO112" s="42">
        <v>0.2</v>
      </c>
    </row>
    <row r="113" spans="1:41" hidden="1" outlineLevel="2" x14ac:dyDescent="0.3">
      <c r="J113" s="19" t="s">
        <v>10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14">
        <f>SUM(K113:V113)</f>
        <v>0</v>
      </c>
      <c r="AJ113" s="14">
        <f>SUM(W113:AH113)</f>
        <v>0</v>
      </c>
      <c r="AK113" s="14">
        <f t="shared" si="12"/>
        <v>0</v>
      </c>
      <c r="AL113" s="14">
        <f t="shared" si="12"/>
        <v>0</v>
      </c>
      <c r="AM113" s="14">
        <f t="shared" si="12"/>
        <v>0</v>
      </c>
      <c r="AO113" s="42">
        <v>0.2</v>
      </c>
    </row>
    <row r="114" spans="1:41" hidden="1" outlineLevel="2" x14ac:dyDescent="0.3">
      <c r="J114" s="19" t="s">
        <v>15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14">
        <f>SUM(K114:V114)</f>
        <v>0</v>
      </c>
      <c r="AJ114" s="14">
        <f>SUM(W114:AH114)</f>
        <v>0</v>
      </c>
      <c r="AK114" s="14">
        <f t="shared" si="12"/>
        <v>0</v>
      </c>
      <c r="AL114" s="14">
        <f t="shared" si="12"/>
        <v>0</v>
      </c>
      <c r="AM114" s="14">
        <f t="shared" si="12"/>
        <v>0</v>
      </c>
      <c r="AO114" s="42">
        <v>0.2</v>
      </c>
    </row>
    <row r="115" spans="1:41" s="15" customFormat="1" hidden="1" outlineLevel="2" x14ac:dyDescent="0.3">
      <c r="A115" s="36"/>
      <c r="C115" s="15" t="s">
        <v>19</v>
      </c>
      <c r="K115" s="30"/>
      <c r="L115" s="30"/>
      <c r="M115" s="30"/>
      <c r="N115" s="30"/>
      <c r="O115" s="30"/>
      <c r="P115" s="30"/>
      <c r="Q115" s="30"/>
      <c r="R115" s="31"/>
    </row>
    <row r="116" spans="1:41" s="15" customFormat="1" hidden="1" outlineLevel="2" x14ac:dyDescent="0.3">
      <c r="A116" s="36"/>
      <c r="J116" s="32" t="s">
        <v>11</v>
      </c>
      <c r="K116" s="29">
        <f t="shared" ref="K116:AM118" si="13">K104+K108+K112</f>
        <v>0</v>
      </c>
      <c r="L116" s="29">
        <f t="shared" si="13"/>
        <v>0</v>
      </c>
      <c r="M116" s="29">
        <f t="shared" si="13"/>
        <v>0</v>
      </c>
      <c r="N116" s="29">
        <f t="shared" si="13"/>
        <v>0</v>
      </c>
      <c r="O116" s="29">
        <f t="shared" si="13"/>
        <v>0</v>
      </c>
      <c r="P116" s="29">
        <f t="shared" si="13"/>
        <v>0</v>
      </c>
      <c r="Q116" s="29">
        <f t="shared" si="13"/>
        <v>0</v>
      </c>
      <c r="R116" s="29">
        <f t="shared" si="13"/>
        <v>0</v>
      </c>
      <c r="S116" s="29">
        <f t="shared" si="13"/>
        <v>0</v>
      </c>
      <c r="T116" s="29">
        <f t="shared" si="13"/>
        <v>0</v>
      </c>
      <c r="U116" s="29">
        <f t="shared" si="13"/>
        <v>0</v>
      </c>
      <c r="V116" s="29">
        <f t="shared" si="13"/>
        <v>0</v>
      </c>
      <c r="W116" s="29">
        <f t="shared" si="13"/>
        <v>0</v>
      </c>
      <c r="X116" s="29">
        <f t="shared" si="13"/>
        <v>0</v>
      </c>
      <c r="Y116" s="29">
        <f t="shared" si="13"/>
        <v>0</v>
      </c>
      <c r="Z116" s="29">
        <f t="shared" si="13"/>
        <v>0</v>
      </c>
      <c r="AA116" s="29">
        <f t="shared" si="13"/>
        <v>0</v>
      </c>
      <c r="AB116" s="29">
        <f t="shared" si="13"/>
        <v>0</v>
      </c>
      <c r="AC116" s="29">
        <f t="shared" si="13"/>
        <v>0</v>
      </c>
      <c r="AD116" s="29">
        <f t="shared" si="13"/>
        <v>0</v>
      </c>
      <c r="AE116" s="29">
        <f t="shared" si="13"/>
        <v>0</v>
      </c>
      <c r="AF116" s="29">
        <f t="shared" si="13"/>
        <v>0</v>
      </c>
      <c r="AG116" s="29">
        <f t="shared" si="13"/>
        <v>0</v>
      </c>
      <c r="AH116" s="29">
        <f t="shared" si="13"/>
        <v>0</v>
      </c>
      <c r="AI116" s="33">
        <f t="shared" si="13"/>
        <v>0</v>
      </c>
      <c r="AJ116" s="33">
        <f t="shared" si="13"/>
        <v>0</v>
      </c>
      <c r="AK116" s="33">
        <f t="shared" si="13"/>
        <v>0</v>
      </c>
      <c r="AL116" s="33">
        <f t="shared" si="13"/>
        <v>0</v>
      </c>
      <c r="AM116" s="33">
        <f t="shared" si="13"/>
        <v>0</v>
      </c>
    </row>
    <row r="117" spans="1:41" s="15" customFormat="1" hidden="1" outlineLevel="2" x14ac:dyDescent="0.3">
      <c r="A117" s="36"/>
      <c r="J117" s="32" t="s">
        <v>10</v>
      </c>
      <c r="K117" s="29">
        <f t="shared" si="13"/>
        <v>0</v>
      </c>
      <c r="L117" s="29">
        <f t="shared" si="13"/>
        <v>0</v>
      </c>
      <c r="M117" s="29">
        <f t="shared" si="13"/>
        <v>0</v>
      </c>
      <c r="N117" s="29">
        <f t="shared" si="13"/>
        <v>0</v>
      </c>
      <c r="O117" s="29">
        <f t="shared" si="13"/>
        <v>0</v>
      </c>
      <c r="P117" s="29">
        <f t="shared" si="13"/>
        <v>0</v>
      </c>
      <c r="Q117" s="29">
        <f t="shared" si="13"/>
        <v>0</v>
      </c>
      <c r="R117" s="29">
        <f t="shared" si="13"/>
        <v>0</v>
      </c>
      <c r="S117" s="29">
        <f t="shared" si="13"/>
        <v>0</v>
      </c>
      <c r="T117" s="29">
        <f t="shared" si="13"/>
        <v>0</v>
      </c>
      <c r="U117" s="29">
        <f t="shared" si="13"/>
        <v>0</v>
      </c>
      <c r="V117" s="29">
        <f t="shared" si="13"/>
        <v>0</v>
      </c>
      <c r="W117" s="29">
        <f t="shared" si="13"/>
        <v>0</v>
      </c>
      <c r="X117" s="29">
        <f t="shared" si="13"/>
        <v>0</v>
      </c>
      <c r="Y117" s="29">
        <f t="shared" si="13"/>
        <v>0</v>
      </c>
      <c r="Z117" s="29">
        <f t="shared" si="13"/>
        <v>0</v>
      </c>
      <c r="AA117" s="29">
        <f t="shared" si="13"/>
        <v>0</v>
      </c>
      <c r="AB117" s="29">
        <f t="shared" si="13"/>
        <v>0</v>
      </c>
      <c r="AC117" s="29">
        <f t="shared" si="13"/>
        <v>0</v>
      </c>
      <c r="AD117" s="29">
        <f t="shared" si="13"/>
        <v>0</v>
      </c>
      <c r="AE117" s="29">
        <f t="shared" si="13"/>
        <v>0</v>
      </c>
      <c r="AF117" s="29">
        <f t="shared" si="13"/>
        <v>0</v>
      </c>
      <c r="AG117" s="29">
        <f t="shared" si="13"/>
        <v>0</v>
      </c>
      <c r="AH117" s="29">
        <f t="shared" si="13"/>
        <v>0</v>
      </c>
      <c r="AI117" s="33">
        <f t="shared" si="13"/>
        <v>0</v>
      </c>
      <c r="AJ117" s="33">
        <f t="shared" si="13"/>
        <v>0</v>
      </c>
      <c r="AK117" s="33">
        <f t="shared" si="13"/>
        <v>0</v>
      </c>
      <c r="AL117" s="33">
        <f t="shared" si="13"/>
        <v>0</v>
      </c>
      <c r="AM117" s="33">
        <f t="shared" si="13"/>
        <v>0</v>
      </c>
    </row>
    <row r="118" spans="1:41" s="15" customFormat="1" hidden="1" outlineLevel="2" x14ac:dyDescent="0.3">
      <c r="A118" s="36"/>
      <c r="J118" s="32" t="s">
        <v>15</v>
      </c>
      <c r="K118" s="29">
        <f t="shared" si="13"/>
        <v>0</v>
      </c>
      <c r="L118" s="29">
        <f t="shared" si="13"/>
        <v>0</v>
      </c>
      <c r="M118" s="29">
        <f t="shared" si="13"/>
        <v>0</v>
      </c>
      <c r="N118" s="29">
        <f t="shared" si="13"/>
        <v>0</v>
      </c>
      <c r="O118" s="29">
        <f t="shared" si="13"/>
        <v>0</v>
      </c>
      <c r="P118" s="29">
        <f t="shared" si="13"/>
        <v>0</v>
      </c>
      <c r="Q118" s="29">
        <f t="shared" si="13"/>
        <v>0</v>
      </c>
      <c r="R118" s="29">
        <f t="shared" si="13"/>
        <v>0</v>
      </c>
      <c r="S118" s="29">
        <f t="shared" si="13"/>
        <v>0</v>
      </c>
      <c r="T118" s="29">
        <f t="shared" si="13"/>
        <v>0</v>
      </c>
      <c r="U118" s="29">
        <f t="shared" si="13"/>
        <v>0</v>
      </c>
      <c r="V118" s="29">
        <f t="shared" si="13"/>
        <v>0</v>
      </c>
      <c r="W118" s="29">
        <f t="shared" si="13"/>
        <v>0</v>
      </c>
      <c r="X118" s="29">
        <f t="shared" si="13"/>
        <v>0</v>
      </c>
      <c r="Y118" s="29">
        <f t="shared" si="13"/>
        <v>0</v>
      </c>
      <c r="Z118" s="29">
        <f t="shared" si="13"/>
        <v>0</v>
      </c>
      <c r="AA118" s="29">
        <f t="shared" si="13"/>
        <v>0</v>
      </c>
      <c r="AB118" s="29">
        <f t="shared" si="13"/>
        <v>0</v>
      </c>
      <c r="AC118" s="29">
        <f t="shared" si="13"/>
        <v>0</v>
      </c>
      <c r="AD118" s="29">
        <f t="shared" si="13"/>
        <v>0</v>
      </c>
      <c r="AE118" s="29">
        <f t="shared" si="13"/>
        <v>0</v>
      </c>
      <c r="AF118" s="29">
        <f t="shared" si="13"/>
        <v>0</v>
      </c>
      <c r="AG118" s="29">
        <f t="shared" si="13"/>
        <v>0</v>
      </c>
      <c r="AH118" s="29">
        <f t="shared" si="13"/>
        <v>0</v>
      </c>
      <c r="AI118" s="33">
        <f t="shared" si="13"/>
        <v>0</v>
      </c>
      <c r="AJ118" s="33">
        <f t="shared" si="13"/>
        <v>0</v>
      </c>
      <c r="AK118" s="33">
        <f t="shared" si="13"/>
        <v>0</v>
      </c>
      <c r="AL118" s="33">
        <f t="shared" si="13"/>
        <v>0</v>
      </c>
      <c r="AM118" s="33">
        <f t="shared" si="13"/>
        <v>0</v>
      </c>
    </row>
    <row r="119" spans="1:41" hidden="1" outlineLevel="2" x14ac:dyDescent="0.3"/>
    <row r="120" spans="1:41" hidden="1" outlineLevel="1" collapsed="1" x14ac:dyDescent="0.3">
      <c r="B120" s="105" t="s">
        <v>149</v>
      </c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7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8"/>
    </row>
    <row r="121" spans="1:41" hidden="1" outlineLevel="2" x14ac:dyDescent="0.3">
      <c r="C121" s="20" t="s">
        <v>0</v>
      </c>
      <c r="D121" s="20"/>
      <c r="E121" s="20"/>
      <c r="F121" s="20"/>
      <c r="G121" s="20"/>
      <c r="H121" s="20"/>
      <c r="I121" s="20"/>
      <c r="AI121" s="14"/>
      <c r="AJ121" s="14"/>
      <c r="AK121" s="14"/>
      <c r="AO121" s="17" t="s">
        <v>150</v>
      </c>
    </row>
    <row r="122" spans="1:41" hidden="1" outlineLevel="2" x14ac:dyDescent="0.3">
      <c r="C122" s="4"/>
      <c r="D122" s="4"/>
      <c r="E122" s="4"/>
      <c r="F122" s="4"/>
      <c r="G122" s="4"/>
      <c r="H122" s="4"/>
      <c r="I122" s="4"/>
      <c r="J122" s="19" t="s">
        <v>11</v>
      </c>
      <c r="K122" s="3">
        <v>100000000</v>
      </c>
      <c r="L122" s="3">
        <v>100000000</v>
      </c>
      <c r="M122" s="3">
        <v>100000000</v>
      </c>
      <c r="N122" s="3">
        <v>100000000</v>
      </c>
      <c r="O122" s="3">
        <v>100000000</v>
      </c>
      <c r="P122" s="3">
        <v>100000000</v>
      </c>
      <c r="Q122" s="3">
        <v>100000000</v>
      </c>
      <c r="R122" s="3">
        <v>100000000</v>
      </c>
      <c r="S122" s="3">
        <v>100000000</v>
      </c>
      <c r="T122" s="3">
        <v>100000000</v>
      </c>
      <c r="U122" s="3">
        <v>100000000</v>
      </c>
      <c r="V122" s="3">
        <v>100000000</v>
      </c>
      <c r="W122" s="3">
        <v>100000000</v>
      </c>
      <c r="X122" s="3">
        <v>100000000</v>
      </c>
      <c r="Y122" s="3">
        <v>100000000</v>
      </c>
      <c r="Z122" s="3">
        <v>100000000</v>
      </c>
      <c r="AA122" s="3">
        <v>100000000</v>
      </c>
      <c r="AB122" s="3">
        <v>100000000</v>
      </c>
      <c r="AC122" s="3">
        <v>100000000</v>
      </c>
      <c r="AD122" s="3">
        <v>100000000</v>
      </c>
      <c r="AE122" s="3">
        <v>100000000</v>
      </c>
      <c r="AF122" s="3">
        <v>100000000</v>
      </c>
      <c r="AG122" s="3">
        <v>100000000</v>
      </c>
      <c r="AH122" s="3">
        <v>100000000</v>
      </c>
      <c r="AI122" s="3">
        <f>V122</f>
        <v>100000000</v>
      </c>
      <c r="AJ122" s="3">
        <f>AH122</f>
        <v>100000000</v>
      </c>
      <c r="AK122" s="14">
        <f t="shared" ref="AK122:AM124" si="14">ROUNDDOWN(AJ122*(1+$AO122),0)</f>
        <v>100000000</v>
      </c>
      <c r="AL122" s="14">
        <f t="shared" si="14"/>
        <v>100000000</v>
      </c>
      <c r="AM122" s="14">
        <f t="shared" si="14"/>
        <v>100000000</v>
      </c>
      <c r="AO122" s="42">
        <v>0</v>
      </c>
    </row>
    <row r="123" spans="1:41" hidden="1" outlineLevel="2" x14ac:dyDescent="0.3">
      <c r="C123" s="4"/>
      <c r="D123" s="4"/>
      <c r="E123" s="4"/>
      <c r="F123" s="4"/>
      <c r="G123" s="4"/>
      <c r="H123" s="4"/>
      <c r="I123" s="4"/>
      <c r="J123" s="19" t="s">
        <v>10</v>
      </c>
      <c r="K123" s="3">
        <v>70000000</v>
      </c>
      <c r="L123" s="3">
        <f>K123</f>
        <v>70000000</v>
      </c>
      <c r="M123" s="3">
        <f>L123</f>
        <v>70000000</v>
      </c>
      <c r="N123" s="3">
        <f>M123</f>
        <v>70000000</v>
      </c>
      <c r="O123" s="3">
        <f>N123</f>
        <v>70000000</v>
      </c>
      <c r="P123" s="3">
        <f>O123</f>
        <v>70000000</v>
      </c>
      <c r="Q123" s="3">
        <v>80000000</v>
      </c>
      <c r="R123" s="14">
        <v>80000000</v>
      </c>
      <c r="S123" s="14">
        <v>80000000</v>
      </c>
      <c r="T123" s="14">
        <v>80000000</v>
      </c>
      <c r="U123" s="14">
        <v>80000000</v>
      </c>
      <c r="V123" s="14">
        <v>80000000</v>
      </c>
      <c r="W123" s="14">
        <v>80000000</v>
      </c>
      <c r="X123" s="14">
        <v>80000000</v>
      </c>
      <c r="Y123" s="14">
        <v>80000000</v>
      </c>
      <c r="Z123" s="14">
        <v>80000000</v>
      </c>
      <c r="AA123" s="14">
        <v>80000000</v>
      </c>
      <c r="AB123" s="14">
        <v>80000000</v>
      </c>
      <c r="AC123" s="14">
        <v>80000000</v>
      </c>
      <c r="AD123" s="14">
        <v>80000000</v>
      </c>
      <c r="AE123" s="14">
        <v>80000000</v>
      </c>
      <c r="AF123" s="14">
        <v>80000000</v>
      </c>
      <c r="AG123" s="14">
        <v>80000000</v>
      </c>
      <c r="AH123" s="14">
        <v>80000000</v>
      </c>
      <c r="AI123" s="14">
        <f>V123</f>
        <v>80000000</v>
      </c>
      <c r="AJ123" s="14">
        <f>AH123</f>
        <v>80000000</v>
      </c>
      <c r="AK123" s="14">
        <f t="shared" si="14"/>
        <v>80000000</v>
      </c>
      <c r="AL123" s="14">
        <f t="shared" si="14"/>
        <v>80000000</v>
      </c>
      <c r="AM123" s="14">
        <f t="shared" si="14"/>
        <v>80000000</v>
      </c>
      <c r="AO123" s="42">
        <v>0</v>
      </c>
    </row>
    <row r="124" spans="1:41" hidden="1" outlineLevel="2" x14ac:dyDescent="0.3">
      <c r="C124" s="4"/>
      <c r="D124" s="4"/>
      <c r="E124" s="4"/>
      <c r="F124" s="4"/>
      <c r="G124" s="4"/>
      <c r="H124" s="4"/>
      <c r="I124" s="4"/>
      <c r="J124" s="19" t="s">
        <v>15</v>
      </c>
      <c r="K124" s="3">
        <v>60000000</v>
      </c>
      <c r="L124" s="3">
        <v>60000000</v>
      </c>
      <c r="M124" s="3">
        <v>60000000</v>
      </c>
      <c r="N124" s="3">
        <v>60000000</v>
      </c>
      <c r="O124" s="3">
        <v>60000000</v>
      </c>
      <c r="P124" s="3">
        <v>60000000</v>
      </c>
      <c r="Q124" s="3">
        <v>60000000</v>
      </c>
      <c r="R124" s="14">
        <v>60000000</v>
      </c>
      <c r="S124" s="14">
        <v>60000000</v>
      </c>
      <c r="T124" s="14">
        <v>60000000</v>
      </c>
      <c r="U124" s="14">
        <v>60000000</v>
      </c>
      <c r="V124" s="14">
        <v>60000000</v>
      </c>
      <c r="W124" s="14">
        <v>70000000</v>
      </c>
      <c r="X124" s="14">
        <v>70000000</v>
      </c>
      <c r="Y124" s="14">
        <v>70000000</v>
      </c>
      <c r="Z124" s="14">
        <v>70000000</v>
      </c>
      <c r="AA124" s="14">
        <v>70000000</v>
      </c>
      <c r="AB124" s="14">
        <v>70000000</v>
      </c>
      <c r="AC124" s="14">
        <v>70000000</v>
      </c>
      <c r="AD124" s="14">
        <v>70000000</v>
      </c>
      <c r="AE124" s="14">
        <v>70000000</v>
      </c>
      <c r="AF124" s="14">
        <v>70000000</v>
      </c>
      <c r="AG124" s="14">
        <v>70000000</v>
      </c>
      <c r="AH124" s="14">
        <v>70000000</v>
      </c>
      <c r="AI124" s="14">
        <f>V124</f>
        <v>60000000</v>
      </c>
      <c r="AJ124" s="14">
        <f>AH124</f>
        <v>70000000</v>
      </c>
      <c r="AK124" s="14">
        <f t="shared" si="14"/>
        <v>70000000</v>
      </c>
      <c r="AL124" s="14">
        <f t="shared" si="14"/>
        <v>70000000</v>
      </c>
      <c r="AM124" s="14">
        <f t="shared" si="14"/>
        <v>70000000</v>
      </c>
      <c r="AO124" s="42">
        <v>0</v>
      </c>
    </row>
    <row r="125" spans="1:41" hidden="1" outlineLevel="2" x14ac:dyDescent="0.3">
      <c r="C125" s="20" t="s">
        <v>1</v>
      </c>
      <c r="D125" s="20"/>
      <c r="E125" s="20"/>
      <c r="F125" s="20"/>
      <c r="G125" s="20"/>
      <c r="H125" s="20"/>
      <c r="I125" s="20"/>
      <c r="J125" s="19"/>
      <c r="K125" s="3"/>
      <c r="L125" s="3"/>
      <c r="M125" s="3"/>
      <c r="N125" s="3"/>
      <c r="O125" s="3"/>
      <c r="P125" s="3"/>
      <c r="Q125" s="3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1:41" hidden="1" outlineLevel="2" x14ac:dyDescent="0.3">
      <c r="C126" s="4"/>
      <c r="D126" s="4"/>
      <c r="E126" s="4"/>
      <c r="F126" s="4"/>
      <c r="G126" s="4"/>
      <c r="H126" s="4"/>
      <c r="I126" s="4"/>
      <c r="J126" s="19" t="s">
        <v>11</v>
      </c>
      <c r="K126" s="3">
        <v>80000000</v>
      </c>
      <c r="L126" s="3">
        <v>80000000</v>
      </c>
      <c r="M126" s="3">
        <v>80000000</v>
      </c>
      <c r="N126" s="3">
        <v>80000000</v>
      </c>
      <c r="O126" s="3">
        <v>80000000</v>
      </c>
      <c r="P126" s="3">
        <v>80000000</v>
      </c>
      <c r="Q126" s="3">
        <v>80000000</v>
      </c>
      <c r="R126" s="3">
        <v>80000000</v>
      </c>
      <c r="S126" s="3">
        <v>80000000</v>
      </c>
      <c r="T126" s="3">
        <v>80000000</v>
      </c>
      <c r="U126" s="3">
        <v>80000000</v>
      </c>
      <c r="V126" s="3">
        <v>80000000</v>
      </c>
      <c r="W126" s="3">
        <v>80000000</v>
      </c>
      <c r="X126" s="3">
        <v>80000000</v>
      </c>
      <c r="Y126" s="3">
        <v>80000000</v>
      </c>
      <c r="Z126" s="3">
        <v>80000000</v>
      </c>
      <c r="AA126" s="3">
        <v>80000000</v>
      </c>
      <c r="AB126" s="3">
        <v>80000000</v>
      </c>
      <c r="AC126" s="3">
        <v>80000000</v>
      </c>
      <c r="AD126" s="3">
        <v>80000000</v>
      </c>
      <c r="AE126" s="3">
        <v>80000000</v>
      </c>
      <c r="AF126" s="3">
        <v>80000000</v>
      </c>
      <c r="AG126" s="3">
        <v>80000000</v>
      </c>
      <c r="AH126" s="3">
        <v>80000000</v>
      </c>
      <c r="AI126" s="3">
        <f>V126</f>
        <v>80000000</v>
      </c>
      <c r="AJ126" s="3">
        <f>AH126</f>
        <v>80000000</v>
      </c>
      <c r="AK126" s="14">
        <f t="shared" ref="AK126:AM128" si="15">ROUNDDOWN(AJ126*(1+$AO126),0)</f>
        <v>80000000</v>
      </c>
      <c r="AL126" s="14">
        <f t="shared" si="15"/>
        <v>80000000</v>
      </c>
      <c r="AM126" s="14">
        <f t="shared" si="15"/>
        <v>80000000</v>
      </c>
      <c r="AO126" s="42">
        <v>0</v>
      </c>
    </row>
    <row r="127" spans="1:41" hidden="1" outlineLevel="2" x14ac:dyDescent="0.3">
      <c r="C127" s="4"/>
      <c r="D127" s="4"/>
      <c r="E127" s="4"/>
      <c r="F127" s="4"/>
      <c r="G127" s="4"/>
      <c r="H127" s="4"/>
      <c r="I127" s="4"/>
      <c r="J127" s="19" t="s">
        <v>10</v>
      </c>
      <c r="K127" s="3">
        <v>60000000</v>
      </c>
      <c r="L127" s="3">
        <v>60000000</v>
      </c>
      <c r="M127" s="3">
        <v>60000000</v>
      </c>
      <c r="N127" s="3">
        <v>60000000</v>
      </c>
      <c r="O127" s="3">
        <v>60000000</v>
      </c>
      <c r="P127" s="3">
        <v>60000000</v>
      </c>
      <c r="Q127" s="3">
        <v>60000000</v>
      </c>
      <c r="R127" s="3">
        <v>60000000</v>
      </c>
      <c r="S127" s="3">
        <v>60000000</v>
      </c>
      <c r="T127" s="3">
        <v>60000000</v>
      </c>
      <c r="U127" s="3">
        <v>60000000</v>
      </c>
      <c r="V127" s="3">
        <v>60000000</v>
      </c>
      <c r="W127" s="3">
        <v>60000000</v>
      </c>
      <c r="X127" s="3">
        <v>60000000</v>
      </c>
      <c r="Y127" s="3">
        <v>60000000</v>
      </c>
      <c r="Z127" s="3">
        <v>60000000</v>
      </c>
      <c r="AA127" s="3">
        <v>60000000</v>
      </c>
      <c r="AB127" s="3">
        <v>60000000</v>
      </c>
      <c r="AC127" s="3">
        <v>60000000</v>
      </c>
      <c r="AD127" s="3">
        <v>60000000</v>
      </c>
      <c r="AE127" s="3">
        <v>60000000</v>
      </c>
      <c r="AF127" s="3">
        <v>60000000</v>
      </c>
      <c r="AG127" s="3">
        <v>60000000</v>
      </c>
      <c r="AH127" s="3">
        <v>60000000</v>
      </c>
      <c r="AI127" s="14">
        <f>V127</f>
        <v>60000000</v>
      </c>
      <c r="AJ127" s="14">
        <f>AH127</f>
        <v>60000000</v>
      </c>
      <c r="AK127" s="14">
        <f t="shared" si="15"/>
        <v>60000000</v>
      </c>
      <c r="AL127" s="14">
        <f t="shared" si="15"/>
        <v>60000000</v>
      </c>
      <c r="AM127" s="14">
        <f t="shared" si="15"/>
        <v>60000000</v>
      </c>
      <c r="AO127" s="42">
        <v>0</v>
      </c>
    </row>
    <row r="128" spans="1:41" hidden="1" outlineLevel="2" x14ac:dyDescent="0.3">
      <c r="J128" s="19" t="s">
        <v>15</v>
      </c>
      <c r="K128" s="3">
        <v>40000000</v>
      </c>
      <c r="L128" s="3">
        <v>40000000</v>
      </c>
      <c r="M128" s="3">
        <v>40000000</v>
      </c>
      <c r="N128" s="3">
        <v>40000000</v>
      </c>
      <c r="O128" s="3">
        <v>40000000</v>
      </c>
      <c r="P128" s="3">
        <v>40000000</v>
      </c>
      <c r="Q128" s="3">
        <v>40000000</v>
      </c>
      <c r="R128" s="3">
        <v>40000000</v>
      </c>
      <c r="S128" s="3">
        <v>40000000</v>
      </c>
      <c r="T128" s="3">
        <v>40000000</v>
      </c>
      <c r="U128" s="3">
        <v>40000000</v>
      </c>
      <c r="V128" s="3">
        <v>40000000</v>
      </c>
      <c r="W128" s="3">
        <v>40000000</v>
      </c>
      <c r="X128" s="3">
        <v>40000000</v>
      </c>
      <c r="Y128" s="3">
        <v>40000000</v>
      </c>
      <c r="Z128" s="3">
        <v>40000000</v>
      </c>
      <c r="AA128" s="3">
        <v>40000000</v>
      </c>
      <c r="AB128" s="3">
        <v>40000000</v>
      </c>
      <c r="AC128" s="3">
        <v>40000000</v>
      </c>
      <c r="AD128" s="3">
        <v>40000000</v>
      </c>
      <c r="AE128" s="3">
        <v>40000000</v>
      </c>
      <c r="AF128" s="3">
        <v>40000000</v>
      </c>
      <c r="AG128" s="3">
        <v>40000000</v>
      </c>
      <c r="AH128" s="3">
        <v>40000000</v>
      </c>
      <c r="AI128" s="14">
        <f>V128</f>
        <v>40000000</v>
      </c>
      <c r="AJ128" s="14">
        <f>AH128</f>
        <v>40000000</v>
      </c>
      <c r="AK128" s="14">
        <f t="shared" si="15"/>
        <v>40000000</v>
      </c>
      <c r="AL128" s="14">
        <f t="shared" si="15"/>
        <v>40000000</v>
      </c>
      <c r="AM128" s="14">
        <f t="shared" si="15"/>
        <v>40000000</v>
      </c>
      <c r="AO128" s="42">
        <v>0</v>
      </c>
    </row>
    <row r="129" spans="2:41" hidden="1" outlineLevel="2" x14ac:dyDescent="0.3">
      <c r="C129" s="20" t="s">
        <v>14</v>
      </c>
      <c r="D129" s="20"/>
      <c r="E129" s="20"/>
      <c r="F129" s="20"/>
      <c r="G129" s="20"/>
      <c r="H129" s="20"/>
      <c r="I129" s="20"/>
      <c r="J129" s="1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14"/>
    </row>
    <row r="130" spans="2:41" hidden="1" outlineLevel="2" x14ac:dyDescent="0.3">
      <c r="J130" s="19" t="s">
        <v>11</v>
      </c>
      <c r="K130" s="3">
        <v>50000000</v>
      </c>
      <c r="L130" s="3">
        <v>50000000</v>
      </c>
      <c r="M130" s="3">
        <v>50000000</v>
      </c>
      <c r="N130" s="3">
        <v>50000000</v>
      </c>
      <c r="O130" s="3">
        <v>50000000</v>
      </c>
      <c r="P130" s="3">
        <v>50000000</v>
      </c>
      <c r="Q130" s="3">
        <v>50000000</v>
      </c>
      <c r="R130" s="3">
        <v>50000000</v>
      </c>
      <c r="S130" s="3">
        <v>50000000</v>
      </c>
      <c r="T130" s="3">
        <v>50000000</v>
      </c>
      <c r="U130" s="3">
        <v>50000000</v>
      </c>
      <c r="V130" s="3">
        <v>50000000</v>
      </c>
      <c r="W130" s="3">
        <v>50000000</v>
      </c>
      <c r="X130" s="3">
        <v>50000000</v>
      </c>
      <c r="Y130" s="3">
        <v>50000000</v>
      </c>
      <c r="Z130" s="3">
        <v>50000000</v>
      </c>
      <c r="AA130" s="3">
        <v>50000000</v>
      </c>
      <c r="AB130" s="3">
        <v>50000000</v>
      </c>
      <c r="AC130" s="3">
        <v>50000000</v>
      </c>
      <c r="AD130" s="3">
        <v>50000000</v>
      </c>
      <c r="AE130" s="3">
        <v>50000000</v>
      </c>
      <c r="AF130" s="3">
        <v>50000000</v>
      </c>
      <c r="AG130" s="3">
        <v>50000000</v>
      </c>
      <c r="AH130" s="3">
        <v>50000000</v>
      </c>
      <c r="AI130" s="14">
        <f>V130</f>
        <v>50000000</v>
      </c>
      <c r="AJ130" s="14">
        <f>AH130</f>
        <v>50000000</v>
      </c>
      <c r="AK130" s="14">
        <f t="shared" ref="AK130:AM132" si="16">ROUNDDOWN(AJ130*(1+$AO130),0)</f>
        <v>50000000</v>
      </c>
      <c r="AL130" s="14">
        <f t="shared" si="16"/>
        <v>50000000</v>
      </c>
      <c r="AM130" s="14">
        <f t="shared" si="16"/>
        <v>50000000</v>
      </c>
      <c r="AO130" s="42">
        <v>0</v>
      </c>
    </row>
    <row r="131" spans="2:41" hidden="1" outlineLevel="2" x14ac:dyDescent="0.3">
      <c r="J131" s="19" t="s">
        <v>10</v>
      </c>
      <c r="K131" s="3">
        <v>40000000</v>
      </c>
      <c r="L131" s="3">
        <v>40000000</v>
      </c>
      <c r="M131" s="3">
        <v>40000000</v>
      </c>
      <c r="N131" s="3">
        <v>40000000</v>
      </c>
      <c r="O131" s="3">
        <v>40000000</v>
      </c>
      <c r="P131" s="3">
        <v>40000000</v>
      </c>
      <c r="Q131" s="3">
        <v>40000000</v>
      </c>
      <c r="R131" s="3">
        <v>40000000</v>
      </c>
      <c r="S131" s="3">
        <v>40000000</v>
      </c>
      <c r="T131" s="3">
        <v>40000000</v>
      </c>
      <c r="U131" s="3">
        <v>40000000</v>
      </c>
      <c r="V131" s="3">
        <v>40000000</v>
      </c>
      <c r="W131" s="3">
        <v>40000000</v>
      </c>
      <c r="X131" s="3">
        <v>40000000</v>
      </c>
      <c r="Y131" s="3">
        <v>40000000</v>
      </c>
      <c r="Z131" s="3">
        <v>40000000</v>
      </c>
      <c r="AA131" s="3">
        <v>40000000</v>
      </c>
      <c r="AB131" s="3">
        <v>40000000</v>
      </c>
      <c r="AC131" s="3">
        <v>40000000</v>
      </c>
      <c r="AD131" s="3">
        <v>40000000</v>
      </c>
      <c r="AE131" s="3">
        <v>40000000</v>
      </c>
      <c r="AF131" s="3">
        <v>40000000</v>
      </c>
      <c r="AG131" s="3">
        <v>40000000</v>
      </c>
      <c r="AH131" s="3">
        <v>40000000</v>
      </c>
      <c r="AI131" s="14">
        <f>V131</f>
        <v>40000000</v>
      </c>
      <c r="AJ131" s="14">
        <f>AH131</f>
        <v>40000000</v>
      </c>
      <c r="AK131" s="14">
        <f t="shared" si="16"/>
        <v>40000000</v>
      </c>
      <c r="AL131" s="14">
        <f t="shared" si="16"/>
        <v>40000000</v>
      </c>
      <c r="AM131" s="14">
        <f t="shared" si="16"/>
        <v>40000000</v>
      </c>
      <c r="AO131" s="42">
        <v>0</v>
      </c>
    </row>
    <row r="132" spans="2:41" hidden="1" outlineLevel="2" x14ac:dyDescent="0.3">
      <c r="J132" s="19" t="s">
        <v>15</v>
      </c>
      <c r="K132" s="3">
        <v>30000000</v>
      </c>
      <c r="L132" s="3">
        <v>30000000</v>
      </c>
      <c r="M132" s="3">
        <v>30000000</v>
      </c>
      <c r="N132" s="3">
        <v>30000000</v>
      </c>
      <c r="O132" s="3">
        <v>30000000</v>
      </c>
      <c r="P132" s="3">
        <v>30000000</v>
      </c>
      <c r="Q132" s="3">
        <v>30000000</v>
      </c>
      <c r="R132" s="3">
        <v>30000000</v>
      </c>
      <c r="S132" s="3">
        <v>30000000</v>
      </c>
      <c r="T132" s="3">
        <v>30000000</v>
      </c>
      <c r="U132" s="3">
        <v>30000000</v>
      </c>
      <c r="V132" s="3">
        <v>30000000</v>
      </c>
      <c r="W132" s="3">
        <v>30000000</v>
      </c>
      <c r="X132" s="3">
        <v>30000000</v>
      </c>
      <c r="Y132" s="3">
        <v>30000000</v>
      </c>
      <c r="Z132" s="3">
        <v>30000000</v>
      </c>
      <c r="AA132" s="3">
        <v>30000000</v>
      </c>
      <c r="AB132" s="3">
        <v>30000000</v>
      </c>
      <c r="AC132" s="3">
        <v>30000000</v>
      </c>
      <c r="AD132" s="3">
        <v>30000000</v>
      </c>
      <c r="AE132" s="3">
        <v>30000000</v>
      </c>
      <c r="AF132" s="3">
        <v>30000000</v>
      </c>
      <c r="AG132" s="3">
        <v>30000000</v>
      </c>
      <c r="AH132" s="3">
        <v>30000000</v>
      </c>
      <c r="AI132" s="3">
        <f>V132</f>
        <v>30000000</v>
      </c>
      <c r="AJ132" s="3">
        <f>AH132</f>
        <v>30000000</v>
      </c>
      <c r="AK132" s="14">
        <f t="shared" si="16"/>
        <v>30000000</v>
      </c>
      <c r="AL132" s="14">
        <f t="shared" si="16"/>
        <v>30000000</v>
      </c>
      <c r="AM132" s="14">
        <f t="shared" si="16"/>
        <v>30000000</v>
      </c>
      <c r="AO132" s="42">
        <v>0</v>
      </c>
    </row>
    <row r="133" spans="2:41" hidden="1" outlineLevel="2" x14ac:dyDescent="0.3">
      <c r="C133" s="15"/>
      <c r="D133" s="15"/>
      <c r="E133" s="15"/>
      <c r="F133" s="15"/>
      <c r="G133" s="15"/>
      <c r="H133" s="15"/>
      <c r="I133" s="15"/>
      <c r="J133" s="15"/>
      <c r="K133" s="3"/>
      <c r="L133" s="3"/>
      <c r="M133" s="3"/>
      <c r="N133" s="3"/>
      <c r="O133" s="3"/>
      <c r="P133" s="3"/>
      <c r="Q133" s="3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2:41" hidden="1" outlineLevel="1" collapsed="1" x14ac:dyDescent="0.3">
      <c r="B134" s="105" t="s">
        <v>148</v>
      </c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7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8"/>
    </row>
    <row r="135" spans="2:41" hidden="1" outlineLevel="2" x14ac:dyDescent="0.3">
      <c r="C135" s="20" t="s">
        <v>0</v>
      </c>
      <c r="D135" s="20"/>
      <c r="E135" s="20"/>
      <c r="F135" s="20"/>
      <c r="G135" s="20"/>
      <c r="H135" s="20"/>
      <c r="I135" s="20"/>
      <c r="K135" s="3"/>
      <c r="L135" s="3"/>
      <c r="M135" s="3"/>
      <c r="N135" s="3"/>
      <c r="O135" s="3"/>
      <c r="P135" s="3"/>
      <c r="Q135" s="3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O135" s="17" t="s">
        <v>150</v>
      </c>
    </row>
    <row r="136" spans="2:41" hidden="1" outlineLevel="2" x14ac:dyDescent="0.3">
      <c r="C136" s="4"/>
      <c r="D136" s="4"/>
      <c r="E136" s="4"/>
      <c r="F136" s="4"/>
      <c r="G136" s="4"/>
      <c r="H136" s="4"/>
      <c r="I136" s="4"/>
      <c r="J136" s="19" t="s">
        <v>11</v>
      </c>
      <c r="K136" s="22">
        <f t="shared" ref="K136:AH136" si="17">VLOOKUP(K122,$C$77:$D$91,2,1)</f>
        <v>7.0000000000000007E-2</v>
      </c>
      <c r="L136" s="22">
        <f t="shared" si="17"/>
        <v>7.0000000000000007E-2</v>
      </c>
      <c r="M136" s="22">
        <f t="shared" si="17"/>
        <v>7.0000000000000007E-2</v>
      </c>
      <c r="N136" s="22">
        <f t="shared" si="17"/>
        <v>7.0000000000000007E-2</v>
      </c>
      <c r="O136" s="22">
        <f t="shared" si="17"/>
        <v>7.0000000000000007E-2</v>
      </c>
      <c r="P136" s="22">
        <f t="shared" si="17"/>
        <v>7.0000000000000007E-2</v>
      </c>
      <c r="Q136" s="22">
        <f t="shared" si="17"/>
        <v>7.0000000000000007E-2</v>
      </c>
      <c r="R136" s="22">
        <f t="shared" si="17"/>
        <v>7.0000000000000007E-2</v>
      </c>
      <c r="S136" s="22">
        <f t="shared" si="17"/>
        <v>7.0000000000000007E-2</v>
      </c>
      <c r="T136" s="22">
        <f t="shared" si="17"/>
        <v>7.0000000000000007E-2</v>
      </c>
      <c r="U136" s="22">
        <f t="shared" si="17"/>
        <v>7.0000000000000007E-2</v>
      </c>
      <c r="V136" s="22">
        <f t="shared" si="17"/>
        <v>7.0000000000000007E-2</v>
      </c>
      <c r="W136" s="22">
        <f t="shared" si="17"/>
        <v>7.0000000000000007E-2</v>
      </c>
      <c r="X136" s="22">
        <f t="shared" si="17"/>
        <v>7.0000000000000007E-2</v>
      </c>
      <c r="Y136" s="22">
        <f t="shared" si="17"/>
        <v>7.0000000000000007E-2</v>
      </c>
      <c r="Z136" s="22">
        <f t="shared" si="17"/>
        <v>7.0000000000000007E-2</v>
      </c>
      <c r="AA136" s="22">
        <f t="shared" si="17"/>
        <v>7.0000000000000007E-2</v>
      </c>
      <c r="AB136" s="22">
        <f t="shared" si="17"/>
        <v>7.0000000000000007E-2</v>
      </c>
      <c r="AC136" s="22">
        <f t="shared" si="17"/>
        <v>7.0000000000000007E-2</v>
      </c>
      <c r="AD136" s="22">
        <f t="shared" si="17"/>
        <v>7.0000000000000007E-2</v>
      </c>
      <c r="AE136" s="22">
        <f t="shared" si="17"/>
        <v>7.0000000000000007E-2</v>
      </c>
      <c r="AF136" s="22">
        <f t="shared" si="17"/>
        <v>7.0000000000000007E-2</v>
      </c>
      <c r="AG136" s="22">
        <f t="shared" si="17"/>
        <v>7.0000000000000007E-2</v>
      </c>
      <c r="AH136" s="22">
        <f t="shared" si="17"/>
        <v>7.0000000000000007E-2</v>
      </c>
      <c r="AI136" s="41">
        <f>V136</f>
        <v>7.0000000000000007E-2</v>
      </c>
      <c r="AJ136" s="41">
        <f>AH136</f>
        <v>7.0000000000000007E-2</v>
      </c>
      <c r="AK136" s="41">
        <f t="shared" ref="AK136:AM138" si="18">AJ136*(1+$AO136)</f>
        <v>7.0000000000000007E-2</v>
      </c>
      <c r="AL136" s="41">
        <f t="shared" si="18"/>
        <v>7.0000000000000007E-2</v>
      </c>
      <c r="AM136" s="41">
        <f t="shared" si="18"/>
        <v>7.0000000000000007E-2</v>
      </c>
      <c r="AO136" s="42">
        <v>0</v>
      </c>
    </row>
    <row r="137" spans="2:41" hidden="1" outlineLevel="2" x14ac:dyDescent="0.3">
      <c r="C137" s="4"/>
      <c r="D137" s="4"/>
      <c r="E137" s="4"/>
      <c r="F137" s="4"/>
      <c r="G137" s="4"/>
      <c r="H137" s="4"/>
      <c r="I137" s="4"/>
      <c r="J137" s="19" t="s">
        <v>10</v>
      </c>
      <c r="K137" s="22">
        <f t="shared" ref="K137:AH137" si="19">VLOOKUP(K123,$C$77:$D$91,2,1)</f>
        <v>7.3333333333333334E-2</v>
      </c>
      <c r="L137" s="22">
        <f t="shared" si="19"/>
        <v>7.3333333333333334E-2</v>
      </c>
      <c r="M137" s="22">
        <f t="shared" si="19"/>
        <v>7.3333333333333334E-2</v>
      </c>
      <c r="N137" s="22">
        <f t="shared" si="19"/>
        <v>7.3333333333333334E-2</v>
      </c>
      <c r="O137" s="22">
        <f t="shared" si="19"/>
        <v>7.3333333333333334E-2</v>
      </c>
      <c r="P137" s="22">
        <f t="shared" si="19"/>
        <v>7.3333333333333334E-2</v>
      </c>
      <c r="Q137" s="22">
        <f t="shared" si="19"/>
        <v>7.2222222222222229E-2</v>
      </c>
      <c r="R137" s="22">
        <f t="shared" si="19"/>
        <v>7.2222222222222229E-2</v>
      </c>
      <c r="S137" s="22">
        <f t="shared" si="19"/>
        <v>7.2222222222222229E-2</v>
      </c>
      <c r="T137" s="22">
        <f t="shared" si="19"/>
        <v>7.2222222222222229E-2</v>
      </c>
      <c r="U137" s="22">
        <f t="shared" si="19"/>
        <v>7.2222222222222229E-2</v>
      </c>
      <c r="V137" s="22">
        <f t="shared" si="19"/>
        <v>7.2222222222222229E-2</v>
      </c>
      <c r="W137" s="22">
        <f t="shared" si="19"/>
        <v>7.2222222222222229E-2</v>
      </c>
      <c r="X137" s="22">
        <f t="shared" si="19"/>
        <v>7.2222222222222229E-2</v>
      </c>
      <c r="Y137" s="22">
        <f t="shared" si="19"/>
        <v>7.2222222222222229E-2</v>
      </c>
      <c r="Z137" s="22">
        <f t="shared" si="19"/>
        <v>7.2222222222222229E-2</v>
      </c>
      <c r="AA137" s="22">
        <f t="shared" si="19"/>
        <v>7.2222222222222229E-2</v>
      </c>
      <c r="AB137" s="22">
        <f t="shared" si="19"/>
        <v>7.2222222222222229E-2</v>
      </c>
      <c r="AC137" s="22">
        <f t="shared" si="19"/>
        <v>7.2222222222222229E-2</v>
      </c>
      <c r="AD137" s="22">
        <f t="shared" si="19"/>
        <v>7.2222222222222229E-2</v>
      </c>
      <c r="AE137" s="22">
        <f t="shared" si="19"/>
        <v>7.2222222222222229E-2</v>
      </c>
      <c r="AF137" s="22">
        <f t="shared" si="19"/>
        <v>7.2222222222222229E-2</v>
      </c>
      <c r="AG137" s="22">
        <f t="shared" si="19"/>
        <v>7.2222222222222229E-2</v>
      </c>
      <c r="AH137" s="22">
        <f t="shared" si="19"/>
        <v>7.2222222222222229E-2</v>
      </c>
      <c r="AI137" s="41">
        <f>V137</f>
        <v>7.2222222222222229E-2</v>
      </c>
      <c r="AJ137" s="41">
        <f>AH137</f>
        <v>7.2222222222222229E-2</v>
      </c>
      <c r="AK137" s="41">
        <f t="shared" si="18"/>
        <v>7.2222222222222229E-2</v>
      </c>
      <c r="AL137" s="41">
        <f t="shared" si="18"/>
        <v>7.2222222222222229E-2</v>
      </c>
      <c r="AM137" s="41">
        <f t="shared" si="18"/>
        <v>7.2222222222222229E-2</v>
      </c>
      <c r="AO137" s="42">
        <v>0</v>
      </c>
    </row>
    <row r="138" spans="2:41" hidden="1" outlineLevel="2" x14ac:dyDescent="0.3">
      <c r="C138" s="4"/>
      <c r="D138" s="4"/>
      <c r="E138" s="4"/>
      <c r="F138" s="4"/>
      <c r="G138" s="4"/>
      <c r="H138" s="4"/>
      <c r="I138" s="4"/>
      <c r="J138" s="19" t="s">
        <v>15</v>
      </c>
      <c r="K138" s="22">
        <f t="shared" ref="K138:AH138" si="20">VLOOKUP(K124,$C$77:$D$91,2,1)</f>
        <v>7.4444444444444452E-2</v>
      </c>
      <c r="L138" s="22">
        <f t="shared" si="20"/>
        <v>7.4444444444444452E-2</v>
      </c>
      <c r="M138" s="22">
        <f t="shared" si="20"/>
        <v>7.4444444444444452E-2</v>
      </c>
      <c r="N138" s="22">
        <f t="shared" si="20"/>
        <v>7.4444444444444452E-2</v>
      </c>
      <c r="O138" s="22">
        <f t="shared" si="20"/>
        <v>7.4444444444444452E-2</v>
      </c>
      <c r="P138" s="22">
        <f t="shared" si="20"/>
        <v>7.4444444444444452E-2</v>
      </c>
      <c r="Q138" s="22">
        <f t="shared" si="20"/>
        <v>7.4444444444444452E-2</v>
      </c>
      <c r="R138" s="22">
        <f t="shared" si="20"/>
        <v>7.4444444444444452E-2</v>
      </c>
      <c r="S138" s="22">
        <f t="shared" si="20"/>
        <v>7.4444444444444452E-2</v>
      </c>
      <c r="T138" s="22">
        <f t="shared" si="20"/>
        <v>7.4444444444444452E-2</v>
      </c>
      <c r="U138" s="22">
        <f t="shared" si="20"/>
        <v>7.4444444444444452E-2</v>
      </c>
      <c r="V138" s="22">
        <f t="shared" si="20"/>
        <v>7.4444444444444452E-2</v>
      </c>
      <c r="W138" s="22">
        <f t="shared" si="20"/>
        <v>7.3333333333333334E-2</v>
      </c>
      <c r="X138" s="22">
        <f t="shared" si="20"/>
        <v>7.3333333333333334E-2</v>
      </c>
      <c r="Y138" s="22">
        <f t="shared" si="20"/>
        <v>7.3333333333333334E-2</v>
      </c>
      <c r="Z138" s="22">
        <f t="shared" si="20"/>
        <v>7.3333333333333334E-2</v>
      </c>
      <c r="AA138" s="22">
        <f t="shared" si="20"/>
        <v>7.3333333333333334E-2</v>
      </c>
      <c r="AB138" s="22">
        <f t="shared" si="20"/>
        <v>7.3333333333333334E-2</v>
      </c>
      <c r="AC138" s="22">
        <f t="shared" si="20"/>
        <v>7.3333333333333334E-2</v>
      </c>
      <c r="AD138" s="22">
        <f t="shared" si="20"/>
        <v>7.3333333333333334E-2</v>
      </c>
      <c r="AE138" s="22">
        <f t="shared" si="20"/>
        <v>7.3333333333333334E-2</v>
      </c>
      <c r="AF138" s="22">
        <f t="shared" si="20"/>
        <v>7.3333333333333334E-2</v>
      </c>
      <c r="AG138" s="22">
        <f t="shared" si="20"/>
        <v>7.3333333333333334E-2</v>
      </c>
      <c r="AH138" s="22">
        <f t="shared" si="20"/>
        <v>7.3333333333333334E-2</v>
      </c>
      <c r="AI138" s="41">
        <f>V138</f>
        <v>7.4444444444444452E-2</v>
      </c>
      <c r="AJ138" s="41">
        <f>AH138</f>
        <v>7.3333333333333334E-2</v>
      </c>
      <c r="AK138" s="41">
        <f t="shared" si="18"/>
        <v>7.3333333333333334E-2</v>
      </c>
      <c r="AL138" s="41">
        <f t="shared" si="18"/>
        <v>7.3333333333333334E-2</v>
      </c>
      <c r="AM138" s="41">
        <f t="shared" si="18"/>
        <v>7.3333333333333334E-2</v>
      </c>
      <c r="AO138" s="42">
        <v>0</v>
      </c>
    </row>
    <row r="139" spans="2:41" hidden="1" outlineLevel="2" x14ac:dyDescent="0.3">
      <c r="C139" s="20" t="s">
        <v>1</v>
      </c>
      <c r="D139" s="20"/>
      <c r="E139" s="20"/>
      <c r="F139" s="20"/>
      <c r="G139" s="20"/>
      <c r="H139" s="20"/>
      <c r="I139" s="20"/>
      <c r="J139" s="19"/>
      <c r="K139" s="3"/>
      <c r="L139" s="3"/>
      <c r="M139" s="3"/>
      <c r="N139" s="3"/>
      <c r="O139" s="3"/>
      <c r="P139" s="3"/>
      <c r="Q139" s="3"/>
      <c r="R139" s="13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2:41" hidden="1" outlineLevel="2" x14ac:dyDescent="0.3">
      <c r="C140" s="4"/>
      <c r="D140" s="4"/>
      <c r="E140" s="4"/>
      <c r="F140" s="4"/>
      <c r="G140" s="4"/>
      <c r="H140" s="4"/>
      <c r="I140" s="4"/>
      <c r="J140" s="19" t="s">
        <v>11</v>
      </c>
      <c r="K140" s="22">
        <f t="shared" ref="K140:AH140" si="21">VLOOKUP(K126,$C$77:$E$91,3,1)</f>
        <v>9.0000000000000052E-2</v>
      </c>
      <c r="L140" s="22">
        <f t="shared" si="21"/>
        <v>9.0000000000000052E-2</v>
      </c>
      <c r="M140" s="22">
        <f t="shared" si="21"/>
        <v>9.0000000000000052E-2</v>
      </c>
      <c r="N140" s="22">
        <f t="shared" si="21"/>
        <v>9.0000000000000052E-2</v>
      </c>
      <c r="O140" s="22">
        <f t="shared" si="21"/>
        <v>9.0000000000000052E-2</v>
      </c>
      <c r="P140" s="22">
        <f t="shared" si="21"/>
        <v>9.0000000000000052E-2</v>
      </c>
      <c r="Q140" s="22">
        <f t="shared" si="21"/>
        <v>9.0000000000000052E-2</v>
      </c>
      <c r="R140" s="22">
        <f t="shared" si="21"/>
        <v>9.0000000000000052E-2</v>
      </c>
      <c r="S140" s="22">
        <f t="shared" si="21"/>
        <v>9.0000000000000052E-2</v>
      </c>
      <c r="T140" s="22">
        <f t="shared" si="21"/>
        <v>9.0000000000000052E-2</v>
      </c>
      <c r="U140" s="22">
        <f t="shared" si="21"/>
        <v>9.0000000000000052E-2</v>
      </c>
      <c r="V140" s="22">
        <f t="shared" si="21"/>
        <v>9.0000000000000052E-2</v>
      </c>
      <c r="W140" s="22">
        <f t="shared" si="21"/>
        <v>9.0000000000000052E-2</v>
      </c>
      <c r="X140" s="22">
        <f t="shared" si="21"/>
        <v>9.0000000000000052E-2</v>
      </c>
      <c r="Y140" s="22">
        <f t="shared" si="21"/>
        <v>9.0000000000000052E-2</v>
      </c>
      <c r="Z140" s="22">
        <f t="shared" si="21"/>
        <v>9.0000000000000052E-2</v>
      </c>
      <c r="AA140" s="22">
        <f t="shared" si="21"/>
        <v>9.0000000000000052E-2</v>
      </c>
      <c r="AB140" s="22">
        <f t="shared" si="21"/>
        <v>9.0000000000000052E-2</v>
      </c>
      <c r="AC140" s="22">
        <f t="shared" si="21"/>
        <v>9.0000000000000052E-2</v>
      </c>
      <c r="AD140" s="22">
        <f t="shared" si="21"/>
        <v>9.0000000000000052E-2</v>
      </c>
      <c r="AE140" s="22">
        <f t="shared" si="21"/>
        <v>9.0000000000000052E-2</v>
      </c>
      <c r="AF140" s="22">
        <f t="shared" si="21"/>
        <v>9.0000000000000052E-2</v>
      </c>
      <c r="AG140" s="22">
        <f t="shared" si="21"/>
        <v>9.0000000000000052E-2</v>
      </c>
      <c r="AH140" s="22">
        <f t="shared" si="21"/>
        <v>9.0000000000000052E-2</v>
      </c>
      <c r="AI140" s="41">
        <f>V140</f>
        <v>9.0000000000000052E-2</v>
      </c>
      <c r="AJ140" s="41">
        <f>AH140</f>
        <v>9.0000000000000052E-2</v>
      </c>
      <c r="AK140" s="41">
        <f t="shared" ref="AK140:AM142" si="22">AJ140*(1+$AO140)</f>
        <v>9.0000000000000052E-2</v>
      </c>
      <c r="AL140" s="41">
        <f t="shared" si="22"/>
        <v>9.0000000000000052E-2</v>
      </c>
      <c r="AM140" s="41">
        <f t="shared" si="22"/>
        <v>9.0000000000000052E-2</v>
      </c>
      <c r="AO140" s="42">
        <v>0</v>
      </c>
    </row>
    <row r="141" spans="2:41" hidden="1" outlineLevel="2" x14ac:dyDescent="0.3">
      <c r="C141" s="4"/>
      <c r="D141" s="4"/>
      <c r="E141" s="4"/>
      <c r="F141" s="4"/>
      <c r="G141" s="4"/>
      <c r="H141" s="4"/>
      <c r="I141" s="4"/>
      <c r="J141" s="19" t="s">
        <v>10</v>
      </c>
      <c r="K141" s="22">
        <f t="shared" ref="K141:AH141" si="23">VLOOKUP(K127,$C$77:$E$91,3,1)</f>
        <v>9.0000000000000038E-2</v>
      </c>
      <c r="L141" s="22">
        <f t="shared" si="23"/>
        <v>9.0000000000000038E-2</v>
      </c>
      <c r="M141" s="22">
        <f t="shared" si="23"/>
        <v>9.0000000000000038E-2</v>
      </c>
      <c r="N141" s="22">
        <f t="shared" si="23"/>
        <v>9.0000000000000038E-2</v>
      </c>
      <c r="O141" s="22">
        <f t="shared" si="23"/>
        <v>9.0000000000000038E-2</v>
      </c>
      <c r="P141" s="22">
        <f t="shared" si="23"/>
        <v>9.0000000000000038E-2</v>
      </c>
      <c r="Q141" s="22">
        <f t="shared" si="23"/>
        <v>9.0000000000000038E-2</v>
      </c>
      <c r="R141" s="22">
        <f t="shared" si="23"/>
        <v>9.0000000000000038E-2</v>
      </c>
      <c r="S141" s="22">
        <f t="shared" si="23"/>
        <v>9.0000000000000038E-2</v>
      </c>
      <c r="T141" s="22">
        <f t="shared" si="23"/>
        <v>9.0000000000000038E-2</v>
      </c>
      <c r="U141" s="22">
        <f t="shared" si="23"/>
        <v>9.0000000000000038E-2</v>
      </c>
      <c r="V141" s="22">
        <f t="shared" si="23"/>
        <v>9.0000000000000038E-2</v>
      </c>
      <c r="W141" s="22">
        <f t="shared" si="23"/>
        <v>9.0000000000000038E-2</v>
      </c>
      <c r="X141" s="22">
        <f t="shared" si="23"/>
        <v>9.0000000000000038E-2</v>
      </c>
      <c r="Y141" s="22">
        <f t="shared" si="23"/>
        <v>9.0000000000000038E-2</v>
      </c>
      <c r="Z141" s="22">
        <f t="shared" si="23"/>
        <v>9.0000000000000038E-2</v>
      </c>
      <c r="AA141" s="22">
        <f t="shared" si="23"/>
        <v>9.0000000000000038E-2</v>
      </c>
      <c r="AB141" s="22">
        <f t="shared" si="23"/>
        <v>9.0000000000000038E-2</v>
      </c>
      <c r="AC141" s="22">
        <f t="shared" si="23"/>
        <v>9.0000000000000038E-2</v>
      </c>
      <c r="AD141" s="22">
        <f t="shared" si="23"/>
        <v>9.0000000000000038E-2</v>
      </c>
      <c r="AE141" s="22">
        <f t="shared" si="23"/>
        <v>9.0000000000000038E-2</v>
      </c>
      <c r="AF141" s="22">
        <f t="shared" si="23"/>
        <v>9.0000000000000038E-2</v>
      </c>
      <c r="AG141" s="22">
        <f t="shared" si="23"/>
        <v>9.0000000000000038E-2</v>
      </c>
      <c r="AH141" s="22">
        <f t="shared" si="23"/>
        <v>9.0000000000000038E-2</v>
      </c>
      <c r="AI141" s="41">
        <f>V141</f>
        <v>9.0000000000000038E-2</v>
      </c>
      <c r="AJ141" s="41">
        <f>AH141</f>
        <v>9.0000000000000038E-2</v>
      </c>
      <c r="AK141" s="41">
        <f t="shared" si="22"/>
        <v>9.0000000000000038E-2</v>
      </c>
      <c r="AL141" s="41">
        <f t="shared" si="22"/>
        <v>9.0000000000000038E-2</v>
      </c>
      <c r="AM141" s="41">
        <f t="shared" si="22"/>
        <v>9.0000000000000038E-2</v>
      </c>
      <c r="AO141" s="42">
        <v>0</v>
      </c>
    </row>
    <row r="142" spans="2:41" hidden="1" outlineLevel="2" x14ac:dyDescent="0.3">
      <c r="J142" s="19" t="s">
        <v>15</v>
      </c>
      <c r="K142" s="22">
        <f t="shared" ref="K142:AH142" si="24">VLOOKUP(K128,$C$77:$E$91,3,1)</f>
        <v>9.0000000000000024E-2</v>
      </c>
      <c r="L142" s="22">
        <f t="shared" si="24"/>
        <v>9.0000000000000024E-2</v>
      </c>
      <c r="M142" s="22">
        <f t="shared" si="24"/>
        <v>9.0000000000000024E-2</v>
      </c>
      <c r="N142" s="22">
        <f t="shared" si="24"/>
        <v>9.0000000000000024E-2</v>
      </c>
      <c r="O142" s="22">
        <f t="shared" si="24"/>
        <v>9.0000000000000024E-2</v>
      </c>
      <c r="P142" s="22">
        <f t="shared" si="24"/>
        <v>9.0000000000000024E-2</v>
      </c>
      <c r="Q142" s="22">
        <f t="shared" si="24"/>
        <v>9.0000000000000024E-2</v>
      </c>
      <c r="R142" s="22">
        <f t="shared" si="24"/>
        <v>9.0000000000000024E-2</v>
      </c>
      <c r="S142" s="22">
        <f t="shared" si="24"/>
        <v>9.0000000000000024E-2</v>
      </c>
      <c r="T142" s="22">
        <f t="shared" si="24"/>
        <v>9.0000000000000024E-2</v>
      </c>
      <c r="U142" s="22">
        <f t="shared" si="24"/>
        <v>9.0000000000000024E-2</v>
      </c>
      <c r="V142" s="22">
        <f t="shared" si="24"/>
        <v>9.0000000000000024E-2</v>
      </c>
      <c r="W142" s="22">
        <f t="shared" si="24"/>
        <v>9.0000000000000024E-2</v>
      </c>
      <c r="X142" s="22">
        <f t="shared" si="24"/>
        <v>9.0000000000000024E-2</v>
      </c>
      <c r="Y142" s="22">
        <f t="shared" si="24"/>
        <v>9.0000000000000024E-2</v>
      </c>
      <c r="Z142" s="22">
        <f t="shared" si="24"/>
        <v>9.0000000000000024E-2</v>
      </c>
      <c r="AA142" s="22">
        <f t="shared" si="24"/>
        <v>9.0000000000000024E-2</v>
      </c>
      <c r="AB142" s="22">
        <f t="shared" si="24"/>
        <v>9.0000000000000024E-2</v>
      </c>
      <c r="AC142" s="22">
        <f t="shared" si="24"/>
        <v>9.0000000000000024E-2</v>
      </c>
      <c r="AD142" s="22">
        <f t="shared" si="24"/>
        <v>9.0000000000000024E-2</v>
      </c>
      <c r="AE142" s="22">
        <f t="shared" si="24"/>
        <v>9.0000000000000024E-2</v>
      </c>
      <c r="AF142" s="22">
        <f t="shared" si="24"/>
        <v>9.0000000000000024E-2</v>
      </c>
      <c r="AG142" s="22">
        <f t="shared" si="24"/>
        <v>9.0000000000000024E-2</v>
      </c>
      <c r="AH142" s="22">
        <f t="shared" si="24"/>
        <v>9.0000000000000024E-2</v>
      </c>
      <c r="AI142" s="41">
        <f>V142</f>
        <v>9.0000000000000024E-2</v>
      </c>
      <c r="AJ142" s="41">
        <f>AH142</f>
        <v>9.0000000000000024E-2</v>
      </c>
      <c r="AK142" s="41">
        <f t="shared" si="22"/>
        <v>9.0000000000000024E-2</v>
      </c>
      <c r="AL142" s="41">
        <f t="shared" si="22"/>
        <v>9.0000000000000024E-2</v>
      </c>
      <c r="AM142" s="41">
        <f t="shared" si="22"/>
        <v>9.0000000000000024E-2</v>
      </c>
      <c r="AO142" s="42">
        <v>0</v>
      </c>
    </row>
    <row r="143" spans="2:41" hidden="1" outlineLevel="2" x14ac:dyDescent="0.3">
      <c r="C143" s="20" t="s">
        <v>14</v>
      </c>
      <c r="D143" s="20"/>
      <c r="E143" s="20"/>
      <c r="F143" s="20"/>
      <c r="G143" s="20"/>
      <c r="H143" s="20"/>
      <c r="I143" s="20"/>
      <c r="J143" s="19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41" hidden="1" outlineLevel="2" x14ac:dyDescent="0.3">
      <c r="J144" s="19" t="s">
        <v>11</v>
      </c>
      <c r="K144" s="22">
        <f t="shared" ref="K144:AH144" si="25">VLOOKUP(K130,$C$77:$F$91,4,1)</f>
        <v>0.10444444444444446</v>
      </c>
      <c r="L144" s="22">
        <f t="shared" si="25"/>
        <v>0.10444444444444446</v>
      </c>
      <c r="M144" s="22">
        <f t="shared" si="25"/>
        <v>0.10444444444444446</v>
      </c>
      <c r="N144" s="22">
        <f t="shared" si="25"/>
        <v>0.10444444444444446</v>
      </c>
      <c r="O144" s="22">
        <f t="shared" si="25"/>
        <v>0.10444444444444446</v>
      </c>
      <c r="P144" s="22">
        <f t="shared" si="25"/>
        <v>0.10444444444444446</v>
      </c>
      <c r="Q144" s="22">
        <f t="shared" si="25"/>
        <v>0.10444444444444446</v>
      </c>
      <c r="R144" s="22">
        <f t="shared" si="25"/>
        <v>0.10444444444444446</v>
      </c>
      <c r="S144" s="22">
        <f t="shared" si="25"/>
        <v>0.10444444444444446</v>
      </c>
      <c r="T144" s="22">
        <f t="shared" si="25"/>
        <v>0.10444444444444446</v>
      </c>
      <c r="U144" s="22">
        <f t="shared" si="25"/>
        <v>0.10444444444444446</v>
      </c>
      <c r="V144" s="22">
        <f t="shared" si="25"/>
        <v>0.10444444444444446</v>
      </c>
      <c r="W144" s="22">
        <f t="shared" si="25"/>
        <v>0.10444444444444446</v>
      </c>
      <c r="X144" s="22">
        <f t="shared" si="25"/>
        <v>0.10444444444444446</v>
      </c>
      <c r="Y144" s="22">
        <f t="shared" si="25"/>
        <v>0.10444444444444446</v>
      </c>
      <c r="Z144" s="22">
        <f t="shared" si="25"/>
        <v>0.10444444444444446</v>
      </c>
      <c r="AA144" s="22">
        <f t="shared" si="25"/>
        <v>0.10444444444444446</v>
      </c>
      <c r="AB144" s="22">
        <f t="shared" si="25"/>
        <v>0.10444444444444446</v>
      </c>
      <c r="AC144" s="22">
        <f t="shared" si="25"/>
        <v>0.10444444444444446</v>
      </c>
      <c r="AD144" s="22">
        <f t="shared" si="25"/>
        <v>0.10444444444444446</v>
      </c>
      <c r="AE144" s="22">
        <f t="shared" si="25"/>
        <v>0.10444444444444446</v>
      </c>
      <c r="AF144" s="22">
        <f t="shared" si="25"/>
        <v>0.10444444444444446</v>
      </c>
      <c r="AG144" s="22">
        <f t="shared" si="25"/>
        <v>0.10444444444444446</v>
      </c>
      <c r="AH144" s="22">
        <f t="shared" si="25"/>
        <v>0.10444444444444446</v>
      </c>
      <c r="AI144" s="41">
        <f>V144</f>
        <v>0.10444444444444446</v>
      </c>
      <c r="AJ144" s="41">
        <f>AH144</f>
        <v>0.10444444444444446</v>
      </c>
      <c r="AK144" s="41">
        <f t="shared" ref="AK144:AM146" si="26">AJ144*(1+$AO144)</f>
        <v>0.10444444444444446</v>
      </c>
      <c r="AL144" s="41">
        <f t="shared" si="26"/>
        <v>0.10444444444444446</v>
      </c>
      <c r="AM144" s="41">
        <f t="shared" si="26"/>
        <v>0.10444444444444446</v>
      </c>
      <c r="AO144" s="42">
        <v>0</v>
      </c>
    </row>
    <row r="145" spans="2:41" hidden="1" outlineLevel="2" x14ac:dyDescent="0.3">
      <c r="J145" s="19" t="s">
        <v>10</v>
      </c>
      <c r="K145" s="22">
        <f t="shared" ref="K145:AH145" si="27">VLOOKUP(K131,$C$77:$F$91,4,1)</f>
        <v>0.10333333333333335</v>
      </c>
      <c r="L145" s="22">
        <f t="shared" si="27"/>
        <v>0.10333333333333335</v>
      </c>
      <c r="M145" s="22">
        <f t="shared" si="27"/>
        <v>0.10333333333333335</v>
      </c>
      <c r="N145" s="22">
        <f t="shared" si="27"/>
        <v>0.10333333333333335</v>
      </c>
      <c r="O145" s="22">
        <f t="shared" si="27"/>
        <v>0.10333333333333335</v>
      </c>
      <c r="P145" s="22">
        <f t="shared" si="27"/>
        <v>0.10333333333333335</v>
      </c>
      <c r="Q145" s="22">
        <f t="shared" si="27"/>
        <v>0.10333333333333335</v>
      </c>
      <c r="R145" s="22">
        <f t="shared" si="27"/>
        <v>0.10333333333333335</v>
      </c>
      <c r="S145" s="22">
        <f t="shared" si="27"/>
        <v>0.10333333333333335</v>
      </c>
      <c r="T145" s="22">
        <f t="shared" si="27"/>
        <v>0.10333333333333335</v>
      </c>
      <c r="U145" s="22">
        <f t="shared" si="27"/>
        <v>0.10333333333333335</v>
      </c>
      <c r="V145" s="22">
        <f t="shared" si="27"/>
        <v>0.10333333333333335</v>
      </c>
      <c r="W145" s="22">
        <f t="shared" si="27"/>
        <v>0.10333333333333335</v>
      </c>
      <c r="X145" s="22">
        <f t="shared" si="27"/>
        <v>0.10333333333333335</v>
      </c>
      <c r="Y145" s="22">
        <f t="shared" si="27"/>
        <v>0.10333333333333335</v>
      </c>
      <c r="Z145" s="22">
        <f t="shared" si="27"/>
        <v>0.10333333333333335</v>
      </c>
      <c r="AA145" s="22">
        <f t="shared" si="27"/>
        <v>0.10333333333333335</v>
      </c>
      <c r="AB145" s="22">
        <f t="shared" si="27"/>
        <v>0.10333333333333335</v>
      </c>
      <c r="AC145" s="22">
        <f t="shared" si="27"/>
        <v>0.10333333333333335</v>
      </c>
      <c r="AD145" s="22">
        <f t="shared" si="27"/>
        <v>0.10333333333333335</v>
      </c>
      <c r="AE145" s="22">
        <f t="shared" si="27"/>
        <v>0.10333333333333335</v>
      </c>
      <c r="AF145" s="22">
        <f t="shared" si="27"/>
        <v>0.10333333333333335</v>
      </c>
      <c r="AG145" s="22">
        <f t="shared" si="27"/>
        <v>0.10333333333333335</v>
      </c>
      <c r="AH145" s="22">
        <f t="shared" si="27"/>
        <v>0.10333333333333335</v>
      </c>
      <c r="AI145" s="41">
        <f>V145</f>
        <v>0.10333333333333335</v>
      </c>
      <c r="AJ145" s="41">
        <f>AH145</f>
        <v>0.10333333333333335</v>
      </c>
      <c r="AK145" s="41">
        <f t="shared" si="26"/>
        <v>0.10333333333333335</v>
      </c>
      <c r="AL145" s="41">
        <f t="shared" si="26"/>
        <v>0.10333333333333335</v>
      </c>
      <c r="AM145" s="41">
        <f t="shared" si="26"/>
        <v>0.10333333333333335</v>
      </c>
      <c r="AO145" s="42">
        <v>0</v>
      </c>
    </row>
    <row r="146" spans="2:41" hidden="1" outlineLevel="2" x14ac:dyDescent="0.3">
      <c r="J146" s="19" t="s">
        <v>15</v>
      </c>
      <c r="K146" s="22">
        <f t="shared" ref="K146:AH146" si="28">VLOOKUP(K132,$C$77:$F$91,4,1)</f>
        <v>0.10222222222222223</v>
      </c>
      <c r="L146" s="22">
        <f t="shared" si="28"/>
        <v>0.10222222222222223</v>
      </c>
      <c r="M146" s="22">
        <f t="shared" si="28"/>
        <v>0.10222222222222223</v>
      </c>
      <c r="N146" s="22">
        <f t="shared" si="28"/>
        <v>0.10222222222222223</v>
      </c>
      <c r="O146" s="22">
        <f t="shared" si="28"/>
        <v>0.10222222222222223</v>
      </c>
      <c r="P146" s="22">
        <f t="shared" si="28"/>
        <v>0.10222222222222223</v>
      </c>
      <c r="Q146" s="22">
        <f t="shared" si="28"/>
        <v>0.10222222222222223</v>
      </c>
      <c r="R146" s="22">
        <f t="shared" si="28"/>
        <v>0.10222222222222223</v>
      </c>
      <c r="S146" s="22">
        <f t="shared" si="28"/>
        <v>0.10222222222222223</v>
      </c>
      <c r="T146" s="22">
        <f t="shared" si="28"/>
        <v>0.10222222222222223</v>
      </c>
      <c r="U146" s="22">
        <f t="shared" si="28"/>
        <v>0.10222222222222223</v>
      </c>
      <c r="V146" s="22">
        <f t="shared" si="28"/>
        <v>0.10222222222222223</v>
      </c>
      <c r="W146" s="22">
        <f t="shared" si="28"/>
        <v>0.10222222222222223</v>
      </c>
      <c r="X146" s="22">
        <f t="shared" si="28"/>
        <v>0.10222222222222223</v>
      </c>
      <c r="Y146" s="22">
        <f t="shared" si="28"/>
        <v>0.10222222222222223</v>
      </c>
      <c r="Z146" s="22">
        <f t="shared" si="28"/>
        <v>0.10222222222222223</v>
      </c>
      <c r="AA146" s="22">
        <f t="shared" si="28"/>
        <v>0.10222222222222223</v>
      </c>
      <c r="AB146" s="22">
        <f t="shared" si="28"/>
        <v>0.10222222222222223</v>
      </c>
      <c r="AC146" s="22">
        <f t="shared" si="28"/>
        <v>0.10222222222222223</v>
      </c>
      <c r="AD146" s="22">
        <f t="shared" si="28"/>
        <v>0.10222222222222223</v>
      </c>
      <c r="AE146" s="22">
        <f t="shared" si="28"/>
        <v>0.10222222222222223</v>
      </c>
      <c r="AF146" s="22">
        <f t="shared" si="28"/>
        <v>0.10222222222222223</v>
      </c>
      <c r="AG146" s="22">
        <f t="shared" si="28"/>
        <v>0.10222222222222223</v>
      </c>
      <c r="AH146" s="22">
        <f t="shared" si="28"/>
        <v>0.10222222222222223</v>
      </c>
      <c r="AI146" s="41">
        <f>V146</f>
        <v>0.10222222222222223</v>
      </c>
      <c r="AJ146" s="41">
        <f>AH146</f>
        <v>0.10222222222222223</v>
      </c>
      <c r="AK146" s="41">
        <f t="shared" si="26"/>
        <v>0.10222222222222223</v>
      </c>
      <c r="AL146" s="41">
        <f t="shared" si="26"/>
        <v>0.10222222222222223</v>
      </c>
      <c r="AM146" s="41">
        <f t="shared" si="26"/>
        <v>0.10222222222222223</v>
      </c>
      <c r="AO146" s="42">
        <v>0</v>
      </c>
    </row>
    <row r="147" spans="2:41" hidden="1" outlineLevel="2" x14ac:dyDescent="0.3"/>
    <row r="148" spans="2:41" hidden="1" outlineLevel="1" collapsed="1" x14ac:dyDescent="0.3">
      <c r="B148" s="105" t="s">
        <v>131</v>
      </c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7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8"/>
    </row>
    <row r="149" spans="2:41" hidden="1" outlineLevel="2" x14ac:dyDescent="0.3">
      <c r="C149" s="20" t="s">
        <v>0</v>
      </c>
      <c r="D149" s="20"/>
      <c r="E149" s="20"/>
      <c r="F149" s="20"/>
      <c r="G149" s="20"/>
      <c r="H149" s="20"/>
      <c r="I149" s="20"/>
      <c r="AI149" s="14"/>
      <c r="AJ149" s="14"/>
      <c r="AK149" s="14"/>
    </row>
    <row r="150" spans="2:41" hidden="1" outlineLevel="2" x14ac:dyDescent="0.3">
      <c r="C150" s="4"/>
      <c r="D150" s="4"/>
      <c r="E150" s="4"/>
      <c r="F150" s="4"/>
      <c r="G150" s="4"/>
      <c r="H150" s="4"/>
      <c r="I150" s="4"/>
      <c r="J150" s="19" t="s">
        <v>11</v>
      </c>
      <c r="K150" s="3">
        <f t="shared" ref="K150:AM152" si="29">K104*K122</f>
        <v>0</v>
      </c>
      <c r="L150" s="3">
        <f t="shared" si="29"/>
        <v>0</v>
      </c>
      <c r="M150" s="3">
        <f t="shared" si="29"/>
        <v>0</v>
      </c>
      <c r="N150" s="3">
        <f t="shared" si="29"/>
        <v>0</v>
      </c>
      <c r="O150" s="3">
        <f t="shared" si="29"/>
        <v>0</v>
      </c>
      <c r="P150" s="3">
        <f t="shared" si="29"/>
        <v>0</v>
      </c>
      <c r="Q150" s="3">
        <f t="shared" si="29"/>
        <v>0</v>
      </c>
      <c r="R150" s="3">
        <f t="shared" si="29"/>
        <v>0</v>
      </c>
      <c r="S150" s="3">
        <f t="shared" si="29"/>
        <v>0</v>
      </c>
      <c r="T150" s="3">
        <f t="shared" si="29"/>
        <v>0</v>
      </c>
      <c r="U150" s="3">
        <f t="shared" si="29"/>
        <v>0</v>
      </c>
      <c r="V150" s="3">
        <f t="shared" si="29"/>
        <v>0</v>
      </c>
      <c r="W150" s="3">
        <f t="shared" si="29"/>
        <v>0</v>
      </c>
      <c r="X150" s="3">
        <f t="shared" si="29"/>
        <v>0</v>
      </c>
      <c r="Y150" s="3">
        <f t="shared" si="29"/>
        <v>0</v>
      </c>
      <c r="Z150" s="3">
        <f t="shared" si="29"/>
        <v>0</v>
      </c>
      <c r="AA150" s="3">
        <f t="shared" si="29"/>
        <v>0</v>
      </c>
      <c r="AB150" s="3">
        <f t="shared" si="29"/>
        <v>0</v>
      </c>
      <c r="AC150" s="3">
        <f t="shared" si="29"/>
        <v>0</v>
      </c>
      <c r="AD150" s="3">
        <f t="shared" si="29"/>
        <v>0</v>
      </c>
      <c r="AE150" s="3">
        <f t="shared" si="29"/>
        <v>0</v>
      </c>
      <c r="AF150" s="3">
        <f t="shared" si="29"/>
        <v>0</v>
      </c>
      <c r="AG150" s="3">
        <f t="shared" si="29"/>
        <v>0</v>
      </c>
      <c r="AH150" s="3">
        <f t="shared" si="29"/>
        <v>0</v>
      </c>
      <c r="AI150" s="3">
        <f t="shared" si="29"/>
        <v>0</v>
      </c>
      <c r="AJ150" s="3">
        <f t="shared" si="29"/>
        <v>0</v>
      </c>
      <c r="AK150" s="3">
        <f t="shared" si="29"/>
        <v>0</v>
      </c>
      <c r="AL150" s="3">
        <f t="shared" si="29"/>
        <v>0</v>
      </c>
      <c r="AM150" s="3">
        <f t="shared" si="29"/>
        <v>0</v>
      </c>
    </row>
    <row r="151" spans="2:41" hidden="1" outlineLevel="2" x14ac:dyDescent="0.3">
      <c r="C151" s="4"/>
      <c r="D151" s="4"/>
      <c r="E151" s="4"/>
      <c r="F151" s="4"/>
      <c r="G151" s="4"/>
      <c r="H151" s="4"/>
      <c r="I151" s="4"/>
      <c r="J151" s="19" t="s">
        <v>10</v>
      </c>
      <c r="K151" s="3">
        <f t="shared" si="29"/>
        <v>0</v>
      </c>
      <c r="L151" s="3">
        <f t="shared" si="29"/>
        <v>0</v>
      </c>
      <c r="M151" s="3">
        <f t="shared" si="29"/>
        <v>0</v>
      </c>
      <c r="N151" s="3">
        <f t="shared" si="29"/>
        <v>0</v>
      </c>
      <c r="O151" s="3">
        <f t="shared" si="29"/>
        <v>0</v>
      </c>
      <c r="P151" s="3">
        <f t="shared" si="29"/>
        <v>0</v>
      </c>
      <c r="Q151" s="3">
        <f t="shared" si="29"/>
        <v>0</v>
      </c>
      <c r="R151" s="3">
        <f t="shared" si="29"/>
        <v>0</v>
      </c>
      <c r="S151" s="3">
        <f t="shared" si="29"/>
        <v>0</v>
      </c>
      <c r="T151" s="3">
        <f t="shared" si="29"/>
        <v>0</v>
      </c>
      <c r="U151" s="3">
        <f t="shared" si="29"/>
        <v>0</v>
      </c>
      <c r="V151" s="3">
        <f t="shared" si="29"/>
        <v>0</v>
      </c>
      <c r="W151" s="3">
        <f t="shared" si="29"/>
        <v>0</v>
      </c>
      <c r="X151" s="3">
        <f t="shared" si="29"/>
        <v>0</v>
      </c>
      <c r="Y151" s="3">
        <f t="shared" si="29"/>
        <v>0</v>
      </c>
      <c r="Z151" s="3">
        <f t="shared" si="29"/>
        <v>0</v>
      </c>
      <c r="AA151" s="3">
        <f t="shared" si="29"/>
        <v>0</v>
      </c>
      <c r="AB151" s="3">
        <f t="shared" si="29"/>
        <v>0</v>
      </c>
      <c r="AC151" s="3">
        <f t="shared" si="29"/>
        <v>0</v>
      </c>
      <c r="AD151" s="3">
        <f t="shared" si="29"/>
        <v>0</v>
      </c>
      <c r="AE151" s="3">
        <f t="shared" si="29"/>
        <v>0</v>
      </c>
      <c r="AF151" s="3">
        <f t="shared" si="29"/>
        <v>0</v>
      </c>
      <c r="AG151" s="3">
        <f t="shared" si="29"/>
        <v>0</v>
      </c>
      <c r="AH151" s="3">
        <f t="shared" si="29"/>
        <v>0</v>
      </c>
      <c r="AI151" s="3">
        <f t="shared" si="29"/>
        <v>0</v>
      </c>
      <c r="AJ151" s="3">
        <f t="shared" si="29"/>
        <v>0</v>
      </c>
      <c r="AK151" s="3">
        <f t="shared" si="29"/>
        <v>0</v>
      </c>
      <c r="AL151" s="3">
        <f t="shared" si="29"/>
        <v>0</v>
      </c>
      <c r="AM151" s="3">
        <f t="shared" si="29"/>
        <v>0</v>
      </c>
    </row>
    <row r="152" spans="2:41" hidden="1" outlineLevel="2" x14ac:dyDescent="0.3">
      <c r="C152" s="4"/>
      <c r="D152" s="4"/>
      <c r="E152" s="4"/>
      <c r="F152" s="4"/>
      <c r="G152" s="4"/>
      <c r="H152" s="4"/>
      <c r="I152" s="4"/>
      <c r="J152" s="19" t="s">
        <v>15</v>
      </c>
      <c r="K152" s="3">
        <f t="shared" si="29"/>
        <v>0</v>
      </c>
      <c r="L152" s="3">
        <f t="shared" si="29"/>
        <v>0</v>
      </c>
      <c r="M152" s="3">
        <f t="shared" si="29"/>
        <v>0</v>
      </c>
      <c r="N152" s="3">
        <f t="shared" si="29"/>
        <v>0</v>
      </c>
      <c r="O152" s="3">
        <f t="shared" si="29"/>
        <v>0</v>
      </c>
      <c r="P152" s="3">
        <f t="shared" si="29"/>
        <v>0</v>
      </c>
      <c r="Q152" s="3">
        <f t="shared" si="29"/>
        <v>0</v>
      </c>
      <c r="R152" s="3">
        <f t="shared" si="29"/>
        <v>0</v>
      </c>
      <c r="S152" s="3">
        <f t="shared" si="29"/>
        <v>0</v>
      </c>
      <c r="T152" s="3">
        <f t="shared" si="29"/>
        <v>0</v>
      </c>
      <c r="U152" s="3">
        <f t="shared" si="29"/>
        <v>0</v>
      </c>
      <c r="V152" s="3">
        <f t="shared" si="29"/>
        <v>0</v>
      </c>
      <c r="W152" s="3">
        <f t="shared" si="29"/>
        <v>0</v>
      </c>
      <c r="X152" s="3">
        <f t="shared" si="29"/>
        <v>0</v>
      </c>
      <c r="Y152" s="3">
        <f t="shared" si="29"/>
        <v>0</v>
      </c>
      <c r="Z152" s="3">
        <f t="shared" si="29"/>
        <v>0</v>
      </c>
      <c r="AA152" s="3">
        <f t="shared" si="29"/>
        <v>0</v>
      </c>
      <c r="AB152" s="3">
        <f t="shared" si="29"/>
        <v>0</v>
      </c>
      <c r="AC152" s="3">
        <f t="shared" si="29"/>
        <v>0</v>
      </c>
      <c r="AD152" s="3">
        <f t="shared" si="29"/>
        <v>0</v>
      </c>
      <c r="AE152" s="3">
        <f t="shared" si="29"/>
        <v>0</v>
      </c>
      <c r="AF152" s="3">
        <f t="shared" si="29"/>
        <v>0</v>
      </c>
      <c r="AG152" s="3">
        <f t="shared" si="29"/>
        <v>0</v>
      </c>
      <c r="AH152" s="3">
        <f t="shared" si="29"/>
        <v>0</v>
      </c>
      <c r="AI152" s="3">
        <f t="shared" si="29"/>
        <v>0</v>
      </c>
      <c r="AJ152" s="3">
        <f t="shared" si="29"/>
        <v>0</v>
      </c>
      <c r="AK152" s="3">
        <f t="shared" si="29"/>
        <v>0</v>
      </c>
      <c r="AL152" s="3">
        <f t="shared" si="29"/>
        <v>0</v>
      </c>
      <c r="AM152" s="3">
        <f t="shared" si="29"/>
        <v>0</v>
      </c>
    </row>
    <row r="153" spans="2:41" hidden="1" outlineLevel="2" x14ac:dyDescent="0.3">
      <c r="C153" s="20" t="s">
        <v>1</v>
      </c>
      <c r="D153" s="20"/>
      <c r="E153" s="20"/>
      <c r="F153" s="20"/>
      <c r="G153" s="20"/>
      <c r="H153" s="20"/>
      <c r="I153" s="20"/>
      <c r="J153" s="19"/>
      <c r="K153" s="3"/>
      <c r="L153" s="3"/>
      <c r="M153" s="3"/>
      <c r="N153" s="3"/>
      <c r="O153" s="3"/>
      <c r="P153" s="3"/>
      <c r="Q153" s="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 spans="2:41" hidden="1" outlineLevel="2" x14ac:dyDescent="0.3">
      <c r="C154" s="4"/>
      <c r="D154" s="4"/>
      <c r="E154" s="4"/>
      <c r="F154" s="4"/>
      <c r="G154" s="4"/>
      <c r="H154" s="4"/>
      <c r="I154" s="4"/>
      <c r="J154" s="19" t="s">
        <v>11</v>
      </c>
      <c r="K154" s="3">
        <f t="shared" ref="K154:AM156" si="30">K108*K126</f>
        <v>0</v>
      </c>
      <c r="L154" s="3">
        <f t="shared" si="30"/>
        <v>0</v>
      </c>
      <c r="M154" s="3">
        <f t="shared" si="30"/>
        <v>0</v>
      </c>
      <c r="N154" s="3">
        <f t="shared" si="30"/>
        <v>0</v>
      </c>
      <c r="O154" s="3">
        <f t="shared" si="30"/>
        <v>0</v>
      </c>
      <c r="P154" s="3">
        <f t="shared" si="30"/>
        <v>0</v>
      </c>
      <c r="Q154" s="3">
        <f t="shared" si="30"/>
        <v>0</v>
      </c>
      <c r="R154" s="3">
        <f t="shared" si="30"/>
        <v>0</v>
      </c>
      <c r="S154" s="3">
        <f t="shared" si="30"/>
        <v>0</v>
      </c>
      <c r="T154" s="3">
        <f t="shared" si="30"/>
        <v>0</v>
      </c>
      <c r="U154" s="3">
        <f t="shared" si="30"/>
        <v>0</v>
      </c>
      <c r="V154" s="3">
        <f t="shared" si="30"/>
        <v>0</v>
      </c>
      <c r="W154" s="3">
        <f t="shared" si="30"/>
        <v>0</v>
      </c>
      <c r="X154" s="3">
        <f t="shared" si="30"/>
        <v>0</v>
      </c>
      <c r="Y154" s="3">
        <f t="shared" si="30"/>
        <v>0</v>
      </c>
      <c r="Z154" s="3">
        <f t="shared" si="30"/>
        <v>0</v>
      </c>
      <c r="AA154" s="3">
        <f t="shared" si="30"/>
        <v>0</v>
      </c>
      <c r="AB154" s="3">
        <f t="shared" si="30"/>
        <v>0</v>
      </c>
      <c r="AC154" s="3">
        <f t="shared" si="30"/>
        <v>0</v>
      </c>
      <c r="AD154" s="3">
        <f t="shared" si="30"/>
        <v>0</v>
      </c>
      <c r="AE154" s="3">
        <f t="shared" si="30"/>
        <v>0</v>
      </c>
      <c r="AF154" s="3">
        <f t="shared" si="30"/>
        <v>0</v>
      </c>
      <c r="AG154" s="3">
        <f t="shared" si="30"/>
        <v>0</v>
      </c>
      <c r="AH154" s="3">
        <f t="shared" si="30"/>
        <v>0</v>
      </c>
      <c r="AI154" s="3">
        <f t="shared" si="30"/>
        <v>0</v>
      </c>
      <c r="AJ154" s="3">
        <f t="shared" si="30"/>
        <v>0</v>
      </c>
      <c r="AK154" s="3">
        <f t="shared" si="30"/>
        <v>0</v>
      </c>
      <c r="AL154" s="3">
        <f t="shared" si="30"/>
        <v>0</v>
      </c>
      <c r="AM154" s="3">
        <f t="shared" si="30"/>
        <v>0</v>
      </c>
    </row>
    <row r="155" spans="2:41" hidden="1" outlineLevel="2" x14ac:dyDescent="0.3">
      <c r="C155" s="4"/>
      <c r="D155" s="4"/>
      <c r="E155" s="4"/>
      <c r="F155" s="4"/>
      <c r="G155" s="4"/>
      <c r="H155" s="4"/>
      <c r="I155" s="4"/>
      <c r="J155" s="19" t="s">
        <v>10</v>
      </c>
      <c r="K155" s="3">
        <f t="shared" si="30"/>
        <v>0</v>
      </c>
      <c r="L155" s="3">
        <f t="shared" si="30"/>
        <v>0</v>
      </c>
      <c r="M155" s="3">
        <f t="shared" si="30"/>
        <v>0</v>
      </c>
      <c r="N155" s="3">
        <f t="shared" si="30"/>
        <v>0</v>
      </c>
      <c r="O155" s="3">
        <f t="shared" si="30"/>
        <v>0</v>
      </c>
      <c r="P155" s="3">
        <f t="shared" si="30"/>
        <v>0</v>
      </c>
      <c r="Q155" s="3">
        <f t="shared" si="30"/>
        <v>0</v>
      </c>
      <c r="R155" s="3">
        <f t="shared" si="30"/>
        <v>0</v>
      </c>
      <c r="S155" s="3">
        <f t="shared" si="30"/>
        <v>0</v>
      </c>
      <c r="T155" s="3">
        <f t="shared" si="30"/>
        <v>0</v>
      </c>
      <c r="U155" s="3">
        <f t="shared" si="30"/>
        <v>0</v>
      </c>
      <c r="V155" s="3">
        <f t="shared" si="30"/>
        <v>0</v>
      </c>
      <c r="W155" s="3">
        <f t="shared" si="30"/>
        <v>0</v>
      </c>
      <c r="X155" s="3">
        <f t="shared" si="30"/>
        <v>0</v>
      </c>
      <c r="Y155" s="3">
        <f t="shared" si="30"/>
        <v>0</v>
      </c>
      <c r="Z155" s="3">
        <f t="shared" si="30"/>
        <v>0</v>
      </c>
      <c r="AA155" s="3">
        <f t="shared" si="30"/>
        <v>0</v>
      </c>
      <c r="AB155" s="3">
        <f t="shared" si="30"/>
        <v>0</v>
      </c>
      <c r="AC155" s="3">
        <f t="shared" si="30"/>
        <v>0</v>
      </c>
      <c r="AD155" s="3">
        <f t="shared" si="30"/>
        <v>0</v>
      </c>
      <c r="AE155" s="3">
        <f t="shared" si="30"/>
        <v>0</v>
      </c>
      <c r="AF155" s="3">
        <f t="shared" si="30"/>
        <v>0</v>
      </c>
      <c r="AG155" s="3">
        <f t="shared" si="30"/>
        <v>0</v>
      </c>
      <c r="AH155" s="3">
        <f t="shared" si="30"/>
        <v>0</v>
      </c>
      <c r="AI155" s="3">
        <f t="shared" si="30"/>
        <v>0</v>
      </c>
      <c r="AJ155" s="3">
        <f t="shared" si="30"/>
        <v>0</v>
      </c>
      <c r="AK155" s="3">
        <f t="shared" si="30"/>
        <v>0</v>
      </c>
      <c r="AL155" s="3">
        <f t="shared" si="30"/>
        <v>0</v>
      </c>
      <c r="AM155" s="3">
        <f t="shared" si="30"/>
        <v>0</v>
      </c>
    </row>
    <row r="156" spans="2:41" hidden="1" outlineLevel="2" x14ac:dyDescent="0.3">
      <c r="J156" s="19" t="s">
        <v>15</v>
      </c>
      <c r="K156" s="3">
        <f t="shared" si="30"/>
        <v>0</v>
      </c>
      <c r="L156" s="3">
        <f t="shared" si="30"/>
        <v>0</v>
      </c>
      <c r="M156" s="3">
        <f t="shared" si="30"/>
        <v>0</v>
      </c>
      <c r="N156" s="3">
        <f t="shared" si="30"/>
        <v>0</v>
      </c>
      <c r="O156" s="3">
        <f t="shared" si="30"/>
        <v>0</v>
      </c>
      <c r="P156" s="3">
        <f t="shared" si="30"/>
        <v>0</v>
      </c>
      <c r="Q156" s="3">
        <f t="shared" si="30"/>
        <v>0</v>
      </c>
      <c r="R156" s="3">
        <f t="shared" si="30"/>
        <v>0</v>
      </c>
      <c r="S156" s="3">
        <f t="shared" si="30"/>
        <v>0</v>
      </c>
      <c r="T156" s="3">
        <f t="shared" si="30"/>
        <v>0</v>
      </c>
      <c r="U156" s="3">
        <f t="shared" si="30"/>
        <v>0</v>
      </c>
      <c r="V156" s="3">
        <f t="shared" si="30"/>
        <v>0</v>
      </c>
      <c r="W156" s="3">
        <f t="shared" si="30"/>
        <v>0</v>
      </c>
      <c r="X156" s="3">
        <f t="shared" si="30"/>
        <v>0</v>
      </c>
      <c r="Y156" s="3">
        <f t="shared" si="30"/>
        <v>0</v>
      </c>
      <c r="Z156" s="3">
        <f t="shared" si="30"/>
        <v>0</v>
      </c>
      <c r="AA156" s="3">
        <f t="shared" si="30"/>
        <v>0</v>
      </c>
      <c r="AB156" s="3">
        <f t="shared" si="30"/>
        <v>0</v>
      </c>
      <c r="AC156" s="3">
        <f t="shared" si="30"/>
        <v>0</v>
      </c>
      <c r="AD156" s="3">
        <f t="shared" si="30"/>
        <v>0</v>
      </c>
      <c r="AE156" s="3">
        <f t="shared" si="30"/>
        <v>0</v>
      </c>
      <c r="AF156" s="3">
        <f t="shared" si="30"/>
        <v>0</v>
      </c>
      <c r="AG156" s="3">
        <f t="shared" si="30"/>
        <v>0</v>
      </c>
      <c r="AH156" s="3">
        <f t="shared" si="30"/>
        <v>0</v>
      </c>
      <c r="AI156" s="3">
        <f t="shared" si="30"/>
        <v>0</v>
      </c>
      <c r="AJ156" s="3">
        <f t="shared" si="30"/>
        <v>0</v>
      </c>
      <c r="AK156" s="3">
        <f t="shared" si="30"/>
        <v>0</v>
      </c>
      <c r="AL156" s="3">
        <f t="shared" si="30"/>
        <v>0</v>
      </c>
      <c r="AM156" s="3">
        <f t="shared" si="30"/>
        <v>0</v>
      </c>
    </row>
    <row r="157" spans="2:41" hidden="1" outlineLevel="2" x14ac:dyDescent="0.3">
      <c r="C157" s="20" t="s">
        <v>14</v>
      </c>
      <c r="D157" s="20"/>
      <c r="E157" s="20"/>
      <c r="F157" s="20"/>
      <c r="G157" s="20"/>
      <c r="H157" s="20"/>
      <c r="I157" s="20"/>
      <c r="J157" s="19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2:41" hidden="1" outlineLevel="2" x14ac:dyDescent="0.3">
      <c r="J158" s="19" t="s">
        <v>11</v>
      </c>
      <c r="K158" s="3">
        <f t="shared" ref="K158:AM160" si="31">K112*K130</f>
        <v>0</v>
      </c>
      <c r="L158" s="3">
        <f t="shared" si="31"/>
        <v>0</v>
      </c>
      <c r="M158" s="3">
        <f t="shared" si="31"/>
        <v>0</v>
      </c>
      <c r="N158" s="3">
        <f t="shared" si="31"/>
        <v>0</v>
      </c>
      <c r="O158" s="3">
        <f t="shared" si="31"/>
        <v>0</v>
      </c>
      <c r="P158" s="3">
        <f t="shared" si="31"/>
        <v>0</v>
      </c>
      <c r="Q158" s="3">
        <f t="shared" si="31"/>
        <v>0</v>
      </c>
      <c r="R158" s="3">
        <f t="shared" si="31"/>
        <v>0</v>
      </c>
      <c r="S158" s="3">
        <f t="shared" si="31"/>
        <v>0</v>
      </c>
      <c r="T158" s="3">
        <f t="shared" si="31"/>
        <v>0</v>
      </c>
      <c r="U158" s="3">
        <f t="shared" si="31"/>
        <v>0</v>
      </c>
      <c r="V158" s="3">
        <f t="shared" si="31"/>
        <v>0</v>
      </c>
      <c r="W158" s="3">
        <f t="shared" si="31"/>
        <v>0</v>
      </c>
      <c r="X158" s="3">
        <f t="shared" si="31"/>
        <v>0</v>
      </c>
      <c r="Y158" s="3">
        <f t="shared" si="31"/>
        <v>0</v>
      </c>
      <c r="Z158" s="3">
        <f t="shared" si="31"/>
        <v>0</v>
      </c>
      <c r="AA158" s="3">
        <f t="shared" si="31"/>
        <v>0</v>
      </c>
      <c r="AB158" s="3">
        <f t="shared" si="31"/>
        <v>0</v>
      </c>
      <c r="AC158" s="3">
        <f t="shared" si="31"/>
        <v>0</v>
      </c>
      <c r="AD158" s="3">
        <f t="shared" si="31"/>
        <v>0</v>
      </c>
      <c r="AE158" s="3">
        <f t="shared" si="31"/>
        <v>0</v>
      </c>
      <c r="AF158" s="3">
        <f t="shared" si="31"/>
        <v>0</v>
      </c>
      <c r="AG158" s="3">
        <f t="shared" si="31"/>
        <v>0</v>
      </c>
      <c r="AH158" s="3">
        <f t="shared" si="31"/>
        <v>0</v>
      </c>
      <c r="AI158" s="3">
        <f t="shared" si="31"/>
        <v>0</v>
      </c>
      <c r="AJ158" s="3">
        <f t="shared" si="31"/>
        <v>0</v>
      </c>
      <c r="AK158" s="3">
        <f t="shared" si="31"/>
        <v>0</v>
      </c>
      <c r="AL158" s="3">
        <f t="shared" si="31"/>
        <v>0</v>
      </c>
      <c r="AM158" s="3">
        <f t="shared" si="31"/>
        <v>0</v>
      </c>
    </row>
    <row r="159" spans="2:41" hidden="1" outlineLevel="2" x14ac:dyDescent="0.3">
      <c r="J159" s="19" t="s">
        <v>10</v>
      </c>
      <c r="K159" s="3">
        <f t="shared" si="31"/>
        <v>0</v>
      </c>
      <c r="L159" s="3">
        <f t="shared" si="31"/>
        <v>0</v>
      </c>
      <c r="M159" s="3">
        <f t="shared" si="31"/>
        <v>0</v>
      </c>
      <c r="N159" s="3">
        <f t="shared" si="31"/>
        <v>0</v>
      </c>
      <c r="O159" s="3">
        <f t="shared" si="31"/>
        <v>0</v>
      </c>
      <c r="P159" s="3">
        <f t="shared" si="31"/>
        <v>0</v>
      </c>
      <c r="Q159" s="3">
        <f t="shared" si="31"/>
        <v>0</v>
      </c>
      <c r="R159" s="3">
        <f t="shared" si="31"/>
        <v>0</v>
      </c>
      <c r="S159" s="3">
        <f t="shared" si="31"/>
        <v>0</v>
      </c>
      <c r="T159" s="3">
        <f t="shared" si="31"/>
        <v>0</v>
      </c>
      <c r="U159" s="3">
        <f t="shared" si="31"/>
        <v>0</v>
      </c>
      <c r="V159" s="3">
        <f t="shared" si="31"/>
        <v>0</v>
      </c>
      <c r="W159" s="3">
        <f t="shared" si="31"/>
        <v>0</v>
      </c>
      <c r="X159" s="3">
        <f t="shared" si="31"/>
        <v>0</v>
      </c>
      <c r="Y159" s="3">
        <f t="shared" si="31"/>
        <v>0</v>
      </c>
      <c r="Z159" s="3">
        <f t="shared" si="31"/>
        <v>0</v>
      </c>
      <c r="AA159" s="3">
        <f t="shared" si="31"/>
        <v>0</v>
      </c>
      <c r="AB159" s="3">
        <f t="shared" si="31"/>
        <v>0</v>
      </c>
      <c r="AC159" s="3">
        <f t="shared" si="31"/>
        <v>0</v>
      </c>
      <c r="AD159" s="3">
        <f t="shared" si="31"/>
        <v>0</v>
      </c>
      <c r="AE159" s="3">
        <f t="shared" si="31"/>
        <v>0</v>
      </c>
      <c r="AF159" s="3">
        <f t="shared" si="31"/>
        <v>0</v>
      </c>
      <c r="AG159" s="3">
        <f t="shared" si="31"/>
        <v>0</v>
      </c>
      <c r="AH159" s="3">
        <f t="shared" si="31"/>
        <v>0</v>
      </c>
      <c r="AI159" s="3">
        <f t="shared" si="31"/>
        <v>0</v>
      </c>
      <c r="AJ159" s="3">
        <f t="shared" si="31"/>
        <v>0</v>
      </c>
      <c r="AK159" s="3">
        <f t="shared" si="31"/>
        <v>0</v>
      </c>
      <c r="AL159" s="3">
        <f t="shared" si="31"/>
        <v>0</v>
      </c>
      <c r="AM159" s="3">
        <f t="shared" si="31"/>
        <v>0</v>
      </c>
    </row>
    <row r="160" spans="2:41" hidden="1" outlineLevel="2" x14ac:dyDescent="0.3">
      <c r="J160" s="19" t="s">
        <v>15</v>
      </c>
      <c r="K160" s="3">
        <f t="shared" si="31"/>
        <v>0</v>
      </c>
      <c r="L160" s="3">
        <f t="shared" si="31"/>
        <v>0</v>
      </c>
      <c r="M160" s="3">
        <f t="shared" si="31"/>
        <v>0</v>
      </c>
      <c r="N160" s="3">
        <f t="shared" si="31"/>
        <v>0</v>
      </c>
      <c r="O160" s="3">
        <f t="shared" si="31"/>
        <v>0</v>
      </c>
      <c r="P160" s="3">
        <f t="shared" si="31"/>
        <v>0</v>
      </c>
      <c r="Q160" s="3">
        <f t="shared" si="31"/>
        <v>0</v>
      </c>
      <c r="R160" s="3">
        <f t="shared" si="31"/>
        <v>0</v>
      </c>
      <c r="S160" s="3">
        <f t="shared" si="31"/>
        <v>0</v>
      </c>
      <c r="T160" s="3">
        <f t="shared" si="31"/>
        <v>0</v>
      </c>
      <c r="U160" s="3">
        <f t="shared" si="31"/>
        <v>0</v>
      </c>
      <c r="V160" s="3">
        <f t="shared" si="31"/>
        <v>0</v>
      </c>
      <c r="W160" s="3">
        <f t="shared" si="31"/>
        <v>0</v>
      </c>
      <c r="X160" s="3">
        <f t="shared" si="31"/>
        <v>0</v>
      </c>
      <c r="Y160" s="3">
        <f t="shared" si="31"/>
        <v>0</v>
      </c>
      <c r="Z160" s="3">
        <f t="shared" si="31"/>
        <v>0</v>
      </c>
      <c r="AA160" s="3">
        <f t="shared" si="31"/>
        <v>0</v>
      </c>
      <c r="AB160" s="3">
        <f t="shared" si="31"/>
        <v>0</v>
      </c>
      <c r="AC160" s="3">
        <f t="shared" si="31"/>
        <v>0</v>
      </c>
      <c r="AD160" s="3">
        <f t="shared" si="31"/>
        <v>0</v>
      </c>
      <c r="AE160" s="3">
        <f t="shared" si="31"/>
        <v>0</v>
      </c>
      <c r="AF160" s="3">
        <f t="shared" si="31"/>
        <v>0</v>
      </c>
      <c r="AG160" s="3">
        <f t="shared" si="31"/>
        <v>0</v>
      </c>
      <c r="AH160" s="3">
        <f t="shared" si="31"/>
        <v>0</v>
      </c>
      <c r="AI160" s="3">
        <f t="shared" si="31"/>
        <v>0</v>
      </c>
      <c r="AJ160" s="3">
        <f t="shared" si="31"/>
        <v>0</v>
      </c>
      <c r="AK160" s="3">
        <f t="shared" si="31"/>
        <v>0</v>
      </c>
      <c r="AL160" s="3">
        <f t="shared" si="31"/>
        <v>0</v>
      </c>
      <c r="AM160" s="3">
        <f t="shared" si="31"/>
        <v>0</v>
      </c>
    </row>
    <row r="161" spans="1:41" ht="13.5" hidden="1" outlineLevel="1" thickBot="1" x14ac:dyDescent="0.35"/>
    <row r="162" spans="1:41" ht="13.5" collapsed="1" thickBot="1" x14ac:dyDescent="0.35">
      <c r="A162" s="36" t="s">
        <v>151</v>
      </c>
      <c r="B162" s="96" t="s">
        <v>116</v>
      </c>
      <c r="C162" s="97"/>
      <c r="D162" s="97"/>
      <c r="E162" s="97"/>
      <c r="F162" s="97"/>
      <c r="G162" s="97"/>
      <c r="H162" s="97"/>
      <c r="I162" s="97"/>
      <c r="J162" s="97"/>
      <c r="K162" s="98"/>
      <c r="L162" s="98"/>
      <c r="M162" s="98"/>
      <c r="N162" s="98"/>
      <c r="O162" s="98"/>
      <c r="P162" s="98"/>
      <c r="Q162" s="98"/>
      <c r="R162" s="99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</row>
    <row r="163" spans="1:41" ht="13.5" hidden="1" outlineLevel="1" thickBot="1" x14ac:dyDescent="0.35">
      <c r="B163" s="104" t="s">
        <v>210</v>
      </c>
      <c r="C163" s="101"/>
      <c r="D163" s="101"/>
      <c r="E163" s="101"/>
      <c r="F163" s="101"/>
      <c r="G163" s="101"/>
      <c r="H163" s="101"/>
      <c r="I163" s="101"/>
      <c r="J163" s="101"/>
      <c r="K163" s="102"/>
      <c r="L163" s="102"/>
      <c r="M163" s="102"/>
      <c r="N163" s="102"/>
      <c r="O163" s="102"/>
      <c r="P163" s="102"/>
      <c r="Q163" s="102"/>
      <c r="R163" s="103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</row>
    <row r="164" spans="1:41" hidden="1" outlineLevel="1" x14ac:dyDescent="0.3"/>
    <row r="165" spans="1:41" hidden="1" outlineLevel="1" collapsed="1" x14ac:dyDescent="0.3">
      <c r="B165" t="s">
        <v>28</v>
      </c>
    </row>
    <row r="166" spans="1:41" hidden="1" outlineLevel="2" x14ac:dyDescent="0.3">
      <c r="B166" s="24" t="s">
        <v>25</v>
      </c>
      <c r="J166" s="19" t="s">
        <v>11</v>
      </c>
      <c r="K166" s="23">
        <v>7.0000000000000007E-2</v>
      </c>
      <c r="L166" s="23">
        <v>7.0000000000000007E-2</v>
      </c>
      <c r="M166" s="23">
        <v>7.0000000000000007E-2</v>
      </c>
      <c r="N166" s="23">
        <v>7.0000000000000007E-2</v>
      </c>
      <c r="O166" s="23">
        <v>7.0000000000000007E-2</v>
      </c>
      <c r="P166" s="23">
        <v>7.0000000000000007E-2</v>
      </c>
      <c r="Q166" s="23">
        <v>7.0000000000000007E-2</v>
      </c>
      <c r="R166" s="23">
        <v>7.0000000000000007E-2</v>
      </c>
      <c r="S166" s="23">
        <v>7.0000000000000007E-2</v>
      </c>
      <c r="T166" s="23">
        <v>7.0000000000000007E-2</v>
      </c>
      <c r="U166" s="23">
        <v>7.0000000000000007E-2</v>
      </c>
      <c r="V166" s="23">
        <v>7.0000000000000007E-2</v>
      </c>
      <c r="W166" s="23">
        <v>7.0000000000000007E-2</v>
      </c>
      <c r="X166" s="23">
        <v>7.0000000000000007E-2</v>
      </c>
      <c r="Y166" s="23">
        <v>7.0000000000000007E-2</v>
      </c>
      <c r="Z166" s="23">
        <v>7.0000000000000007E-2</v>
      </c>
      <c r="AA166" s="23">
        <v>7.0000000000000007E-2</v>
      </c>
      <c r="AB166" s="23">
        <v>7.0000000000000007E-2</v>
      </c>
      <c r="AC166" s="23">
        <v>7.0000000000000007E-2</v>
      </c>
      <c r="AD166" s="23">
        <v>7.0000000000000007E-2</v>
      </c>
      <c r="AE166" s="23">
        <v>7.0000000000000007E-2</v>
      </c>
      <c r="AF166" s="23">
        <v>7.0000000000000007E-2</v>
      </c>
      <c r="AG166" s="23">
        <v>7.0000000000000007E-2</v>
      </c>
      <c r="AH166" s="23">
        <v>7.0000000000000007E-2</v>
      </c>
      <c r="AI166" s="34">
        <f>V166</f>
        <v>7.0000000000000007E-2</v>
      </c>
      <c r="AJ166" s="34">
        <f>AH166</f>
        <v>7.0000000000000007E-2</v>
      </c>
      <c r="AK166" s="34">
        <f t="shared" ref="AK166:AM168" si="32">AJ166</f>
        <v>7.0000000000000007E-2</v>
      </c>
      <c r="AL166" s="34">
        <f t="shared" si="32"/>
        <v>7.0000000000000007E-2</v>
      </c>
      <c r="AM166" s="34">
        <f t="shared" si="32"/>
        <v>7.0000000000000007E-2</v>
      </c>
    </row>
    <row r="167" spans="1:41" hidden="1" outlineLevel="2" x14ac:dyDescent="0.3">
      <c r="J167" s="19" t="s">
        <v>10</v>
      </c>
      <c r="K167" s="23">
        <v>0.09</v>
      </c>
      <c r="L167" s="23">
        <v>0.09</v>
      </c>
      <c r="M167" s="23">
        <v>0.09</v>
      </c>
      <c r="N167" s="23">
        <v>0.09</v>
      </c>
      <c r="O167" s="23">
        <v>0.09</v>
      </c>
      <c r="P167" s="23">
        <v>0.09</v>
      </c>
      <c r="Q167" s="23">
        <v>0.09</v>
      </c>
      <c r="R167" s="23">
        <v>0.09</v>
      </c>
      <c r="S167" s="23">
        <v>0.09</v>
      </c>
      <c r="T167" s="23">
        <v>0.09</v>
      </c>
      <c r="U167" s="23">
        <v>0.09</v>
      </c>
      <c r="V167" s="23">
        <v>0.09</v>
      </c>
      <c r="W167" s="23">
        <v>0.09</v>
      </c>
      <c r="X167" s="23">
        <v>0.09</v>
      </c>
      <c r="Y167" s="23">
        <v>0.09</v>
      </c>
      <c r="Z167" s="23">
        <v>0.09</v>
      </c>
      <c r="AA167" s="23">
        <v>0.09</v>
      </c>
      <c r="AB167" s="23">
        <v>0.09</v>
      </c>
      <c r="AC167" s="23">
        <v>0.09</v>
      </c>
      <c r="AD167" s="23">
        <v>0.09</v>
      </c>
      <c r="AE167" s="23">
        <v>0.09</v>
      </c>
      <c r="AF167" s="23">
        <v>0.09</v>
      </c>
      <c r="AG167" s="23">
        <v>0.09</v>
      </c>
      <c r="AH167" s="23">
        <v>0.09</v>
      </c>
      <c r="AI167" s="34">
        <f>V167</f>
        <v>0.09</v>
      </c>
      <c r="AJ167" s="34">
        <f>AH167</f>
        <v>0.09</v>
      </c>
      <c r="AK167" s="34">
        <f t="shared" si="32"/>
        <v>0.09</v>
      </c>
      <c r="AL167" s="34">
        <f t="shared" si="32"/>
        <v>0.09</v>
      </c>
      <c r="AM167" s="34">
        <f t="shared" si="32"/>
        <v>0.09</v>
      </c>
    </row>
    <row r="168" spans="1:41" hidden="1" outlineLevel="2" x14ac:dyDescent="0.3">
      <c r="J168" s="19" t="s">
        <v>15</v>
      </c>
      <c r="K168" s="23">
        <v>0.1</v>
      </c>
      <c r="L168" s="23">
        <v>0.1</v>
      </c>
      <c r="M168" s="23">
        <v>0.1</v>
      </c>
      <c r="N168" s="23">
        <v>0.1</v>
      </c>
      <c r="O168" s="23">
        <v>0.1</v>
      </c>
      <c r="P168" s="23">
        <v>0.1</v>
      </c>
      <c r="Q168" s="23">
        <v>0.1</v>
      </c>
      <c r="R168" s="23">
        <v>0.1</v>
      </c>
      <c r="S168" s="23">
        <v>0.1</v>
      </c>
      <c r="T168" s="23">
        <v>0.1</v>
      </c>
      <c r="U168" s="23">
        <v>0.1</v>
      </c>
      <c r="V168" s="23">
        <v>0.1</v>
      </c>
      <c r="W168" s="23">
        <v>0.1</v>
      </c>
      <c r="X168" s="23">
        <v>0.1</v>
      </c>
      <c r="Y168" s="23">
        <v>0.1</v>
      </c>
      <c r="Z168" s="23">
        <v>0.1</v>
      </c>
      <c r="AA168" s="23">
        <v>0.1</v>
      </c>
      <c r="AB168" s="23">
        <v>0.1</v>
      </c>
      <c r="AC168" s="23">
        <v>0.1</v>
      </c>
      <c r="AD168" s="23">
        <v>0.1</v>
      </c>
      <c r="AE168" s="23">
        <v>0.1</v>
      </c>
      <c r="AF168" s="23">
        <v>0.1</v>
      </c>
      <c r="AG168" s="23">
        <v>0.1</v>
      </c>
      <c r="AH168" s="23">
        <v>0.1</v>
      </c>
      <c r="AI168" s="34">
        <f>V168</f>
        <v>0.1</v>
      </c>
      <c r="AJ168" s="34">
        <f>AH168</f>
        <v>0.1</v>
      </c>
      <c r="AK168" s="34">
        <f t="shared" si="32"/>
        <v>0.1</v>
      </c>
      <c r="AL168" s="34">
        <f t="shared" si="32"/>
        <v>0.1</v>
      </c>
      <c r="AM168" s="34">
        <f t="shared" si="32"/>
        <v>0.1</v>
      </c>
    </row>
    <row r="169" spans="1:41" hidden="1" outlineLevel="1" collapsed="1" x14ac:dyDescent="0.3">
      <c r="B169" t="s">
        <v>158</v>
      </c>
    </row>
    <row r="170" spans="1:41" hidden="1" outlineLevel="2" x14ac:dyDescent="0.3">
      <c r="J170" s="19" t="s">
        <v>11</v>
      </c>
      <c r="K170" s="3">
        <f>50%*K267</f>
        <v>600</v>
      </c>
      <c r="L170" s="3">
        <f t="shared" ref="L170:AH172" si="33">50%*L267</f>
        <v>600</v>
      </c>
      <c r="M170" s="3">
        <f t="shared" si="33"/>
        <v>600</v>
      </c>
      <c r="N170" s="3">
        <f t="shared" si="33"/>
        <v>600</v>
      </c>
      <c r="O170" s="3">
        <f t="shared" si="33"/>
        <v>600</v>
      </c>
      <c r="P170" s="3">
        <f t="shared" si="33"/>
        <v>600</v>
      </c>
      <c r="Q170" s="3">
        <f t="shared" si="33"/>
        <v>600</v>
      </c>
      <c r="R170" s="3">
        <f t="shared" si="33"/>
        <v>600</v>
      </c>
      <c r="S170" s="3">
        <f t="shared" si="33"/>
        <v>600</v>
      </c>
      <c r="T170" s="3">
        <f t="shared" si="33"/>
        <v>600</v>
      </c>
      <c r="U170" s="3">
        <f t="shared" si="33"/>
        <v>600</v>
      </c>
      <c r="V170" s="3">
        <f t="shared" si="33"/>
        <v>600</v>
      </c>
      <c r="W170" s="3">
        <f t="shared" si="33"/>
        <v>600</v>
      </c>
      <c r="X170" s="3">
        <f t="shared" si="33"/>
        <v>600</v>
      </c>
      <c r="Y170" s="3">
        <f t="shared" si="33"/>
        <v>600</v>
      </c>
      <c r="Z170" s="3">
        <f t="shared" si="33"/>
        <v>600</v>
      </c>
      <c r="AA170" s="3">
        <f t="shared" si="33"/>
        <v>600</v>
      </c>
      <c r="AB170" s="3">
        <f t="shared" si="33"/>
        <v>600</v>
      </c>
      <c r="AC170" s="3">
        <f t="shared" si="33"/>
        <v>600</v>
      </c>
      <c r="AD170" s="3">
        <f t="shared" si="33"/>
        <v>600</v>
      </c>
      <c r="AE170" s="3">
        <f t="shared" si="33"/>
        <v>600</v>
      </c>
      <c r="AF170" s="3">
        <f t="shared" si="33"/>
        <v>600</v>
      </c>
      <c r="AG170" s="3">
        <f t="shared" si="33"/>
        <v>600</v>
      </c>
      <c r="AH170" s="3">
        <f t="shared" si="33"/>
        <v>600</v>
      </c>
      <c r="AI170" s="14">
        <f>SUM(K170:V170)</f>
        <v>7200</v>
      </c>
      <c r="AJ170" s="14">
        <f>SUM(W170:AH170)</f>
        <v>7200</v>
      </c>
      <c r="AK170" s="14">
        <f t="shared" ref="AK170:AM172" si="34">AJ170*(1+$AO170)</f>
        <v>7920.0000000000009</v>
      </c>
      <c r="AL170" s="14">
        <f t="shared" si="34"/>
        <v>8712.0000000000018</v>
      </c>
      <c r="AM170" s="14">
        <f t="shared" si="34"/>
        <v>9583.2000000000025</v>
      </c>
      <c r="AO170" s="42">
        <v>0.1</v>
      </c>
    </row>
    <row r="171" spans="1:41" hidden="1" outlineLevel="2" x14ac:dyDescent="0.3">
      <c r="J171" s="19" t="s">
        <v>10</v>
      </c>
      <c r="K171" s="3">
        <f t="shared" ref="K171:Z172" si="35">50%*K268</f>
        <v>700</v>
      </c>
      <c r="L171" s="3">
        <f t="shared" si="35"/>
        <v>700</v>
      </c>
      <c r="M171" s="3">
        <f t="shared" si="35"/>
        <v>700</v>
      </c>
      <c r="N171" s="3">
        <f t="shared" si="35"/>
        <v>700</v>
      </c>
      <c r="O171" s="3">
        <f t="shared" si="35"/>
        <v>700</v>
      </c>
      <c r="P171" s="3">
        <f t="shared" si="35"/>
        <v>700</v>
      </c>
      <c r="Q171" s="3">
        <f t="shared" si="35"/>
        <v>700</v>
      </c>
      <c r="R171" s="3">
        <f t="shared" si="35"/>
        <v>700</v>
      </c>
      <c r="S171" s="3">
        <f t="shared" si="35"/>
        <v>700</v>
      </c>
      <c r="T171" s="3">
        <f t="shared" si="35"/>
        <v>700</v>
      </c>
      <c r="U171" s="3">
        <f t="shared" si="35"/>
        <v>700</v>
      </c>
      <c r="V171" s="3">
        <f t="shared" si="35"/>
        <v>700</v>
      </c>
      <c r="W171" s="3">
        <f t="shared" si="35"/>
        <v>700</v>
      </c>
      <c r="X171" s="3">
        <f t="shared" si="35"/>
        <v>700</v>
      </c>
      <c r="Y171" s="3">
        <f t="shared" si="35"/>
        <v>700</v>
      </c>
      <c r="Z171" s="3">
        <f t="shared" si="35"/>
        <v>700</v>
      </c>
      <c r="AA171" s="3">
        <f t="shared" si="33"/>
        <v>700</v>
      </c>
      <c r="AB171" s="3">
        <f t="shared" si="33"/>
        <v>700</v>
      </c>
      <c r="AC171" s="3">
        <f t="shared" si="33"/>
        <v>700</v>
      </c>
      <c r="AD171" s="3">
        <f t="shared" si="33"/>
        <v>700</v>
      </c>
      <c r="AE171" s="3">
        <f t="shared" si="33"/>
        <v>700</v>
      </c>
      <c r="AF171" s="3">
        <f t="shared" si="33"/>
        <v>700</v>
      </c>
      <c r="AG171" s="3">
        <f t="shared" si="33"/>
        <v>700</v>
      </c>
      <c r="AH171" s="3">
        <f t="shared" si="33"/>
        <v>700</v>
      </c>
      <c r="AI171" s="14">
        <f>SUM(K171:V171)</f>
        <v>8400</v>
      </c>
      <c r="AJ171" s="14">
        <f>SUM(W171:AH171)</f>
        <v>8400</v>
      </c>
      <c r="AK171" s="14">
        <f t="shared" si="34"/>
        <v>9660</v>
      </c>
      <c r="AL171" s="14">
        <f t="shared" si="34"/>
        <v>11109</v>
      </c>
      <c r="AM171" s="14">
        <f t="shared" si="34"/>
        <v>12775.349999999999</v>
      </c>
      <c r="AO171" s="42">
        <v>0.15</v>
      </c>
    </row>
    <row r="172" spans="1:41" hidden="1" outlineLevel="2" x14ac:dyDescent="0.3">
      <c r="J172" s="19" t="s">
        <v>15</v>
      </c>
      <c r="K172" s="3">
        <f t="shared" si="35"/>
        <v>800</v>
      </c>
      <c r="L172" s="3">
        <f t="shared" si="33"/>
        <v>800</v>
      </c>
      <c r="M172" s="3">
        <f t="shared" si="33"/>
        <v>800</v>
      </c>
      <c r="N172" s="3">
        <f t="shared" si="33"/>
        <v>800</v>
      </c>
      <c r="O172" s="3">
        <f t="shared" si="33"/>
        <v>800</v>
      </c>
      <c r="P172" s="3">
        <f t="shared" si="33"/>
        <v>800</v>
      </c>
      <c r="Q172" s="3">
        <f t="shared" si="33"/>
        <v>800</v>
      </c>
      <c r="R172" s="3">
        <f t="shared" si="33"/>
        <v>800</v>
      </c>
      <c r="S172" s="3">
        <f t="shared" si="33"/>
        <v>800</v>
      </c>
      <c r="T172" s="3">
        <f t="shared" si="33"/>
        <v>800</v>
      </c>
      <c r="U172" s="3">
        <f t="shared" si="33"/>
        <v>800</v>
      </c>
      <c r="V172" s="3">
        <f t="shared" si="33"/>
        <v>800</v>
      </c>
      <c r="W172" s="3">
        <f t="shared" si="33"/>
        <v>800</v>
      </c>
      <c r="X172" s="3">
        <f t="shared" si="33"/>
        <v>800</v>
      </c>
      <c r="Y172" s="3">
        <f t="shared" si="33"/>
        <v>800</v>
      </c>
      <c r="Z172" s="3">
        <f t="shared" si="33"/>
        <v>800</v>
      </c>
      <c r="AA172" s="3">
        <f t="shared" si="33"/>
        <v>800</v>
      </c>
      <c r="AB172" s="3">
        <f t="shared" si="33"/>
        <v>800</v>
      </c>
      <c r="AC172" s="3">
        <f t="shared" si="33"/>
        <v>800</v>
      </c>
      <c r="AD172" s="3">
        <f t="shared" si="33"/>
        <v>800</v>
      </c>
      <c r="AE172" s="3">
        <f t="shared" si="33"/>
        <v>800</v>
      </c>
      <c r="AF172" s="3">
        <f t="shared" si="33"/>
        <v>800</v>
      </c>
      <c r="AG172" s="3">
        <f t="shared" si="33"/>
        <v>800</v>
      </c>
      <c r="AH172" s="3">
        <f t="shared" si="33"/>
        <v>800</v>
      </c>
      <c r="AI172" s="14">
        <f>SUM(K172:V172)</f>
        <v>9600</v>
      </c>
      <c r="AJ172" s="14">
        <f>SUM(W172:AH172)</f>
        <v>9600</v>
      </c>
      <c r="AK172" s="14">
        <f t="shared" si="34"/>
        <v>11520</v>
      </c>
      <c r="AL172" s="14">
        <f t="shared" si="34"/>
        <v>13824</v>
      </c>
      <c r="AM172" s="14">
        <f t="shared" si="34"/>
        <v>16588.8</v>
      </c>
      <c r="AO172" s="42">
        <v>0.2</v>
      </c>
    </row>
    <row r="173" spans="1:41" hidden="1" outlineLevel="1" collapsed="1" x14ac:dyDescent="0.3">
      <c r="B173" t="s">
        <v>75</v>
      </c>
      <c r="J173" s="19"/>
    </row>
    <row r="174" spans="1:41" ht="13.75" hidden="1" customHeight="1" outlineLevel="2" x14ac:dyDescent="0.3">
      <c r="J174" s="19" t="s">
        <v>11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f>SUM(K174:V174)</f>
        <v>0</v>
      </c>
      <c r="AJ174" s="3">
        <f>SUM(W174:AH174)</f>
        <v>0</v>
      </c>
      <c r="AK174" s="14">
        <f t="shared" ref="AK174:AM176" si="36">AJ174*(1+$AO174)</f>
        <v>0</v>
      </c>
      <c r="AL174" s="14">
        <f t="shared" si="36"/>
        <v>0</v>
      </c>
      <c r="AM174" s="14">
        <f t="shared" si="36"/>
        <v>0</v>
      </c>
      <c r="AO174" s="42">
        <v>0</v>
      </c>
    </row>
    <row r="175" spans="1:41" ht="13.75" hidden="1" customHeight="1" outlineLevel="2" x14ac:dyDescent="0.3">
      <c r="J175" s="19" t="s">
        <v>10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f>SUM(K175:V175)</f>
        <v>0</v>
      </c>
      <c r="AJ175" s="3">
        <f>SUM(W175:AH175)</f>
        <v>0</v>
      </c>
      <c r="AK175" s="14">
        <f t="shared" si="36"/>
        <v>0</v>
      </c>
      <c r="AL175" s="14">
        <f t="shared" si="36"/>
        <v>0</v>
      </c>
      <c r="AM175" s="14">
        <f t="shared" si="36"/>
        <v>0</v>
      </c>
      <c r="AO175" s="42">
        <v>0</v>
      </c>
    </row>
    <row r="176" spans="1:41" ht="13.75" hidden="1" customHeight="1" outlineLevel="2" x14ac:dyDescent="0.3">
      <c r="J176" s="19" t="s">
        <v>15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f>SUM(K176:V176)</f>
        <v>0</v>
      </c>
      <c r="AJ176" s="3">
        <f>SUM(W176:AH176)</f>
        <v>0</v>
      </c>
      <c r="AK176" s="14">
        <f t="shared" si="36"/>
        <v>0</v>
      </c>
      <c r="AL176" s="14">
        <f t="shared" si="36"/>
        <v>0</v>
      </c>
      <c r="AM176" s="14">
        <f t="shared" si="36"/>
        <v>0</v>
      </c>
      <c r="AO176" s="42">
        <v>0</v>
      </c>
    </row>
    <row r="177" spans="1:41" hidden="1" outlineLevel="1" collapsed="1" x14ac:dyDescent="0.3">
      <c r="B177" t="s">
        <v>157</v>
      </c>
      <c r="J177" s="19"/>
    </row>
    <row r="178" spans="1:41" ht="13.75" hidden="1" customHeight="1" outlineLevel="2" x14ac:dyDescent="0.3">
      <c r="J178" s="19" t="s">
        <v>11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f>SUM(K178:V178)</f>
        <v>0</v>
      </c>
      <c r="AJ178" s="3">
        <f>SUM(W178:AH178)</f>
        <v>0</v>
      </c>
      <c r="AK178" s="14">
        <f t="shared" ref="AK178:AM180" si="37">AJ178*(1+$AO178)</f>
        <v>0</v>
      </c>
      <c r="AL178" s="14">
        <f t="shared" si="37"/>
        <v>0</v>
      </c>
      <c r="AM178" s="14">
        <f t="shared" si="37"/>
        <v>0</v>
      </c>
      <c r="AO178" s="42">
        <v>0</v>
      </c>
    </row>
    <row r="179" spans="1:41" ht="13.75" hidden="1" customHeight="1" outlineLevel="2" x14ac:dyDescent="0.3">
      <c r="J179" s="19" t="s">
        <v>10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f>SUM(K179:V179)</f>
        <v>0</v>
      </c>
      <c r="AJ179" s="3">
        <f>SUM(W179:AH179)</f>
        <v>0</v>
      </c>
      <c r="AK179" s="14">
        <f t="shared" si="37"/>
        <v>0</v>
      </c>
      <c r="AL179" s="14">
        <f t="shared" si="37"/>
        <v>0</v>
      </c>
      <c r="AM179" s="14">
        <f t="shared" si="37"/>
        <v>0</v>
      </c>
      <c r="AO179" s="42">
        <v>0</v>
      </c>
    </row>
    <row r="180" spans="1:41" ht="13.75" hidden="1" customHeight="1" outlineLevel="2" x14ac:dyDescent="0.3">
      <c r="J180" s="19" t="s">
        <v>15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f>SUM(K180:V180)</f>
        <v>0</v>
      </c>
      <c r="AJ180" s="3">
        <f>SUM(W180:AH180)</f>
        <v>0</v>
      </c>
      <c r="AK180" s="14">
        <f t="shared" si="37"/>
        <v>0</v>
      </c>
      <c r="AL180" s="14">
        <f t="shared" si="37"/>
        <v>0</v>
      </c>
      <c r="AM180" s="14">
        <f t="shared" si="37"/>
        <v>0</v>
      </c>
      <c r="AO180" s="42">
        <v>0</v>
      </c>
    </row>
    <row r="181" spans="1:41" hidden="1" outlineLevel="1" collapsed="1" x14ac:dyDescent="0.3">
      <c r="B181" t="s">
        <v>21</v>
      </c>
    </row>
    <row r="182" spans="1:41" hidden="1" outlineLevel="2" x14ac:dyDescent="0.3">
      <c r="J182" s="19" t="s">
        <v>11</v>
      </c>
      <c r="K182" s="23">
        <v>0.01</v>
      </c>
      <c r="L182" s="23">
        <v>0.01</v>
      </c>
      <c r="M182" s="23">
        <v>0.01</v>
      </c>
      <c r="N182" s="23">
        <v>0.01</v>
      </c>
      <c r="O182" s="23">
        <v>0.01</v>
      </c>
      <c r="P182" s="23">
        <v>0.01</v>
      </c>
      <c r="Q182" s="23">
        <v>0.01</v>
      </c>
      <c r="R182" s="23">
        <v>0.01</v>
      </c>
      <c r="S182" s="23">
        <v>0.01</v>
      </c>
      <c r="T182" s="23">
        <v>0.01</v>
      </c>
      <c r="U182" s="23">
        <v>0.01</v>
      </c>
      <c r="V182" s="23">
        <v>0.01</v>
      </c>
      <c r="W182" s="23">
        <v>0.01</v>
      </c>
      <c r="X182" s="23">
        <v>0.01</v>
      </c>
      <c r="Y182" s="23">
        <v>0.01</v>
      </c>
      <c r="Z182" s="23">
        <v>0.01</v>
      </c>
      <c r="AA182" s="23">
        <v>0.01</v>
      </c>
      <c r="AB182" s="23">
        <v>0.01</v>
      </c>
      <c r="AC182" s="23">
        <v>0.01</v>
      </c>
      <c r="AD182" s="23">
        <v>0.01</v>
      </c>
      <c r="AE182" s="23">
        <v>0.01</v>
      </c>
      <c r="AF182" s="23">
        <v>0.01</v>
      </c>
      <c r="AG182" s="23">
        <v>0.01</v>
      </c>
      <c r="AH182" s="23">
        <v>0.01</v>
      </c>
      <c r="AI182" s="34">
        <f>V182</f>
        <v>0.01</v>
      </c>
      <c r="AJ182" s="34">
        <f>AH182</f>
        <v>0.01</v>
      </c>
      <c r="AK182" s="34">
        <f t="shared" ref="AK182:AM184" si="38">AJ182</f>
        <v>0.01</v>
      </c>
      <c r="AL182" s="34">
        <f t="shared" si="38"/>
        <v>0.01</v>
      </c>
      <c r="AM182" s="34">
        <f t="shared" si="38"/>
        <v>0.01</v>
      </c>
    </row>
    <row r="183" spans="1:41" hidden="1" outlineLevel="2" x14ac:dyDescent="0.3">
      <c r="J183" s="19" t="s">
        <v>10</v>
      </c>
      <c r="K183" s="23">
        <v>1.4999999999999999E-2</v>
      </c>
      <c r="L183" s="23">
        <v>1.4999999999999999E-2</v>
      </c>
      <c r="M183" s="23">
        <v>1.4999999999999999E-2</v>
      </c>
      <c r="N183" s="23">
        <v>1.4999999999999999E-2</v>
      </c>
      <c r="O183" s="23">
        <v>1.4999999999999999E-2</v>
      </c>
      <c r="P183" s="23">
        <v>1.4999999999999999E-2</v>
      </c>
      <c r="Q183" s="23">
        <v>1.4999999999999999E-2</v>
      </c>
      <c r="R183" s="23">
        <v>1.4999999999999999E-2</v>
      </c>
      <c r="S183" s="23">
        <v>1.4999999999999999E-2</v>
      </c>
      <c r="T183" s="23">
        <v>1.4999999999999999E-2</v>
      </c>
      <c r="U183" s="23">
        <v>1.4999999999999999E-2</v>
      </c>
      <c r="V183" s="23">
        <v>1.4999999999999999E-2</v>
      </c>
      <c r="W183" s="23">
        <v>1.4999999999999999E-2</v>
      </c>
      <c r="X183" s="23">
        <v>1.4999999999999999E-2</v>
      </c>
      <c r="Y183" s="23">
        <v>1.4999999999999999E-2</v>
      </c>
      <c r="Z183" s="23">
        <v>1.4999999999999999E-2</v>
      </c>
      <c r="AA183" s="23">
        <v>1.4999999999999999E-2</v>
      </c>
      <c r="AB183" s="23">
        <v>1.4999999999999999E-2</v>
      </c>
      <c r="AC183" s="23">
        <v>1.4999999999999999E-2</v>
      </c>
      <c r="AD183" s="23">
        <v>1.4999999999999999E-2</v>
      </c>
      <c r="AE183" s="23">
        <v>1.4999999999999999E-2</v>
      </c>
      <c r="AF183" s="23">
        <v>1.4999999999999999E-2</v>
      </c>
      <c r="AG183" s="23">
        <v>1.4999999999999999E-2</v>
      </c>
      <c r="AH183" s="23">
        <v>1.4999999999999999E-2</v>
      </c>
      <c r="AI183" s="34">
        <f>V183</f>
        <v>1.4999999999999999E-2</v>
      </c>
      <c r="AJ183" s="34">
        <f>AH183</f>
        <v>1.4999999999999999E-2</v>
      </c>
      <c r="AK183" s="34">
        <f t="shared" si="38"/>
        <v>1.4999999999999999E-2</v>
      </c>
      <c r="AL183" s="34">
        <f t="shared" si="38"/>
        <v>1.4999999999999999E-2</v>
      </c>
      <c r="AM183" s="34">
        <f t="shared" si="38"/>
        <v>1.4999999999999999E-2</v>
      </c>
    </row>
    <row r="184" spans="1:41" hidden="1" outlineLevel="2" x14ac:dyDescent="0.3">
      <c r="J184" s="19" t="s">
        <v>15</v>
      </c>
      <c r="K184" s="23">
        <v>0.03</v>
      </c>
      <c r="L184" s="23">
        <v>0.03</v>
      </c>
      <c r="M184" s="23">
        <v>0.03</v>
      </c>
      <c r="N184" s="23">
        <v>0.03</v>
      </c>
      <c r="O184" s="23">
        <v>0.03</v>
      </c>
      <c r="P184" s="23">
        <v>0.03</v>
      </c>
      <c r="Q184" s="23">
        <v>0.03</v>
      </c>
      <c r="R184" s="23">
        <v>0.03</v>
      </c>
      <c r="S184" s="23">
        <v>0.03</v>
      </c>
      <c r="T184" s="23">
        <v>0.03</v>
      </c>
      <c r="U184" s="23">
        <v>0.03</v>
      </c>
      <c r="V184" s="23">
        <v>0.03</v>
      </c>
      <c r="W184" s="23">
        <v>0.03</v>
      </c>
      <c r="X184" s="23">
        <v>0.03</v>
      </c>
      <c r="Y184" s="23">
        <v>0.03</v>
      </c>
      <c r="Z184" s="23">
        <v>0.03</v>
      </c>
      <c r="AA184" s="23">
        <v>0.03</v>
      </c>
      <c r="AB184" s="23">
        <v>0.03</v>
      </c>
      <c r="AC184" s="23">
        <v>0.03</v>
      </c>
      <c r="AD184" s="23">
        <v>0.03</v>
      </c>
      <c r="AE184" s="23">
        <v>0.03</v>
      </c>
      <c r="AF184" s="23">
        <v>0.03</v>
      </c>
      <c r="AG184" s="23">
        <v>0.03</v>
      </c>
      <c r="AH184" s="23">
        <v>0.03</v>
      </c>
      <c r="AI184" s="34">
        <f>V184</f>
        <v>0.03</v>
      </c>
      <c r="AJ184" s="34">
        <f>AH184</f>
        <v>0.03</v>
      </c>
      <c r="AK184" s="34">
        <f t="shared" si="38"/>
        <v>0.03</v>
      </c>
      <c r="AL184" s="34">
        <f t="shared" si="38"/>
        <v>0.03</v>
      </c>
      <c r="AM184" s="34">
        <f t="shared" si="38"/>
        <v>0.03</v>
      </c>
    </row>
    <row r="185" spans="1:41" ht="13.5" hidden="1" outlineLevel="1" thickBot="1" x14ac:dyDescent="0.35"/>
    <row r="186" spans="1:41" ht="13.5" collapsed="1" thickBot="1" x14ac:dyDescent="0.35">
      <c r="A186" s="36" t="s">
        <v>151</v>
      </c>
      <c r="B186" s="96" t="s">
        <v>122</v>
      </c>
      <c r="C186" s="97"/>
      <c r="D186" s="97"/>
      <c r="E186" s="97"/>
      <c r="F186" s="97"/>
      <c r="G186" s="97"/>
      <c r="H186" s="97"/>
      <c r="I186" s="97"/>
      <c r="J186" s="97"/>
      <c r="K186" s="98"/>
      <c r="L186" s="98"/>
      <c r="M186" s="98"/>
      <c r="N186" s="98"/>
      <c r="O186" s="98"/>
      <c r="P186" s="98"/>
      <c r="Q186" s="98"/>
      <c r="R186" s="99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</row>
    <row r="187" spans="1:41" ht="13.5" hidden="1" outlineLevel="1" thickBot="1" x14ac:dyDescent="0.35">
      <c r="B187" s="104" t="s">
        <v>210</v>
      </c>
      <c r="C187" s="101"/>
      <c r="D187" s="101"/>
      <c r="E187" s="101"/>
      <c r="F187" s="101"/>
      <c r="G187" s="101"/>
      <c r="H187" s="101"/>
      <c r="I187" s="101"/>
      <c r="J187" s="101"/>
      <c r="K187" s="102"/>
      <c r="L187" s="102"/>
      <c r="M187" s="102"/>
      <c r="N187" s="102"/>
      <c r="O187" s="102"/>
      <c r="P187" s="102"/>
      <c r="Q187" s="102"/>
      <c r="R187" s="103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</row>
    <row r="188" spans="1:41" hidden="1" outlineLevel="1" x14ac:dyDescent="0.3"/>
    <row r="189" spans="1:41" s="15" customFormat="1" hidden="1" outlineLevel="1" x14ac:dyDescent="0.3">
      <c r="A189" s="36"/>
      <c r="B189" s="15" t="s">
        <v>22</v>
      </c>
      <c r="K189" s="30"/>
      <c r="L189" s="30"/>
      <c r="M189" s="30"/>
      <c r="N189" s="30"/>
      <c r="O189" s="30"/>
      <c r="P189" s="30"/>
      <c r="Q189" s="30"/>
      <c r="R189" s="31"/>
    </row>
    <row r="190" spans="1:41" s="15" customFormat="1" hidden="1" outlineLevel="1" x14ac:dyDescent="0.3">
      <c r="A190" s="36"/>
      <c r="J190" s="32" t="str">
        <f t="shared" ref="J190:AM190" si="39">J116</f>
        <v>Best case</v>
      </c>
      <c r="K190" s="29">
        <f t="shared" si="39"/>
        <v>0</v>
      </c>
      <c r="L190" s="29">
        <f t="shared" si="39"/>
        <v>0</v>
      </c>
      <c r="M190" s="29">
        <f t="shared" si="39"/>
        <v>0</v>
      </c>
      <c r="N190" s="29">
        <f t="shared" si="39"/>
        <v>0</v>
      </c>
      <c r="O190" s="29">
        <f t="shared" si="39"/>
        <v>0</v>
      </c>
      <c r="P190" s="29">
        <f t="shared" si="39"/>
        <v>0</v>
      </c>
      <c r="Q190" s="29">
        <f t="shared" si="39"/>
        <v>0</v>
      </c>
      <c r="R190" s="29">
        <f t="shared" si="39"/>
        <v>0</v>
      </c>
      <c r="S190" s="29">
        <f t="shared" si="39"/>
        <v>0</v>
      </c>
      <c r="T190" s="29">
        <f t="shared" si="39"/>
        <v>0</v>
      </c>
      <c r="U190" s="29">
        <f t="shared" si="39"/>
        <v>0</v>
      </c>
      <c r="V190" s="29">
        <f t="shared" si="39"/>
        <v>0</v>
      </c>
      <c r="W190" s="29">
        <f t="shared" si="39"/>
        <v>0</v>
      </c>
      <c r="X190" s="29">
        <f t="shared" si="39"/>
        <v>0</v>
      </c>
      <c r="Y190" s="29">
        <f t="shared" si="39"/>
        <v>0</v>
      </c>
      <c r="Z190" s="29">
        <f t="shared" si="39"/>
        <v>0</v>
      </c>
      <c r="AA190" s="29">
        <f t="shared" si="39"/>
        <v>0</v>
      </c>
      <c r="AB190" s="29">
        <f t="shared" si="39"/>
        <v>0</v>
      </c>
      <c r="AC190" s="29">
        <f t="shared" si="39"/>
        <v>0</v>
      </c>
      <c r="AD190" s="29">
        <f t="shared" si="39"/>
        <v>0</v>
      </c>
      <c r="AE190" s="29">
        <f t="shared" si="39"/>
        <v>0</v>
      </c>
      <c r="AF190" s="29">
        <f t="shared" si="39"/>
        <v>0</v>
      </c>
      <c r="AG190" s="29">
        <f t="shared" si="39"/>
        <v>0</v>
      </c>
      <c r="AH190" s="29">
        <f t="shared" si="39"/>
        <v>0</v>
      </c>
      <c r="AI190" s="33">
        <f t="shared" si="39"/>
        <v>0</v>
      </c>
      <c r="AJ190" s="33">
        <f t="shared" si="39"/>
        <v>0</v>
      </c>
      <c r="AK190" s="33">
        <f t="shared" si="39"/>
        <v>0</v>
      </c>
      <c r="AL190" s="33">
        <f t="shared" si="39"/>
        <v>0</v>
      </c>
      <c r="AM190" s="33">
        <f t="shared" si="39"/>
        <v>0</v>
      </c>
    </row>
    <row r="191" spans="1:41" s="15" customFormat="1" hidden="1" outlineLevel="1" x14ac:dyDescent="0.3">
      <c r="A191" s="36"/>
      <c r="J191" s="32" t="str">
        <f t="shared" ref="J191:AM191" si="40">J117</f>
        <v>Base case</v>
      </c>
      <c r="K191" s="29">
        <f t="shared" si="40"/>
        <v>0</v>
      </c>
      <c r="L191" s="29">
        <f t="shared" si="40"/>
        <v>0</v>
      </c>
      <c r="M191" s="29">
        <f t="shared" si="40"/>
        <v>0</v>
      </c>
      <c r="N191" s="29">
        <f t="shared" si="40"/>
        <v>0</v>
      </c>
      <c r="O191" s="29">
        <f t="shared" si="40"/>
        <v>0</v>
      </c>
      <c r="P191" s="29">
        <f t="shared" si="40"/>
        <v>0</v>
      </c>
      <c r="Q191" s="29">
        <f t="shared" si="40"/>
        <v>0</v>
      </c>
      <c r="R191" s="29">
        <f t="shared" si="40"/>
        <v>0</v>
      </c>
      <c r="S191" s="29">
        <f t="shared" si="40"/>
        <v>0</v>
      </c>
      <c r="T191" s="29">
        <f t="shared" si="40"/>
        <v>0</v>
      </c>
      <c r="U191" s="29">
        <f t="shared" si="40"/>
        <v>0</v>
      </c>
      <c r="V191" s="29">
        <f t="shared" si="40"/>
        <v>0</v>
      </c>
      <c r="W191" s="29">
        <f t="shared" si="40"/>
        <v>0</v>
      </c>
      <c r="X191" s="29">
        <f t="shared" si="40"/>
        <v>0</v>
      </c>
      <c r="Y191" s="29">
        <f t="shared" si="40"/>
        <v>0</v>
      </c>
      <c r="Z191" s="29">
        <f t="shared" si="40"/>
        <v>0</v>
      </c>
      <c r="AA191" s="29">
        <f t="shared" si="40"/>
        <v>0</v>
      </c>
      <c r="AB191" s="29">
        <f t="shared" si="40"/>
        <v>0</v>
      </c>
      <c r="AC191" s="29">
        <f t="shared" si="40"/>
        <v>0</v>
      </c>
      <c r="AD191" s="29">
        <f t="shared" si="40"/>
        <v>0</v>
      </c>
      <c r="AE191" s="29">
        <f t="shared" si="40"/>
        <v>0</v>
      </c>
      <c r="AF191" s="29">
        <f t="shared" si="40"/>
        <v>0</v>
      </c>
      <c r="AG191" s="29">
        <f t="shared" si="40"/>
        <v>0</v>
      </c>
      <c r="AH191" s="29">
        <f t="shared" si="40"/>
        <v>0</v>
      </c>
      <c r="AI191" s="33">
        <f t="shared" si="40"/>
        <v>0</v>
      </c>
      <c r="AJ191" s="33">
        <f t="shared" si="40"/>
        <v>0</v>
      </c>
      <c r="AK191" s="33">
        <f t="shared" si="40"/>
        <v>0</v>
      </c>
      <c r="AL191" s="33">
        <f t="shared" si="40"/>
        <v>0</v>
      </c>
      <c r="AM191" s="33">
        <f t="shared" si="40"/>
        <v>0</v>
      </c>
    </row>
    <row r="192" spans="1:41" s="15" customFormat="1" hidden="1" outlineLevel="1" x14ac:dyDescent="0.3">
      <c r="A192" s="36"/>
      <c r="J192" s="32" t="str">
        <f t="shared" ref="J192:AM192" si="41">J118</f>
        <v>Worst case</v>
      </c>
      <c r="K192" s="29">
        <f t="shared" si="41"/>
        <v>0</v>
      </c>
      <c r="L192" s="29">
        <f t="shared" si="41"/>
        <v>0</v>
      </c>
      <c r="M192" s="29">
        <f t="shared" si="41"/>
        <v>0</v>
      </c>
      <c r="N192" s="29">
        <f t="shared" si="41"/>
        <v>0</v>
      </c>
      <c r="O192" s="29">
        <f t="shared" si="41"/>
        <v>0</v>
      </c>
      <c r="P192" s="29">
        <f t="shared" si="41"/>
        <v>0</v>
      </c>
      <c r="Q192" s="29">
        <f t="shared" si="41"/>
        <v>0</v>
      </c>
      <c r="R192" s="29">
        <f t="shared" si="41"/>
        <v>0</v>
      </c>
      <c r="S192" s="29">
        <f t="shared" si="41"/>
        <v>0</v>
      </c>
      <c r="T192" s="29">
        <f t="shared" si="41"/>
        <v>0</v>
      </c>
      <c r="U192" s="29">
        <f t="shared" si="41"/>
        <v>0</v>
      </c>
      <c r="V192" s="29">
        <f t="shared" si="41"/>
        <v>0</v>
      </c>
      <c r="W192" s="29">
        <f t="shared" si="41"/>
        <v>0</v>
      </c>
      <c r="X192" s="29">
        <f t="shared" si="41"/>
        <v>0</v>
      </c>
      <c r="Y192" s="29">
        <f t="shared" si="41"/>
        <v>0</v>
      </c>
      <c r="Z192" s="29">
        <f t="shared" si="41"/>
        <v>0</v>
      </c>
      <c r="AA192" s="29">
        <f t="shared" si="41"/>
        <v>0</v>
      </c>
      <c r="AB192" s="29">
        <f t="shared" si="41"/>
        <v>0</v>
      </c>
      <c r="AC192" s="29">
        <f t="shared" si="41"/>
        <v>0</v>
      </c>
      <c r="AD192" s="29">
        <f t="shared" si="41"/>
        <v>0</v>
      </c>
      <c r="AE192" s="29">
        <f t="shared" si="41"/>
        <v>0</v>
      </c>
      <c r="AF192" s="29">
        <f t="shared" si="41"/>
        <v>0</v>
      </c>
      <c r="AG192" s="29">
        <f t="shared" si="41"/>
        <v>0</v>
      </c>
      <c r="AH192" s="29">
        <f t="shared" si="41"/>
        <v>0</v>
      </c>
      <c r="AI192" s="33">
        <f t="shared" si="41"/>
        <v>0</v>
      </c>
      <c r="AJ192" s="33">
        <f t="shared" si="41"/>
        <v>0</v>
      </c>
      <c r="AK192" s="33">
        <f t="shared" si="41"/>
        <v>0</v>
      </c>
      <c r="AL192" s="33">
        <f t="shared" si="41"/>
        <v>0</v>
      </c>
      <c r="AM192" s="33">
        <f t="shared" si="41"/>
        <v>0</v>
      </c>
    </row>
    <row r="193" spans="1:41" s="15" customFormat="1" hidden="1" outlineLevel="1" x14ac:dyDescent="0.3">
      <c r="A193" s="36"/>
      <c r="B193" s="15" t="s">
        <v>63</v>
      </c>
      <c r="K193" s="30"/>
      <c r="L193" s="30"/>
      <c r="M193" s="30"/>
      <c r="N193" s="30"/>
      <c r="O193" s="30"/>
      <c r="P193" s="30"/>
      <c r="Q193" s="30"/>
      <c r="R193" s="31"/>
    </row>
    <row r="194" spans="1:41" s="15" customFormat="1" hidden="1" outlineLevel="1" x14ac:dyDescent="0.3">
      <c r="A194" s="36"/>
      <c r="J194" s="32" t="s">
        <v>11</v>
      </c>
      <c r="K194" s="29">
        <f t="shared" ref="K194:Z195" si="42">K200+K204+K208+K212+K217+K221+K225+K229+K233+K237+K241+K245+K249+K253</f>
        <v>30</v>
      </c>
      <c r="L194" s="29">
        <f t="shared" si="42"/>
        <v>30</v>
      </c>
      <c r="M194" s="29">
        <f t="shared" si="42"/>
        <v>30</v>
      </c>
      <c r="N194" s="29">
        <f t="shared" si="42"/>
        <v>31</v>
      </c>
      <c r="O194" s="29">
        <f t="shared" si="42"/>
        <v>31</v>
      </c>
      <c r="P194" s="29">
        <f t="shared" si="42"/>
        <v>33</v>
      </c>
      <c r="Q194" s="29">
        <f t="shared" si="42"/>
        <v>43</v>
      </c>
      <c r="R194" s="29">
        <f t="shared" si="42"/>
        <v>43</v>
      </c>
      <c r="S194" s="29">
        <f t="shared" si="42"/>
        <v>43</v>
      </c>
      <c r="T194" s="29">
        <f t="shared" si="42"/>
        <v>43</v>
      </c>
      <c r="U194" s="29">
        <f t="shared" si="42"/>
        <v>43</v>
      </c>
      <c r="V194" s="29">
        <f t="shared" si="42"/>
        <v>43</v>
      </c>
      <c r="W194" s="29">
        <f t="shared" si="42"/>
        <v>57</v>
      </c>
      <c r="X194" s="29">
        <f t="shared" si="42"/>
        <v>57</v>
      </c>
      <c r="Y194" s="29">
        <f t="shared" si="42"/>
        <v>57</v>
      </c>
      <c r="Z194" s="29">
        <f t="shared" si="42"/>
        <v>57</v>
      </c>
      <c r="AA194" s="29">
        <f t="shared" ref="L194:AM195" si="43">AA200+AA204+AA208+AA212+AA217+AA221+AA225+AA229+AA233+AA237+AA241+AA245+AA249+AA253</f>
        <v>57</v>
      </c>
      <c r="AB194" s="29">
        <f t="shared" si="43"/>
        <v>57</v>
      </c>
      <c r="AC194" s="29">
        <f t="shared" si="43"/>
        <v>57</v>
      </c>
      <c r="AD194" s="29">
        <f t="shared" si="43"/>
        <v>57</v>
      </c>
      <c r="AE194" s="29">
        <f t="shared" si="43"/>
        <v>57</v>
      </c>
      <c r="AF194" s="29">
        <f t="shared" si="43"/>
        <v>57</v>
      </c>
      <c r="AG194" s="29">
        <f t="shared" si="43"/>
        <v>57</v>
      </c>
      <c r="AH194" s="29">
        <f t="shared" si="43"/>
        <v>57</v>
      </c>
      <c r="AI194" s="29">
        <f t="shared" si="43"/>
        <v>43</v>
      </c>
      <c r="AJ194" s="29">
        <f t="shared" si="43"/>
        <v>57</v>
      </c>
      <c r="AK194" s="29">
        <f t="shared" si="43"/>
        <v>57</v>
      </c>
      <c r="AL194" s="29">
        <f t="shared" si="43"/>
        <v>57</v>
      </c>
      <c r="AM194" s="29">
        <f t="shared" si="43"/>
        <v>57</v>
      </c>
    </row>
    <row r="195" spans="1:41" s="15" customFormat="1" hidden="1" outlineLevel="1" x14ac:dyDescent="0.3">
      <c r="A195" s="36"/>
      <c r="J195" s="32" t="s">
        <v>10</v>
      </c>
      <c r="K195" s="29">
        <f t="shared" si="42"/>
        <v>29</v>
      </c>
      <c r="L195" s="29">
        <f t="shared" si="43"/>
        <v>29</v>
      </c>
      <c r="M195" s="29">
        <f t="shared" si="43"/>
        <v>29</v>
      </c>
      <c r="N195" s="29">
        <f t="shared" si="43"/>
        <v>29</v>
      </c>
      <c r="O195" s="29">
        <f t="shared" si="43"/>
        <v>30</v>
      </c>
      <c r="P195" s="29">
        <f t="shared" si="43"/>
        <v>32</v>
      </c>
      <c r="Q195" s="29">
        <f t="shared" si="43"/>
        <v>37</v>
      </c>
      <c r="R195" s="29">
        <f t="shared" si="43"/>
        <v>37</v>
      </c>
      <c r="S195" s="29">
        <f t="shared" si="43"/>
        <v>37</v>
      </c>
      <c r="T195" s="29">
        <f t="shared" si="43"/>
        <v>37</v>
      </c>
      <c r="U195" s="29">
        <f t="shared" si="43"/>
        <v>37</v>
      </c>
      <c r="V195" s="29">
        <f t="shared" si="43"/>
        <v>37</v>
      </c>
      <c r="W195" s="29">
        <f t="shared" si="43"/>
        <v>44</v>
      </c>
      <c r="X195" s="29">
        <f t="shared" si="43"/>
        <v>44</v>
      </c>
      <c r="Y195" s="29">
        <f t="shared" si="43"/>
        <v>44</v>
      </c>
      <c r="Z195" s="29">
        <f t="shared" si="43"/>
        <v>44</v>
      </c>
      <c r="AA195" s="29">
        <f t="shared" si="43"/>
        <v>44</v>
      </c>
      <c r="AB195" s="29">
        <f t="shared" si="43"/>
        <v>44</v>
      </c>
      <c r="AC195" s="29">
        <f t="shared" si="43"/>
        <v>44</v>
      </c>
      <c r="AD195" s="29">
        <f t="shared" si="43"/>
        <v>44</v>
      </c>
      <c r="AE195" s="29">
        <f t="shared" si="43"/>
        <v>44</v>
      </c>
      <c r="AF195" s="29">
        <f t="shared" si="43"/>
        <v>44</v>
      </c>
      <c r="AG195" s="29">
        <f t="shared" si="43"/>
        <v>44</v>
      </c>
      <c r="AH195" s="29">
        <f t="shared" si="43"/>
        <v>44</v>
      </c>
      <c r="AI195" s="29">
        <f t="shared" si="43"/>
        <v>37</v>
      </c>
      <c r="AJ195" s="29">
        <f t="shared" si="43"/>
        <v>44</v>
      </c>
      <c r="AK195" s="29">
        <f t="shared" si="43"/>
        <v>44</v>
      </c>
      <c r="AL195" s="29">
        <f t="shared" si="43"/>
        <v>44</v>
      </c>
      <c r="AM195" s="29">
        <f t="shared" si="43"/>
        <v>44</v>
      </c>
    </row>
    <row r="196" spans="1:41" s="15" customFormat="1" hidden="1" outlineLevel="1" x14ac:dyDescent="0.3">
      <c r="A196" s="36"/>
      <c r="J196" s="32" t="s">
        <v>15</v>
      </c>
      <c r="K196" s="29">
        <f>K202+K206+K210+K214+K219+K223+K227+K231+K235+K239+K243+K247+K251+K255</f>
        <v>21</v>
      </c>
      <c r="L196" s="29">
        <f t="shared" ref="L196:AM196" si="44">L202+L206+L210+L214+L219+L223+L227+L231+L235+L239+L243+L247+L251+L255</f>
        <v>21</v>
      </c>
      <c r="M196" s="29">
        <f t="shared" si="44"/>
        <v>21</v>
      </c>
      <c r="N196" s="29">
        <f t="shared" si="44"/>
        <v>21</v>
      </c>
      <c r="O196" s="29">
        <f t="shared" si="44"/>
        <v>21</v>
      </c>
      <c r="P196" s="29">
        <f t="shared" si="44"/>
        <v>22</v>
      </c>
      <c r="Q196" s="29">
        <f t="shared" si="44"/>
        <v>29</v>
      </c>
      <c r="R196" s="29">
        <f t="shared" si="44"/>
        <v>29</v>
      </c>
      <c r="S196" s="29">
        <f t="shared" si="44"/>
        <v>29</v>
      </c>
      <c r="T196" s="29">
        <f t="shared" si="44"/>
        <v>30</v>
      </c>
      <c r="U196" s="29">
        <f t="shared" si="44"/>
        <v>30</v>
      </c>
      <c r="V196" s="29">
        <f t="shared" si="44"/>
        <v>30</v>
      </c>
      <c r="W196" s="29">
        <f t="shared" si="44"/>
        <v>36</v>
      </c>
      <c r="X196" s="29">
        <f t="shared" si="44"/>
        <v>36</v>
      </c>
      <c r="Y196" s="29">
        <f t="shared" si="44"/>
        <v>36</v>
      </c>
      <c r="Z196" s="29">
        <f t="shared" si="44"/>
        <v>36</v>
      </c>
      <c r="AA196" s="29">
        <f t="shared" si="44"/>
        <v>36</v>
      </c>
      <c r="AB196" s="29">
        <f t="shared" si="44"/>
        <v>36</v>
      </c>
      <c r="AC196" s="29">
        <f t="shared" si="44"/>
        <v>36</v>
      </c>
      <c r="AD196" s="29">
        <f t="shared" si="44"/>
        <v>36</v>
      </c>
      <c r="AE196" s="29">
        <f t="shared" si="44"/>
        <v>36</v>
      </c>
      <c r="AF196" s="29">
        <f t="shared" si="44"/>
        <v>36</v>
      </c>
      <c r="AG196" s="29">
        <f t="shared" si="44"/>
        <v>36</v>
      </c>
      <c r="AH196" s="29">
        <f t="shared" si="44"/>
        <v>36</v>
      </c>
      <c r="AI196" s="29">
        <f t="shared" si="44"/>
        <v>30</v>
      </c>
      <c r="AJ196" s="29">
        <f t="shared" si="44"/>
        <v>36</v>
      </c>
      <c r="AK196" s="29">
        <f t="shared" si="44"/>
        <v>36</v>
      </c>
      <c r="AL196" s="29">
        <f t="shared" si="44"/>
        <v>36</v>
      </c>
      <c r="AM196" s="29">
        <f t="shared" si="44"/>
        <v>36</v>
      </c>
    </row>
    <row r="197" spans="1:41" s="46" customFormat="1" hidden="1" outlineLevel="1" collapsed="1" x14ac:dyDescent="0.25">
      <c r="A197" s="45"/>
      <c r="B197" s="105" t="s">
        <v>154</v>
      </c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7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8"/>
    </row>
    <row r="198" spans="1:41" hidden="1" outlineLevel="2" collapsed="1" x14ac:dyDescent="0.3">
      <c r="B198" t="s">
        <v>45</v>
      </c>
    </row>
    <row r="199" spans="1:41" hidden="1" outlineLevel="3" x14ac:dyDescent="0.3">
      <c r="C199" t="s">
        <v>47</v>
      </c>
      <c r="AO199" s="17" t="s">
        <v>150</v>
      </c>
    </row>
    <row r="200" spans="1:41" hidden="1" outlineLevel="3" x14ac:dyDescent="0.3">
      <c r="J200" s="19" t="s">
        <v>11</v>
      </c>
      <c r="K200" s="3">
        <v>3</v>
      </c>
      <c r="L200" s="3">
        <v>3</v>
      </c>
      <c r="M200" s="3">
        <v>3</v>
      </c>
      <c r="N200" s="3">
        <v>3</v>
      </c>
      <c r="O200" s="3">
        <v>3</v>
      </c>
      <c r="P200" s="3">
        <v>3</v>
      </c>
      <c r="Q200" s="3">
        <v>8</v>
      </c>
      <c r="R200" s="3">
        <v>8</v>
      </c>
      <c r="S200" s="3">
        <v>8</v>
      </c>
      <c r="T200" s="3">
        <v>8</v>
      </c>
      <c r="U200" s="3">
        <v>8</v>
      </c>
      <c r="V200" s="3">
        <v>8</v>
      </c>
      <c r="W200" s="3">
        <v>8</v>
      </c>
      <c r="X200" s="3">
        <v>8</v>
      </c>
      <c r="Y200" s="3">
        <v>8</v>
      </c>
      <c r="Z200" s="3">
        <v>8</v>
      </c>
      <c r="AA200" s="3">
        <v>8</v>
      </c>
      <c r="AB200" s="3">
        <v>8</v>
      </c>
      <c r="AC200" s="3">
        <v>8</v>
      </c>
      <c r="AD200" s="3">
        <v>8</v>
      </c>
      <c r="AE200" s="3">
        <v>8</v>
      </c>
      <c r="AF200" s="3">
        <v>8</v>
      </c>
      <c r="AG200" s="3">
        <v>8</v>
      </c>
      <c r="AH200" s="3">
        <v>8</v>
      </c>
      <c r="AI200" s="14">
        <f>V200</f>
        <v>8</v>
      </c>
      <c r="AJ200" s="14">
        <f>AH200</f>
        <v>8</v>
      </c>
      <c r="AK200" s="14">
        <f t="shared" ref="AK200:AM202" si="45">AJ200+$AO200</f>
        <v>8</v>
      </c>
      <c r="AL200" s="14">
        <f t="shared" si="45"/>
        <v>8</v>
      </c>
      <c r="AM200" s="14">
        <f t="shared" si="45"/>
        <v>8</v>
      </c>
      <c r="AO200" s="43">
        <v>0</v>
      </c>
    </row>
    <row r="201" spans="1:41" hidden="1" outlineLevel="3" x14ac:dyDescent="0.3">
      <c r="J201" s="19" t="s">
        <v>10</v>
      </c>
      <c r="K201" s="3">
        <v>2</v>
      </c>
      <c r="L201" s="3">
        <v>2</v>
      </c>
      <c r="M201" s="3">
        <v>2</v>
      </c>
      <c r="N201" s="3">
        <v>2</v>
      </c>
      <c r="O201" s="3">
        <v>2</v>
      </c>
      <c r="P201" s="3">
        <v>2</v>
      </c>
      <c r="Q201" s="3">
        <v>4</v>
      </c>
      <c r="R201" s="3">
        <v>4</v>
      </c>
      <c r="S201" s="3">
        <v>4</v>
      </c>
      <c r="T201" s="3">
        <v>4</v>
      </c>
      <c r="U201" s="3">
        <v>4</v>
      </c>
      <c r="V201" s="3">
        <v>4</v>
      </c>
      <c r="W201" s="3">
        <v>4</v>
      </c>
      <c r="X201" s="3">
        <v>4</v>
      </c>
      <c r="Y201" s="3">
        <v>4</v>
      </c>
      <c r="Z201" s="3">
        <v>4</v>
      </c>
      <c r="AA201" s="3">
        <v>4</v>
      </c>
      <c r="AB201" s="3">
        <v>4</v>
      </c>
      <c r="AC201" s="3">
        <v>4</v>
      </c>
      <c r="AD201" s="3">
        <v>4</v>
      </c>
      <c r="AE201" s="3">
        <v>4</v>
      </c>
      <c r="AF201" s="3">
        <v>4</v>
      </c>
      <c r="AG201" s="3">
        <v>4</v>
      </c>
      <c r="AH201" s="3">
        <v>4</v>
      </c>
      <c r="AI201" s="14">
        <f>V201</f>
        <v>4</v>
      </c>
      <c r="AJ201" s="14">
        <f>AH201</f>
        <v>4</v>
      </c>
      <c r="AK201" s="14">
        <f t="shared" si="45"/>
        <v>4</v>
      </c>
      <c r="AL201" s="14">
        <f t="shared" si="45"/>
        <v>4</v>
      </c>
      <c r="AM201" s="14">
        <f t="shared" si="45"/>
        <v>4</v>
      </c>
      <c r="AO201" s="43">
        <v>0</v>
      </c>
    </row>
    <row r="202" spans="1:41" hidden="1" outlineLevel="3" x14ac:dyDescent="0.3">
      <c r="J202" s="19" t="s">
        <v>15</v>
      </c>
      <c r="K202" s="3">
        <v>1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4</v>
      </c>
      <c r="R202" s="3">
        <v>4</v>
      </c>
      <c r="S202" s="3">
        <v>4</v>
      </c>
      <c r="T202" s="3">
        <v>4</v>
      </c>
      <c r="U202" s="3">
        <v>4</v>
      </c>
      <c r="V202" s="3">
        <v>4</v>
      </c>
      <c r="W202" s="3">
        <v>4</v>
      </c>
      <c r="X202" s="3">
        <v>4</v>
      </c>
      <c r="Y202" s="3">
        <v>4</v>
      </c>
      <c r="Z202" s="3">
        <v>4</v>
      </c>
      <c r="AA202" s="3">
        <v>4</v>
      </c>
      <c r="AB202" s="3">
        <v>4</v>
      </c>
      <c r="AC202" s="3">
        <v>4</v>
      </c>
      <c r="AD202" s="3">
        <v>4</v>
      </c>
      <c r="AE202" s="3">
        <v>4</v>
      </c>
      <c r="AF202" s="3">
        <v>4</v>
      </c>
      <c r="AG202" s="3">
        <v>4</v>
      </c>
      <c r="AH202" s="3">
        <v>4</v>
      </c>
      <c r="AI202" s="14">
        <f>V202</f>
        <v>4</v>
      </c>
      <c r="AJ202" s="14">
        <f>AH202</f>
        <v>4</v>
      </c>
      <c r="AK202" s="14">
        <f t="shared" si="45"/>
        <v>4</v>
      </c>
      <c r="AL202" s="14">
        <f t="shared" si="45"/>
        <v>4</v>
      </c>
      <c r="AM202" s="14">
        <f t="shared" si="45"/>
        <v>4</v>
      </c>
      <c r="AO202" s="43">
        <v>0</v>
      </c>
    </row>
    <row r="203" spans="1:41" hidden="1" outlineLevel="3" x14ac:dyDescent="0.3">
      <c r="C203" t="s">
        <v>48</v>
      </c>
      <c r="R203" s="1"/>
      <c r="S203" s="1"/>
      <c r="T203" s="1"/>
      <c r="U203" s="1"/>
      <c r="V203" s="1"/>
    </row>
    <row r="204" spans="1:41" hidden="1" outlineLevel="3" x14ac:dyDescent="0.3">
      <c r="J204" s="19" t="s">
        <v>11</v>
      </c>
      <c r="K204" s="3">
        <v>0</v>
      </c>
      <c r="L204" s="3">
        <v>0</v>
      </c>
      <c r="M204" s="3">
        <v>0</v>
      </c>
      <c r="N204" s="3">
        <v>1</v>
      </c>
      <c r="O204" s="3">
        <v>1</v>
      </c>
      <c r="P204" s="3">
        <v>1</v>
      </c>
      <c r="Q204" s="3">
        <v>4</v>
      </c>
      <c r="R204" s="3">
        <v>4</v>
      </c>
      <c r="S204" s="3">
        <v>4</v>
      </c>
      <c r="T204" s="3">
        <v>4</v>
      </c>
      <c r="U204" s="3">
        <v>4</v>
      </c>
      <c r="V204" s="3">
        <v>4</v>
      </c>
      <c r="W204" s="3">
        <v>4</v>
      </c>
      <c r="X204" s="3">
        <v>4</v>
      </c>
      <c r="Y204" s="3">
        <v>4</v>
      </c>
      <c r="Z204" s="3">
        <v>4</v>
      </c>
      <c r="AA204" s="3">
        <v>4</v>
      </c>
      <c r="AB204" s="3">
        <v>4</v>
      </c>
      <c r="AC204" s="3">
        <v>4</v>
      </c>
      <c r="AD204" s="3">
        <v>4</v>
      </c>
      <c r="AE204" s="3">
        <v>4</v>
      </c>
      <c r="AF204" s="3">
        <v>4</v>
      </c>
      <c r="AG204" s="3">
        <v>4</v>
      </c>
      <c r="AH204" s="3">
        <v>4</v>
      </c>
      <c r="AI204" s="3">
        <v>4</v>
      </c>
      <c r="AJ204" s="3">
        <v>4</v>
      </c>
      <c r="AK204" s="3">
        <v>4</v>
      </c>
      <c r="AL204" s="3">
        <v>4</v>
      </c>
      <c r="AM204" s="3">
        <v>4</v>
      </c>
      <c r="AO204" s="43">
        <v>0</v>
      </c>
    </row>
    <row r="205" spans="1:41" hidden="1" outlineLevel="3" x14ac:dyDescent="0.3">
      <c r="J205" s="19" t="s">
        <v>10</v>
      </c>
      <c r="K205" s="3">
        <v>0</v>
      </c>
      <c r="L205" s="3">
        <v>0</v>
      </c>
      <c r="M205" s="3">
        <v>0</v>
      </c>
      <c r="N205" s="3">
        <v>0</v>
      </c>
      <c r="O205" s="3">
        <v>1</v>
      </c>
      <c r="P205" s="3">
        <v>1</v>
      </c>
      <c r="Q205" s="3">
        <v>2</v>
      </c>
      <c r="R205" s="3">
        <v>2</v>
      </c>
      <c r="S205" s="3">
        <v>2</v>
      </c>
      <c r="T205" s="3">
        <v>2</v>
      </c>
      <c r="U205" s="3">
        <v>2</v>
      </c>
      <c r="V205" s="3">
        <v>2</v>
      </c>
      <c r="W205" s="3">
        <v>2</v>
      </c>
      <c r="X205" s="3">
        <v>2</v>
      </c>
      <c r="Y205" s="3">
        <v>2</v>
      </c>
      <c r="Z205" s="3">
        <v>2</v>
      </c>
      <c r="AA205" s="3">
        <v>2</v>
      </c>
      <c r="AB205" s="3">
        <v>2</v>
      </c>
      <c r="AC205" s="3">
        <v>2</v>
      </c>
      <c r="AD205" s="3">
        <v>2</v>
      </c>
      <c r="AE205" s="3">
        <v>2</v>
      </c>
      <c r="AF205" s="3">
        <v>2</v>
      </c>
      <c r="AG205" s="3">
        <v>2</v>
      </c>
      <c r="AH205" s="3">
        <v>2</v>
      </c>
      <c r="AI205" s="3">
        <v>2</v>
      </c>
      <c r="AJ205" s="3">
        <v>2</v>
      </c>
      <c r="AK205" s="3">
        <v>2</v>
      </c>
      <c r="AL205" s="3">
        <v>2</v>
      </c>
      <c r="AM205" s="3">
        <v>2</v>
      </c>
      <c r="AO205" s="43">
        <v>0</v>
      </c>
    </row>
    <row r="206" spans="1:41" hidden="1" outlineLevel="3" x14ac:dyDescent="0.3">
      <c r="J206" s="19" t="s">
        <v>15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2</v>
      </c>
      <c r="R206" s="3">
        <v>2</v>
      </c>
      <c r="S206" s="3">
        <v>2</v>
      </c>
      <c r="T206" s="3">
        <v>2</v>
      </c>
      <c r="U206" s="3">
        <v>2</v>
      </c>
      <c r="V206" s="3">
        <v>2</v>
      </c>
      <c r="W206" s="3">
        <v>2</v>
      </c>
      <c r="X206" s="3">
        <v>2</v>
      </c>
      <c r="Y206" s="3">
        <v>2</v>
      </c>
      <c r="Z206" s="3">
        <v>2</v>
      </c>
      <c r="AA206" s="3">
        <v>2</v>
      </c>
      <c r="AB206" s="3">
        <v>2</v>
      </c>
      <c r="AC206" s="3">
        <v>2</v>
      </c>
      <c r="AD206" s="3">
        <v>2</v>
      </c>
      <c r="AE206" s="3">
        <v>2</v>
      </c>
      <c r="AF206" s="3">
        <v>2</v>
      </c>
      <c r="AG206" s="3">
        <v>2</v>
      </c>
      <c r="AH206" s="3">
        <v>2</v>
      </c>
      <c r="AI206" s="3">
        <v>2</v>
      </c>
      <c r="AJ206" s="3">
        <v>2</v>
      </c>
      <c r="AK206" s="3">
        <v>2</v>
      </c>
      <c r="AL206" s="3">
        <v>2</v>
      </c>
      <c r="AM206" s="3">
        <v>2</v>
      </c>
      <c r="AO206" s="43">
        <v>0</v>
      </c>
    </row>
    <row r="207" spans="1:41" hidden="1" outlineLevel="2" collapsed="1" x14ac:dyDescent="0.3">
      <c r="B207" t="s">
        <v>23</v>
      </c>
    </row>
    <row r="208" spans="1:41" hidden="1" outlineLevel="3" x14ac:dyDescent="0.3">
      <c r="J208" s="19" t="s">
        <v>11</v>
      </c>
      <c r="K208" s="3">
        <v>4</v>
      </c>
      <c r="L208" s="3">
        <v>4</v>
      </c>
      <c r="M208" s="3">
        <v>4</v>
      </c>
      <c r="N208" s="3">
        <v>4</v>
      </c>
      <c r="O208" s="3">
        <v>4</v>
      </c>
      <c r="P208" s="3">
        <v>4</v>
      </c>
      <c r="Q208" s="3">
        <v>4</v>
      </c>
      <c r="R208" s="3">
        <v>4</v>
      </c>
      <c r="S208" s="3">
        <v>4</v>
      </c>
      <c r="T208" s="3">
        <v>4</v>
      </c>
      <c r="U208" s="3">
        <v>4</v>
      </c>
      <c r="V208" s="3">
        <v>4</v>
      </c>
      <c r="W208" s="3">
        <v>4</v>
      </c>
      <c r="X208" s="3">
        <v>4</v>
      </c>
      <c r="Y208" s="3">
        <v>4</v>
      </c>
      <c r="Z208" s="3">
        <v>4</v>
      </c>
      <c r="AA208" s="3">
        <v>4</v>
      </c>
      <c r="AB208" s="3">
        <v>4</v>
      </c>
      <c r="AC208" s="3">
        <v>4</v>
      </c>
      <c r="AD208" s="3">
        <v>4</v>
      </c>
      <c r="AE208" s="3">
        <v>4</v>
      </c>
      <c r="AF208" s="3">
        <v>4</v>
      </c>
      <c r="AG208" s="3">
        <v>4</v>
      </c>
      <c r="AH208" s="3">
        <v>4</v>
      </c>
      <c r="AI208" s="3">
        <v>4</v>
      </c>
      <c r="AJ208" s="3">
        <v>4</v>
      </c>
      <c r="AK208" s="3">
        <v>4</v>
      </c>
      <c r="AL208" s="3">
        <v>4</v>
      </c>
      <c r="AM208" s="3">
        <v>4</v>
      </c>
      <c r="AO208" s="43">
        <v>0</v>
      </c>
    </row>
    <row r="209" spans="2:41" hidden="1" outlineLevel="3" x14ac:dyDescent="0.3">
      <c r="J209" s="19" t="s">
        <v>10</v>
      </c>
      <c r="K209" s="3">
        <v>4</v>
      </c>
      <c r="L209" s="3">
        <v>4</v>
      </c>
      <c r="M209" s="3">
        <v>4</v>
      </c>
      <c r="N209" s="3">
        <v>4</v>
      </c>
      <c r="O209" s="3">
        <v>4</v>
      </c>
      <c r="P209" s="3">
        <v>4</v>
      </c>
      <c r="Q209" s="3">
        <v>4</v>
      </c>
      <c r="R209" s="3">
        <v>4</v>
      </c>
      <c r="S209" s="3">
        <v>4</v>
      </c>
      <c r="T209" s="3">
        <v>4</v>
      </c>
      <c r="U209" s="3">
        <v>4</v>
      </c>
      <c r="V209" s="3">
        <v>4</v>
      </c>
      <c r="W209" s="3">
        <v>4</v>
      </c>
      <c r="X209" s="3">
        <v>4</v>
      </c>
      <c r="Y209" s="3">
        <v>4</v>
      </c>
      <c r="Z209" s="3">
        <v>4</v>
      </c>
      <c r="AA209" s="3">
        <v>4</v>
      </c>
      <c r="AB209" s="3">
        <v>4</v>
      </c>
      <c r="AC209" s="3">
        <v>4</v>
      </c>
      <c r="AD209" s="3">
        <v>4</v>
      </c>
      <c r="AE209" s="3">
        <v>4</v>
      </c>
      <c r="AF209" s="3">
        <v>4</v>
      </c>
      <c r="AG209" s="3">
        <v>4</v>
      </c>
      <c r="AH209" s="3">
        <v>4</v>
      </c>
      <c r="AI209" s="3">
        <v>4</v>
      </c>
      <c r="AJ209" s="3">
        <v>4</v>
      </c>
      <c r="AK209" s="3">
        <v>4</v>
      </c>
      <c r="AL209" s="3">
        <v>4</v>
      </c>
      <c r="AM209" s="3">
        <v>4</v>
      </c>
      <c r="AO209" s="43">
        <v>0</v>
      </c>
    </row>
    <row r="210" spans="2:41" hidden="1" outlineLevel="3" x14ac:dyDescent="0.3">
      <c r="J210" s="19" t="s">
        <v>15</v>
      </c>
      <c r="K210" s="3">
        <v>2</v>
      </c>
      <c r="L210" s="3">
        <v>2</v>
      </c>
      <c r="M210" s="3">
        <v>2</v>
      </c>
      <c r="N210" s="3">
        <v>2</v>
      </c>
      <c r="O210" s="3">
        <v>2</v>
      </c>
      <c r="P210" s="3">
        <v>2</v>
      </c>
      <c r="Q210" s="3">
        <v>2</v>
      </c>
      <c r="R210" s="3">
        <v>2</v>
      </c>
      <c r="S210" s="3">
        <v>2</v>
      </c>
      <c r="T210" s="3">
        <v>2</v>
      </c>
      <c r="U210" s="3">
        <v>2</v>
      </c>
      <c r="V210" s="3">
        <v>2</v>
      </c>
      <c r="W210" s="3">
        <v>2</v>
      </c>
      <c r="X210" s="3">
        <v>2</v>
      </c>
      <c r="Y210" s="3">
        <v>2</v>
      </c>
      <c r="Z210" s="3">
        <v>2</v>
      </c>
      <c r="AA210" s="3">
        <v>2</v>
      </c>
      <c r="AB210" s="3">
        <v>2</v>
      </c>
      <c r="AC210" s="3">
        <v>2</v>
      </c>
      <c r="AD210" s="3">
        <v>2</v>
      </c>
      <c r="AE210" s="3">
        <v>2</v>
      </c>
      <c r="AF210" s="3">
        <v>2</v>
      </c>
      <c r="AG210" s="3">
        <v>2</v>
      </c>
      <c r="AH210" s="3">
        <v>2</v>
      </c>
      <c r="AI210" s="3">
        <v>2</v>
      </c>
      <c r="AJ210" s="3">
        <v>2</v>
      </c>
      <c r="AK210" s="3">
        <v>2</v>
      </c>
      <c r="AL210" s="3">
        <v>2</v>
      </c>
      <c r="AM210" s="3">
        <v>2</v>
      </c>
      <c r="AO210" s="43">
        <v>0</v>
      </c>
    </row>
    <row r="211" spans="2:41" hidden="1" outlineLevel="2" collapsed="1" x14ac:dyDescent="0.3">
      <c r="B211" t="s">
        <v>36</v>
      </c>
    </row>
    <row r="212" spans="2:41" hidden="1" outlineLevel="3" x14ac:dyDescent="0.3">
      <c r="J212" s="19" t="s">
        <v>11</v>
      </c>
      <c r="K212" s="3">
        <v>4</v>
      </c>
      <c r="L212" s="3">
        <v>4</v>
      </c>
      <c r="M212" s="3">
        <v>4</v>
      </c>
      <c r="N212" s="3">
        <v>4</v>
      </c>
      <c r="O212" s="3">
        <v>4</v>
      </c>
      <c r="P212" s="3">
        <v>4</v>
      </c>
      <c r="Q212" s="3">
        <v>4</v>
      </c>
      <c r="R212" s="3">
        <v>4</v>
      </c>
      <c r="S212" s="3">
        <v>4</v>
      </c>
      <c r="T212" s="3">
        <v>4</v>
      </c>
      <c r="U212" s="3">
        <v>4</v>
      </c>
      <c r="V212" s="3">
        <v>4</v>
      </c>
      <c r="W212" s="3">
        <v>6</v>
      </c>
      <c r="X212" s="3">
        <v>6</v>
      </c>
      <c r="Y212" s="3">
        <v>6</v>
      </c>
      <c r="Z212" s="3">
        <v>6</v>
      </c>
      <c r="AA212" s="3">
        <v>6</v>
      </c>
      <c r="AB212" s="3">
        <v>6</v>
      </c>
      <c r="AC212" s="3">
        <v>6</v>
      </c>
      <c r="AD212" s="3">
        <v>6</v>
      </c>
      <c r="AE212" s="3">
        <v>6</v>
      </c>
      <c r="AF212" s="3">
        <v>6</v>
      </c>
      <c r="AG212" s="3">
        <v>6</v>
      </c>
      <c r="AH212" s="3">
        <v>6</v>
      </c>
      <c r="AI212" s="14">
        <f>V212</f>
        <v>4</v>
      </c>
      <c r="AJ212" s="14">
        <f>AH212</f>
        <v>6</v>
      </c>
      <c r="AK212" s="14">
        <f t="shared" ref="AK212:AM214" si="46">AJ212+$AO212</f>
        <v>6</v>
      </c>
      <c r="AL212" s="14">
        <f t="shared" si="46"/>
        <v>6</v>
      </c>
      <c r="AM212" s="14">
        <f t="shared" si="46"/>
        <v>6</v>
      </c>
      <c r="AO212" s="43">
        <v>0</v>
      </c>
    </row>
    <row r="213" spans="2:41" hidden="1" outlineLevel="3" x14ac:dyDescent="0.3">
      <c r="J213" s="19" t="s">
        <v>10</v>
      </c>
      <c r="K213" s="3">
        <v>4</v>
      </c>
      <c r="L213" s="3">
        <v>4</v>
      </c>
      <c r="M213" s="3">
        <v>4</v>
      </c>
      <c r="N213" s="3">
        <v>4</v>
      </c>
      <c r="O213" s="3">
        <v>4</v>
      </c>
      <c r="P213" s="3">
        <v>4</v>
      </c>
      <c r="Q213" s="3">
        <v>4</v>
      </c>
      <c r="R213" s="3">
        <v>4</v>
      </c>
      <c r="S213" s="3">
        <v>4</v>
      </c>
      <c r="T213" s="3">
        <v>4</v>
      </c>
      <c r="U213" s="3">
        <v>4</v>
      </c>
      <c r="V213" s="3">
        <v>4</v>
      </c>
      <c r="W213" s="3">
        <v>4</v>
      </c>
      <c r="X213" s="3">
        <v>4</v>
      </c>
      <c r="Y213" s="3">
        <v>4</v>
      </c>
      <c r="Z213" s="3">
        <v>4</v>
      </c>
      <c r="AA213" s="3">
        <v>4</v>
      </c>
      <c r="AB213" s="3">
        <v>4</v>
      </c>
      <c r="AC213" s="3">
        <v>4</v>
      </c>
      <c r="AD213" s="3">
        <v>4</v>
      </c>
      <c r="AE213" s="3">
        <v>4</v>
      </c>
      <c r="AF213" s="3">
        <v>4</v>
      </c>
      <c r="AG213" s="3">
        <v>4</v>
      </c>
      <c r="AH213" s="3">
        <v>4</v>
      </c>
      <c r="AI213" s="14">
        <f>V213</f>
        <v>4</v>
      </c>
      <c r="AJ213" s="14">
        <f>AH213</f>
        <v>4</v>
      </c>
      <c r="AK213" s="14">
        <f t="shared" si="46"/>
        <v>4</v>
      </c>
      <c r="AL213" s="14">
        <f t="shared" si="46"/>
        <v>4</v>
      </c>
      <c r="AM213" s="14">
        <f t="shared" si="46"/>
        <v>4</v>
      </c>
      <c r="AO213" s="43">
        <v>0</v>
      </c>
    </row>
    <row r="214" spans="2:41" hidden="1" outlineLevel="3" x14ac:dyDescent="0.3">
      <c r="J214" s="19" t="s">
        <v>15</v>
      </c>
      <c r="K214" s="3">
        <v>4</v>
      </c>
      <c r="L214" s="3">
        <v>4</v>
      </c>
      <c r="M214" s="3">
        <v>4</v>
      </c>
      <c r="N214" s="3">
        <v>4</v>
      </c>
      <c r="O214" s="3">
        <v>4</v>
      </c>
      <c r="P214" s="3">
        <v>4</v>
      </c>
      <c r="Q214" s="3">
        <v>4</v>
      </c>
      <c r="R214" s="3">
        <v>4</v>
      </c>
      <c r="S214" s="3">
        <v>4</v>
      </c>
      <c r="T214" s="3">
        <v>4</v>
      </c>
      <c r="U214" s="3">
        <v>4</v>
      </c>
      <c r="V214" s="3">
        <v>4</v>
      </c>
      <c r="W214" s="3">
        <v>4</v>
      </c>
      <c r="X214" s="3">
        <v>4</v>
      </c>
      <c r="Y214" s="3">
        <v>4</v>
      </c>
      <c r="Z214" s="3">
        <v>4</v>
      </c>
      <c r="AA214" s="3">
        <v>4</v>
      </c>
      <c r="AB214" s="3">
        <v>4</v>
      </c>
      <c r="AC214" s="3">
        <v>4</v>
      </c>
      <c r="AD214" s="3">
        <v>4</v>
      </c>
      <c r="AE214" s="3">
        <v>4</v>
      </c>
      <c r="AF214" s="3">
        <v>4</v>
      </c>
      <c r="AG214" s="3">
        <v>4</v>
      </c>
      <c r="AH214" s="3">
        <v>4</v>
      </c>
      <c r="AI214" s="14">
        <f>V214</f>
        <v>4</v>
      </c>
      <c r="AJ214" s="14">
        <f>AH214</f>
        <v>4</v>
      </c>
      <c r="AK214" s="14">
        <f t="shared" si="46"/>
        <v>4</v>
      </c>
      <c r="AL214" s="14">
        <f t="shared" si="46"/>
        <v>4</v>
      </c>
      <c r="AM214" s="14">
        <f t="shared" si="46"/>
        <v>4</v>
      </c>
      <c r="AO214" s="43">
        <v>0</v>
      </c>
    </row>
    <row r="215" spans="2:41" hidden="1" outlineLevel="2" collapsed="1" x14ac:dyDescent="0.3">
      <c r="B215" t="s">
        <v>38</v>
      </c>
    </row>
    <row r="216" spans="2:41" hidden="1" outlineLevel="3" x14ac:dyDescent="0.3">
      <c r="C216" t="s">
        <v>40</v>
      </c>
    </row>
    <row r="217" spans="2:41" hidden="1" outlineLevel="3" x14ac:dyDescent="0.3">
      <c r="J217" s="19" t="s">
        <v>11</v>
      </c>
      <c r="K217" s="3">
        <v>4</v>
      </c>
      <c r="L217" s="3">
        <v>4</v>
      </c>
      <c r="M217" s="3">
        <v>4</v>
      </c>
      <c r="N217" s="3">
        <v>4</v>
      </c>
      <c r="O217" s="3">
        <v>4</v>
      </c>
      <c r="P217" s="3">
        <v>4</v>
      </c>
      <c r="Q217" s="3">
        <v>4</v>
      </c>
      <c r="R217" s="3">
        <v>4</v>
      </c>
      <c r="S217" s="3">
        <v>4</v>
      </c>
      <c r="T217" s="3">
        <v>4</v>
      </c>
      <c r="U217" s="3">
        <v>4</v>
      </c>
      <c r="V217" s="3">
        <v>4</v>
      </c>
      <c r="W217" s="3">
        <v>4</v>
      </c>
      <c r="X217" s="3">
        <v>4</v>
      </c>
      <c r="Y217" s="3">
        <v>4</v>
      </c>
      <c r="Z217" s="3">
        <v>4</v>
      </c>
      <c r="AA217" s="3">
        <v>4</v>
      </c>
      <c r="AB217" s="3">
        <v>4</v>
      </c>
      <c r="AC217" s="3">
        <v>4</v>
      </c>
      <c r="AD217" s="3">
        <v>4</v>
      </c>
      <c r="AE217" s="3">
        <v>4</v>
      </c>
      <c r="AF217" s="3">
        <v>4</v>
      </c>
      <c r="AG217" s="3">
        <v>4</v>
      </c>
      <c r="AH217" s="3">
        <v>4</v>
      </c>
      <c r="AI217" s="14">
        <f>V217</f>
        <v>4</v>
      </c>
      <c r="AJ217" s="14">
        <f>AH217</f>
        <v>4</v>
      </c>
      <c r="AK217" s="14">
        <f t="shared" ref="AK217:AM219" si="47">AJ217+$AO217</f>
        <v>4</v>
      </c>
      <c r="AL217" s="14">
        <f t="shared" si="47"/>
        <v>4</v>
      </c>
      <c r="AM217" s="14">
        <f t="shared" si="47"/>
        <v>4</v>
      </c>
      <c r="AO217" s="43">
        <v>0</v>
      </c>
    </row>
    <row r="218" spans="2:41" hidden="1" outlineLevel="3" x14ac:dyDescent="0.3">
      <c r="J218" s="19" t="s">
        <v>10</v>
      </c>
      <c r="K218" s="3">
        <v>4</v>
      </c>
      <c r="L218" s="3">
        <v>4</v>
      </c>
      <c r="M218" s="3">
        <v>4</v>
      </c>
      <c r="N218" s="3">
        <v>4</v>
      </c>
      <c r="O218" s="3">
        <v>4</v>
      </c>
      <c r="P218" s="3">
        <v>4</v>
      </c>
      <c r="Q218" s="3">
        <v>4</v>
      </c>
      <c r="R218" s="3">
        <v>4</v>
      </c>
      <c r="S218" s="3">
        <v>4</v>
      </c>
      <c r="T218" s="3">
        <v>4</v>
      </c>
      <c r="U218" s="3">
        <v>4</v>
      </c>
      <c r="V218" s="3">
        <v>4</v>
      </c>
      <c r="W218" s="3">
        <v>4</v>
      </c>
      <c r="X218" s="3">
        <v>4</v>
      </c>
      <c r="Y218" s="3">
        <v>4</v>
      </c>
      <c r="Z218" s="3">
        <v>4</v>
      </c>
      <c r="AA218" s="3">
        <v>4</v>
      </c>
      <c r="AB218" s="3">
        <v>4</v>
      </c>
      <c r="AC218" s="3">
        <v>4</v>
      </c>
      <c r="AD218" s="3">
        <v>4</v>
      </c>
      <c r="AE218" s="3">
        <v>4</v>
      </c>
      <c r="AF218" s="3">
        <v>4</v>
      </c>
      <c r="AG218" s="3">
        <v>4</v>
      </c>
      <c r="AH218" s="3">
        <v>4</v>
      </c>
      <c r="AI218" s="14">
        <f>V218</f>
        <v>4</v>
      </c>
      <c r="AJ218" s="14">
        <f>AH218</f>
        <v>4</v>
      </c>
      <c r="AK218" s="14">
        <f t="shared" si="47"/>
        <v>4</v>
      </c>
      <c r="AL218" s="14">
        <f t="shared" si="47"/>
        <v>4</v>
      </c>
      <c r="AM218" s="14">
        <f t="shared" si="47"/>
        <v>4</v>
      </c>
      <c r="AO218" s="43">
        <v>0</v>
      </c>
    </row>
    <row r="219" spans="2:41" hidden="1" outlineLevel="3" x14ac:dyDescent="0.3">
      <c r="J219" s="19" t="s">
        <v>15</v>
      </c>
      <c r="K219" s="3">
        <v>2</v>
      </c>
      <c r="L219" s="3">
        <v>2</v>
      </c>
      <c r="M219" s="3">
        <v>2</v>
      </c>
      <c r="N219" s="3">
        <v>2</v>
      </c>
      <c r="O219" s="3">
        <v>2</v>
      </c>
      <c r="P219" s="3">
        <v>2</v>
      </c>
      <c r="Q219" s="3">
        <v>2</v>
      </c>
      <c r="R219" s="3">
        <v>2</v>
      </c>
      <c r="S219" s="3">
        <v>2</v>
      </c>
      <c r="T219" s="3">
        <v>2</v>
      </c>
      <c r="U219" s="3">
        <v>2</v>
      </c>
      <c r="V219" s="3">
        <v>2</v>
      </c>
      <c r="W219" s="3">
        <v>2</v>
      </c>
      <c r="X219" s="3">
        <v>2</v>
      </c>
      <c r="Y219" s="3">
        <v>2</v>
      </c>
      <c r="Z219" s="3">
        <v>2</v>
      </c>
      <c r="AA219" s="3">
        <v>2</v>
      </c>
      <c r="AB219" s="3">
        <v>2</v>
      </c>
      <c r="AC219" s="3">
        <v>2</v>
      </c>
      <c r="AD219" s="3">
        <v>2</v>
      </c>
      <c r="AE219" s="3">
        <v>2</v>
      </c>
      <c r="AF219" s="3">
        <v>2</v>
      </c>
      <c r="AG219" s="3">
        <v>2</v>
      </c>
      <c r="AH219" s="3">
        <v>2</v>
      </c>
      <c r="AI219" s="14">
        <f>V219</f>
        <v>2</v>
      </c>
      <c r="AJ219" s="14">
        <f>AH219</f>
        <v>2</v>
      </c>
      <c r="AK219" s="14">
        <f t="shared" si="47"/>
        <v>2</v>
      </c>
      <c r="AL219" s="14">
        <f t="shared" si="47"/>
        <v>2</v>
      </c>
      <c r="AM219" s="14">
        <f t="shared" si="47"/>
        <v>2</v>
      </c>
      <c r="AO219" s="43">
        <v>0</v>
      </c>
    </row>
    <row r="220" spans="2:41" hidden="1" outlineLevel="3" x14ac:dyDescent="0.3">
      <c r="C220" t="s">
        <v>41</v>
      </c>
    </row>
    <row r="221" spans="2:41" hidden="1" outlineLevel="3" x14ac:dyDescent="0.3">
      <c r="J221" s="19" t="s">
        <v>11</v>
      </c>
      <c r="K221" s="3">
        <v>2</v>
      </c>
      <c r="L221" s="3">
        <v>2</v>
      </c>
      <c r="M221" s="3">
        <v>2</v>
      </c>
      <c r="N221" s="3">
        <v>2</v>
      </c>
      <c r="O221" s="3">
        <v>2</v>
      </c>
      <c r="P221" s="3">
        <v>2</v>
      </c>
      <c r="Q221" s="3">
        <v>2</v>
      </c>
      <c r="R221" s="3">
        <v>2</v>
      </c>
      <c r="S221" s="3">
        <v>2</v>
      </c>
      <c r="T221" s="3">
        <v>2</v>
      </c>
      <c r="U221" s="3">
        <v>2</v>
      </c>
      <c r="V221" s="3">
        <v>2</v>
      </c>
      <c r="W221" s="3">
        <v>2</v>
      </c>
      <c r="X221" s="3">
        <v>2</v>
      </c>
      <c r="Y221" s="3">
        <v>2</v>
      </c>
      <c r="Z221" s="3">
        <v>2</v>
      </c>
      <c r="AA221" s="3">
        <v>2</v>
      </c>
      <c r="AB221" s="3">
        <v>2</v>
      </c>
      <c r="AC221" s="3">
        <v>2</v>
      </c>
      <c r="AD221" s="3">
        <v>2</v>
      </c>
      <c r="AE221" s="3">
        <v>2</v>
      </c>
      <c r="AF221" s="3">
        <v>2</v>
      </c>
      <c r="AG221" s="3">
        <v>2</v>
      </c>
      <c r="AH221" s="3">
        <v>2</v>
      </c>
      <c r="AI221" s="14">
        <f>V221</f>
        <v>2</v>
      </c>
      <c r="AJ221" s="14">
        <f>AH221</f>
        <v>2</v>
      </c>
      <c r="AK221" s="14">
        <f t="shared" ref="AK221:AM223" si="48">AJ221+$AO221</f>
        <v>2</v>
      </c>
      <c r="AL221" s="14">
        <f t="shared" si="48"/>
        <v>2</v>
      </c>
      <c r="AM221" s="14">
        <f t="shared" si="48"/>
        <v>2</v>
      </c>
      <c r="AO221" s="43">
        <v>0</v>
      </c>
    </row>
    <row r="222" spans="2:41" hidden="1" outlineLevel="3" x14ac:dyDescent="0.3">
      <c r="J222" s="19" t="s">
        <v>10</v>
      </c>
      <c r="K222" s="3">
        <v>2</v>
      </c>
      <c r="L222" s="3">
        <v>2</v>
      </c>
      <c r="M222" s="3">
        <v>2</v>
      </c>
      <c r="N222" s="3">
        <v>2</v>
      </c>
      <c r="O222" s="3">
        <v>2</v>
      </c>
      <c r="P222" s="3">
        <v>2</v>
      </c>
      <c r="Q222" s="3">
        <v>2</v>
      </c>
      <c r="R222" s="3">
        <v>2</v>
      </c>
      <c r="S222" s="3">
        <v>2</v>
      </c>
      <c r="T222" s="3">
        <v>2</v>
      </c>
      <c r="U222" s="3">
        <v>2</v>
      </c>
      <c r="V222" s="3">
        <v>2</v>
      </c>
      <c r="W222" s="3">
        <v>2</v>
      </c>
      <c r="X222" s="3">
        <v>2</v>
      </c>
      <c r="Y222" s="3">
        <v>2</v>
      </c>
      <c r="Z222" s="3">
        <v>2</v>
      </c>
      <c r="AA222" s="3">
        <v>2</v>
      </c>
      <c r="AB222" s="3">
        <v>2</v>
      </c>
      <c r="AC222" s="3">
        <v>2</v>
      </c>
      <c r="AD222" s="3">
        <v>2</v>
      </c>
      <c r="AE222" s="3">
        <v>2</v>
      </c>
      <c r="AF222" s="3">
        <v>2</v>
      </c>
      <c r="AG222" s="3">
        <v>2</v>
      </c>
      <c r="AH222" s="3">
        <v>2</v>
      </c>
      <c r="AI222" s="14">
        <f>V222</f>
        <v>2</v>
      </c>
      <c r="AJ222" s="14">
        <f>AH222</f>
        <v>2</v>
      </c>
      <c r="AK222" s="14">
        <f t="shared" si="48"/>
        <v>2</v>
      </c>
      <c r="AL222" s="14">
        <f t="shared" si="48"/>
        <v>2</v>
      </c>
      <c r="AM222" s="14">
        <f t="shared" si="48"/>
        <v>2</v>
      </c>
      <c r="AO222" s="43">
        <v>0</v>
      </c>
    </row>
    <row r="223" spans="2:41" hidden="1" outlineLevel="3" x14ac:dyDescent="0.3">
      <c r="J223" s="19" t="s">
        <v>15</v>
      </c>
      <c r="K223" s="3">
        <v>2</v>
      </c>
      <c r="L223" s="3">
        <v>2</v>
      </c>
      <c r="M223" s="3">
        <v>2</v>
      </c>
      <c r="N223" s="3">
        <v>2</v>
      </c>
      <c r="O223" s="3">
        <v>2</v>
      </c>
      <c r="P223" s="3">
        <v>2</v>
      </c>
      <c r="Q223" s="3">
        <v>2</v>
      </c>
      <c r="R223" s="3">
        <v>2</v>
      </c>
      <c r="S223" s="3">
        <v>2</v>
      </c>
      <c r="T223" s="3">
        <v>2</v>
      </c>
      <c r="U223" s="3">
        <v>2</v>
      </c>
      <c r="V223" s="3">
        <v>2</v>
      </c>
      <c r="W223" s="3">
        <v>2</v>
      </c>
      <c r="X223" s="3">
        <v>2</v>
      </c>
      <c r="Y223" s="3">
        <v>2</v>
      </c>
      <c r="Z223" s="3">
        <v>2</v>
      </c>
      <c r="AA223" s="3">
        <v>2</v>
      </c>
      <c r="AB223" s="3">
        <v>2</v>
      </c>
      <c r="AC223" s="3">
        <v>2</v>
      </c>
      <c r="AD223" s="3">
        <v>2</v>
      </c>
      <c r="AE223" s="3">
        <v>2</v>
      </c>
      <c r="AF223" s="3">
        <v>2</v>
      </c>
      <c r="AG223" s="3">
        <v>2</v>
      </c>
      <c r="AH223" s="3">
        <v>2</v>
      </c>
      <c r="AI223" s="14">
        <f>V223</f>
        <v>2</v>
      </c>
      <c r="AJ223" s="14">
        <f>AH223</f>
        <v>2</v>
      </c>
      <c r="AK223" s="14">
        <f t="shared" si="48"/>
        <v>2</v>
      </c>
      <c r="AL223" s="14">
        <f t="shared" si="48"/>
        <v>2</v>
      </c>
      <c r="AM223" s="14">
        <f t="shared" si="48"/>
        <v>2</v>
      </c>
      <c r="AO223" s="43">
        <v>0</v>
      </c>
    </row>
    <row r="224" spans="2:41" hidden="1" outlineLevel="3" x14ac:dyDescent="0.3">
      <c r="C224" t="s">
        <v>39</v>
      </c>
    </row>
    <row r="225" spans="2:41" hidden="1" outlineLevel="3" x14ac:dyDescent="0.3">
      <c r="J225" s="19" t="s">
        <v>11</v>
      </c>
      <c r="K225" s="3">
        <v>2</v>
      </c>
      <c r="L225" s="3">
        <v>2</v>
      </c>
      <c r="M225" s="3">
        <v>2</v>
      </c>
      <c r="N225" s="3">
        <v>2</v>
      </c>
      <c r="O225" s="3">
        <v>2</v>
      </c>
      <c r="P225" s="3">
        <v>2</v>
      </c>
      <c r="Q225" s="3">
        <v>2</v>
      </c>
      <c r="R225" s="3">
        <v>2</v>
      </c>
      <c r="S225" s="3">
        <v>2</v>
      </c>
      <c r="T225" s="3">
        <v>2</v>
      </c>
      <c r="U225" s="3">
        <v>2</v>
      </c>
      <c r="V225" s="3">
        <v>2</v>
      </c>
      <c r="W225" s="3">
        <v>3</v>
      </c>
      <c r="X225" s="3">
        <v>3</v>
      </c>
      <c r="Y225" s="3">
        <v>3</v>
      </c>
      <c r="Z225" s="3">
        <v>3</v>
      </c>
      <c r="AA225" s="3">
        <v>3</v>
      </c>
      <c r="AB225" s="3">
        <v>3</v>
      </c>
      <c r="AC225" s="3">
        <v>3</v>
      </c>
      <c r="AD225" s="3">
        <v>3</v>
      </c>
      <c r="AE225" s="3">
        <v>3</v>
      </c>
      <c r="AF225" s="3">
        <v>3</v>
      </c>
      <c r="AG225" s="3">
        <v>3</v>
      </c>
      <c r="AH225" s="3">
        <v>3</v>
      </c>
      <c r="AI225" s="14">
        <f>V225</f>
        <v>2</v>
      </c>
      <c r="AJ225" s="14">
        <f>AH225</f>
        <v>3</v>
      </c>
      <c r="AK225" s="14">
        <f t="shared" ref="AK225:AM227" si="49">AJ225+$AO225</f>
        <v>3</v>
      </c>
      <c r="AL225" s="14">
        <f t="shared" si="49"/>
        <v>3</v>
      </c>
      <c r="AM225" s="14">
        <f t="shared" si="49"/>
        <v>3</v>
      </c>
      <c r="AO225" s="43">
        <v>0</v>
      </c>
    </row>
    <row r="226" spans="2:41" hidden="1" outlineLevel="3" x14ac:dyDescent="0.3">
      <c r="J226" s="19" t="s">
        <v>10</v>
      </c>
      <c r="K226" s="3">
        <v>2</v>
      </c>
      <c r="L226" s="3">
        <v>2</v>
      </c>
      <c r="M226" s="3">
        <v>2</v>
      </c>
      <c r="N226" s="3">
        <v>2</v>
      </c>
      <c r="O226" s="3">
        <v>2</v>
      </c>
      <c r="P226" s="3">
        <v>2</v>
      </c>
      <c r="Q226" s="3">
        <v>2</v>
      </c>
      <c r="R226" s="3">
        <v>2</v>
      </c>
      <c r="S226" s="3">
        <v>2</v>
      </c>
      <c r="T226" s="3">
        <v>2</v>
      </c>
      <c r="U226" s="3">
        <v>2</v>
      </c>
      <c r="V226" s="3">
        <v>2</v>
      </c>
      <c r="W226" s="3">
        <v>2</v>
      </c>
      <c r="X226" s="3">
        <v>2</v>
      </c>
      <c r="Y226" s="3">
        <v>2</v>
      </c>
      <c r="Z226" s="3">
        <v>2</v>
      </c>
      <c r="AA226" s="3">
        <v>2</v>
      </c>
      <c r="AB226" s="3">
        <v>2</v>
      </c>
      <c r="AC226" s="3">
        <v>2</v>
      </c>
      <c r="AD226" s="3">
        <v>2</v>
      </c>
      <c r="AE226" s="3">
        <v>2</v>
      </c>
      <c r="AF226" s="3">
        <v>2</v>
      </c>
      <c r="AG226" s="3">
        <v>2</v>
      </c>
      <c r="AH226" s="3">
        <v>2</v>
      </c>
      <c r="AI226" s="14">
        <f>V226</f>
        <v>2</v>
      </c>
      <c r="AJ226" s="14">
        <f>AH226</f>
        <v>2</v>
      </c>
      <c r="AK226" s="14">
        <f t="shared" si="49"/>
        <v>2</v>
      </c>
      <c r="AL226" s="14">
        <f t="shared" si="49"/>
        <v>2</v>
      </c>
      <c r="AM226" s="14">
        <f t="shared" si="49"/>
        <v>2</v>
      </c>
      <c r="AO226" s="43">
        <v>0</v>
      </c>
    </row>
    <row r="227" spans="2:41" hidden="1" outlineLevel="3" x14ac:dyDescent="0.3">
      <c r="J227" s="19" t="s">
        <v>15</v>
      </c>
      <c r="K227" s="3">
        <v>2</v>
      </c>
      <c r="L227" s="3">
        <v>2</v>
      </c>
      <c r="M227" s="3">
        <v>2</v>
      </c>
      <c r="N227" s="3">
        <v>2</v>
      </c>
      <c r="O227" s="3">
        <v>2</v>
      </c>
      <c r="P227" s="3">
        <v>2</v>
      </c>
      <c r="Q227" s="3">
        <v>2</v>
      </c>
      <c r="R227" s="3">
        <v>2</v>
      </c>
      <c r="S227" s="3">
        <v>2</v>
      </c>
      <c r="T227" s="3">
        <v>2</v>
      </c>
      <c r="U227" s="3">
        <v>2</v>
      </c>
      <c r="V227" s="3">
        <v>2</v>
      </c>
      <c r="W227" s="3">
        <v>2</v>
      </c>
      <c r="X227" s="3">
        <v>2</v>
      </c>
      <c r="Y227" s="3">
        <v>2</v>
      </c>
      <c r="Z227" s="3">
        <v>2</v>
      </c>
      <c r="AA227" s="3">
        <v>2</v>
      </c>
      <c r="AB227" s="3">
        <v>2</v>
      </c>
      <c r="AC227" s="3">
        <v>2</v>
      </c>
      <c r="AD227" s="3">
        <v>2</v>
      </c>
      <c r="AE227" s="3">
        <v>2</v>
      </c>
      <c r="AF227" s="3">
        <v>2</v>
      </c>
      <c r="AG227" s="3">
        <v>2</v>
      </c>
      <c r="AH227" s="3">
        <v>2</v>
      </c>
      <c r="AI227" s="14">
        <f>V227</f>
        <v>2</v>
      </c>
      <c r="AJ227" s="14">
        <f>AH227</f>
        <v>2</v>
      </c>
      <c r="AK227" s="14">
        <f t="shared" si="49"/>
        <v>2</v>
      </c>
      <c r="AL227" s="14">
        <f t="shared" si="49"/>
        <v>2</v>
      </c>
      <c r="AM227" s="14">
        <f t="shared" si="49"/>
        <v>2</v>
      </c>
      <c r="AO227" s="43">
        <v>0</v>
      </c>
    </row>
    <row r="228" spans="2:41" hidden="1" outlineLevel="3" x14ac:dyDescent="0.3">
      <c r="C228" t="s">
        <v>44</v>
      </c>
    </row>
    <row r="229" spans="2:41" hidden="1" outlineLevel="3" x14ac:dyDescent="0.3">
      <c r="J229" s="19" t="s">
        <v>11</v>
      </c>
      <c r="K229" s="3">
        <v>4</v>
      </c>
      <c r="L229" s="3">
        <v>4</v>
      </c>
      <c r="M229" s="3">
        <v>4</v>
      </c>
      <c r="N229" s="3">
        <v>4</v>
      </c>
      <c r="O229" s="3">
        <v>4</v>
      </c>
      <c r="P229" s="3">
        <v>4</v>
      </c>
      <c r="Q229" s="3">
        <v>4</v>
      </c>
      <c r="R229" s="3">
        <v>4</v>
      </c>
      <c r="S229" s="3">
        <v>4</v>
      </c>
      <c r="T229" s="3">
        <v>4</v>
      </c>
      <c r="U229" s="3">
        <v>4</v>
      </c>
      <c r="V229" s="3">
        <v>4</v>
      </c>
      <c r="W229" s="3">
        <v>8</v>
      </c>
      <c r="X229" s="3">
        <v>8</v>
      </c>
      <c r="Y229" s="3">
        <v>8</v>
      </c>
      <c r="Z229" s="3">
        <v>8</v>
      </c>
      <c r="AA229" s="3">
        <v>8</v>
      </c>
      <c r="AB229" s="3">
        <v>8</v>
      </c>
      <c r="AC229" s="3">
        <v>8</v>
      </c>
      <c r="AD229" s="3">
        <v>8</v>
      </c>
      <c r="AE229" s="3">
        <v>8</v>
      </c>
      <c r="AF229" s="3">
        <v>8</v>
      </c>
      <c r="AG229" s="3">
        <v>8</v>
      </c>
      <c r="AH229" s="3">
        <v>8</v>
      </c>
      <c r="AI229" s="14">
        <f>V229</f>
        <v>4</v>
      </c>
      <c r="AJ229" s="14">
        <f>AH229</f>
        <v>8</v>
      </c>
      <c r="AK229" s="14">
        <f t="shared" ref="AK229:AM231" si="50">AJ229+$AO229</f>
        <v>8</v>
      </c>
      <c r="AL229" s="14">
        <f t="shared" si="50"/>
        <v>8</v>
      </c>
      <c r="AM229" s="14">
        <f t="shared" si="50"/>
        <v>8</v>
      </c>
      <c r="AO229" s="43">
        <v>0</v>
      </c>
    </row>
    <row r="230" spans="2:41" hidden="1" outlineLevel="3" x14ac:dyDescent="0.3">
      <c r="J230" s="19" t="s">
        <v>10</v>
      </c>
      <c r="K230" s="3">
        <v>4</v>
      </c>
      <c r="L230" s="3">
        <v>4</v>
      </c>
      <c r="M230" s="3">
        <v>4</v>
      </c>
      <c r="N230" s="3">
        <v>4</v>
      </c>
      <c r="O230" s="3">
        <v>4</v>
      </c>
      <c r="P230" s="3">
        <v>4</v>
      </c>
      <c r="Q230" s="3">
        <v>4</v>
      </c>
      <c r="R230" s="3">
        <v>4</v>
      </c>
      <c r="S230" s="3">
        <v>4</v>
      </c>
      <c r="T230" s="3">
        <v>4</v>
      </c>
      <c r="U230" s="3">
        <v>4</v>
      </c>
      <c r="V230" s="3">
        <v>4</v>
      </c>
      <c r="W230" s="3">
        <v>6</v>
      </c>
      <c r="X230" s="3">
        <v>6</v>
      </c>
      <c r="Y230" s="3">
        <v>6</v>
      </c>
      <c r="Z230" s="3">
        <v>6</v>
      </c>
      <c r="AA230" s="3">
        <v>6</v>
      </c>
      <c r="AB230" s="3">
        <v>6</v>
      </c>
      <c r="AC230" s="3">
        <v>6</v>
      </c>
      <c r="AD230" s="3">
        <v>6</v>
      </c>
      <c r="AE230" s="3">
        <v>6</v>
      </c>
      <c r="AF230" s="3">
        <v>6</v>
      </c>
      <c r="AG230" s="3">
        <v>6</v>
      </c>
      <c r="AH230" s="3">
        <v>6</v>
      </c>
      <c r="AI230" s="14">
        <f>V230</f>
        <v>4</v>
      </c>
      <c r="AJ230" s="14">
        <f>AH230</f>
        <v>6</v>
      </c>
      <c r="AK230" s="14">
        <f t="shared" si="50"/>
        <v>6</v>
      </c>
      <c r="AL230" s="14">
        <f t="shared" si="50"/>
        <v>6</v>
      </c>
      <c r="AM230" s="14">
        <f t="shared" si="50"/>
        <v>6</v>
      </c>
      <c r="AO230" s="43">
        <v>0</v>
      </c>
    </row>
    <row r="231" spans="2:41" hidden="1" outlineLevel="3" x14ac:dyDescent="0.3">
      <c r="J231" s="19" t="s">
        <v>15</v>
      </c>
      <c r="K231" s="3">
        <v>2</v>
      </c>
      <c r="L231" s="3">
        <v>2</v>
      </c>
      <c r="M231" s="3">
        <v>2</v>
      </c>
      <c r="N231" s="3">
        <v>2</v>
      </c>
      <c r="O231" s="3">
        <v>2</v>
      </c>
      <c r="P231" s="3">
        <v>2</v>
      </c>
      <c r="Q231" s="3">
        <v>2</v>
      </c>
      <c r="R231" s="3">
        <v>2</v>
      </c>
      <c r="S231" s="3">
        <v>2</v>
      </c>
      <c r="T231" s="3">
        <v>2</v>
      </c>
      <c r="U231" s="3">
        <v>2</v>
      </c>
      <c r="V231" s="3">
        <v>2</v>
      </c>
      <c r="W231" s="3">
        <v>4</v>
      </c>
      <c r="X231" s="3">
        <v>4</v>
      </c>
      <c r="Y231" s="3">
        <v>4</v>
      </c>
      <c r="Z231" s="3">
        <v>4</v>
      </c>
      <c r="AA231" s="3">
        <v>4</v>
      </c>
      <c r="AB231" s="3">
        <v>4</v>
      </c>
      <c r="AC231" s="3">
        <v>4</v>
      </c>
      <c r="AD231" s="3">
        <v>4</v>
      </c>
      <c r="AE231" s="3">
        <v>4</v>
      </c>
      <c r="AF231" s="3">
        <v>4</v>
      </c>
      <c r="AG231" s="3">
        <v>4</v>
      </c>
      <c r="AH231" s="3">
        <v>4</v>
      </c>
      <c r="AI231" s="14">
        <f>V231</f>
        <v>2</v>
      </c>
      <c r="AJ231" s="14">
        <f>AH231</f>
        <v>4</v>
      </c>
      <c r="AK231" s="14">
        <f t="shared" si="50"/>
        <v>4</v>
      </c>
      <c r="AL231" s="14">
        <f t="shared" si="50"/>
        <v>4</v>
      </c>
      <c r="AM231" s="14">
        <f t="shared" si="50"/>
        <v>4</v>
      </c>
      <c r="AO231" s="43">
        <v>0</v>
      </c>
    </row>
    <row r="232" spans="2:41" hidden="1" outlineLevel="3" x14ac:dyDescent="0.3">
      <c r="C232" t="s">
        <v>43</v>
      </c>
    </row>
    <row r="233" spans="2:41" hidden="1" outlineLevel="3" x14ac:dyDescent="0.3">
      <c r="J233" s="19" t="s">
        <v>11</v>
      </c>
      <c r="K233" s="3">
        <v>1</v>
      </c>
      <c r="L233" s="3">
        <v>1</v>
      </c>
      <c r="M233" s="3">
        <v>1</v>
      </c>
      <c r="N233" s="3">
        <v>1</v>
      </c>
      <c r="O233" s="3">
        <v>1</v>
      </c>
      <c r="P233" s="3">
        <v>1</v>
      </c>
      <c r="Q233" s="3">
        <v>2</v>
      </c>
      <c r="R233" s="3">
        <v>2</v>
      </c>
      <c r="S233" s="3">
        <v>2</v>
      </c>
      <c r="T233" s="3">
        <v>2</v>
      </c>
      <c r="U233" s="3">
        <v>2</v>
      </c>
      <c r="V233" s="3">
        <v>2</v>
      </c>
      <c r="W233" s="3">
        <v>8</v>
      </c>
      <c r="X233" s="3">
        <v>8</v>
      </c>
      <c r="Y233" s="3">
        <v>8</v>
      </c>
      <c r="Z233" s="3">
        <v>8</v>
      </c>
      <c r="AA233" s="3">
        <v>8</v>
      </c>
      <c r="AB233" s="3">
        <v>8</v>
      </c>
      <c r="AC233" s="3">
        <v>8</v>
      </c>
      <c r="AD233" s="3">
        <v>8</v>
      </c>
      <c r="AE233" s="3">
        <v>8</v>
      </c>
      <c r="AF233" s="3">
        <v>8</v>
      </c>
      <c r="AG233" s="3">
        <v>8</v>
      </c>
      <c r="AH233" s="3">
        <v>8</v>
      </c>
      <c r="AI233" s="14">
        <f>V233</f>
        <v>2</v>
      </c>
      <c r="AJ233" s="14">
        <f>AH233</f>
        <v>8</v>
      </c>
      <c r="AK233" s="14">
        <f t="shared" ref="AK233:AM235" si="51">AJ233+$AO233</f>
        <v>8</v>
      </c>
      <c r="AL233" s="14">
        <f t="shared" si="51"/>
        <v>8</v>
      </c>
      <c r="AM233" s="14">
        <f t="shared" si="51"/>
        <v>8</v>
      </c>
      <c r="AO233" s="43">
        <v>0</v>
      </c>
    </row>
    <row r="234" spans="2:41" hidden="1" outlineLevel="3" x14ac:dyDescent="0.3">
      <c r="J234" s="19" t="s">
        <v>10</v>
      </c>
      <c r="K234" s="3">
        <v>1</v>
      </c>
      <c r="L234" s="3">
        <v>1</v>
      </c>
      <c r="M234" s="3">
        <v>1</v>
      </c>
      <c r="N234" s="3">
        <v>1</v>
      </c>
      <c r="O234" s="3">
        <v>1</v>
      </c>
      <c r="P234" s="3">
        <v>1</v>
      </c>
      <c r="Q234" s="3">
        <v>2</v>
      </c>
      <c r="R234" s="3">
        <v>2</v>
      </c>
      <c r="S234" s="3">
        <v>2</v>
      </c>
      <c r="T234" s="3">
        <v>2</v>
      </c>
      <c r="U234" s="3">
        <v>2</v>
      </c>
      <c r="V234" s="3">
        <v>2</v>
      </c>
      <c r="W234" s="3">
        <v>6</v>
      </c>
      <c r="X234" s="3">
        <v>6</v>
      </c>
      <c r="Y234" s="3">
        <v>6</v>
      </c>
      <c r="Z234" s="3">
        <v>6</v>
      </c>
      <c r="AA234" s="3">
        <v>6</v>
      </c>
      <c r="AB234" s="3">
        <v>6</v>
      </c>
      <c r="AC234" s="3">
        <v>6</v>
      </c>
      <c r="AD234" s="3">
        <v>6</v>
      </c>
      <c r="AE234" s="3">
        <v>6</v>
      </c>
      <c r="AF234" s="3">
        <v>6</v>
      </c>
      <c r="AG234" s="3">
        <v>6</v>
      </c>
      <c r="AH234" s="3">
        <v>6</v>
      </c>
      <c r="AI234" s="14">
        <f>V234</f>
        <v>2</v>
      </c>
      <c r="AJ234" s="14">
        <f>AH234</f>
        <v>6</v>
      </c>
      <c r="AK234" s="14">
        <f t="shared" si="51"/>
        <v>6</v>
      </c>
      <c r="AL234" s="14">
        <f t="shared" si="51"/>
        <v>6</v>
      </c>
      <c r="AM234" s="14">
        <f t="shared" si="51"/>
        <v>6</v>
      </c>
      <c r="AO234" s="43">
        <v>0</v>
      </c>
    </row>
    <row r="235" spans="2:41" hidden="1" outlineLevel="3" x14ac:dyDescent="0.3">
      <c r="J235" s="19" t="s">
        <v>15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1</v>
      </c>
      <c r="W235" s="3">
        <v>4</v>
      </c>
      <c r="X235" s="3">
        <v>4</v>
      </c>
      <c r="Y235" s="3">
        <v>4</v>
      </c>
      <c r="Z235" s="3">
        <v>4</v>
      </c>
      <c r="AA235" s="3">
        <v>4</v>
      </c>
      <c r="AB235" s="3">
        <v>4</v>
      </c>
      <c r="AC235" s="3">
        <v>4</v>
      </c>
      <c r="AD235" s="3">
        <v>4</v>
      </c>
      <c r="AE235" s="3">
        <v>4</v>
      </c>
      <c r="AF235" s="3">
        <v>4</v>
      </c>
      <c r="AG235" s="3">
        <v>4</v>
      </c>
      <c r="AH235" s="3">
        <v>4</v>
      </c>
      <c r="AI235" s="14">
        <f>V235</f>
        <v>1</v>
      </c>
      <c r="AJ235" s="14">
        <f>AH235</f>
        <v>4</v>
      </c>
      <c r="AK235" s="14">
        <f t="shared" si="51"/>
        <v>4</v>
      </c>
      <c r="AL235" s="14">
        <f t="shared" si="51"/>
        <v>4</v>
      </c>
      <c r="AM235" s="14">
        <f t="shared" si="51"/>
        <v>4</v>
      </c>
      <c r="AO235" s="43">
        <v>0</v>
      </c>
    </row>
    <row r="236" spans="2:41" hidden="1" outlineLevel="2" collapsed="1" x14ac:dyDescent="0.3">
      <c r="B236" t="s">
        <v>53</v>
      </c>
    </row>
    <row r="237" spans="2:41" hidden="1" outlineLevel="3" x14ac:dyDescent="0.3">
      <c r="J237" s="19" t="s">
        <v>11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2</v>
      </c>
      <c r="Q237" s="3">
        <v>2</v>
      </c>
      <c r="R237" s="3">
        <v>2</v>
      </c>
      <c r="S237" s="3">
        <v>2</v>
      </c>
      <c r="T237" s="3">
        <v>2</v>
      </c>
      <c r="U237" s="3">
        <v>2</v>
      </c>
      <c r="V237" s="3">
        <v>2</v>
      </c>
      <c r="W237" s="3">
        <v>2</v>
      </c>
      <c r="X237" s="3">
        <v>2</v>
      </c>
      <c r="Y237" s="3">
        <v>2</v>
      </c>
      <c r="Z237" s="3">
        <v>2</v>
      </c>
      <c r="AA237" s="3">
        <v>2</v>
      </c>
      <c r="AB237" s="3">
        <v>2</v>
      </c>
      <c r="AC237" s="3">
        <v>2</v>
      </c>
      <c r="AD237" s="3">
        <v>2</v>
      </c>
      <c r="AE237" s="3">
        <v>2</v>
      </c>
      <c r="AF237" s="3">
        <v>2</v>
      </c>
      <c r="AG237" s="3">
        <v>2</v>
      </c>
      <c r="AH237" s="3">
        <v>2</v>
      </c>
      <c r="AI237" s="14">
        <f>V237</f>
        <v>2</v>
      </c>
      <c r="AJ237" s="14">
        <f>AH237</f>
        <v>2</v>
      </c>
      <c r="AK237" s="14">
        <f t="shared" ref="AK237:AM239" si="52">AJ237+$AO237</f>
        <v>2</v>
      </c>
      <c r="AL237" s="14">
        <f t="shared" si="52"/>
        <v>2</v>
      </c>
      <c r="AM237" s="14">
        <f t="shared" si="52"/>
        <v>2</v>
      </c>
      <c r="AO237" s="43">
        <v>0</v>
      </c>
    </row>
    <row r="238" spans="2:41" hidden="1" outlineLevel="3" x14ac:dyDescent="0.3">
      <c r="J238" s="19" t="s">
        <v>10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2</v>
      </c>
      <c r="Q238" s="3">
        <v>2</v>
      </c>
      <c r="R238" s="3">
        <v>2</v>
      </c>
      <c r="S238" s="3">
        <v>2</v>
      </c>
      <c r="T238" s="3">
        <v>2</v>
      </c>
      <c r="U238" s="3">
        <v>2</v>
      </c>
      <c r="V238" s="3">
        <v>2</v>
      </c>
      <c r="W238" s="3">
        <v>2</v>
      </c>
      <c r="X238" s="3">
        <v>2</v>
      </c>
      <c r="Y238" s="3">
        <v>2</v>
      </c>
      <c r="Z238" s="3">
        <v>2</v>
      </c>
      <c r="AA238" s="3">
        <v>2</v>
      </c>
      <c r="AB238" s="3">
        <v>2</v>
      </c>
      <c r="AC238" s="3">
        <v>2</v>
      </c>
      <c r="AD238" s="3">
        <v>2</v>
      </c>
      <c r="AE238" s="3">
        <v>2</v>
      </c>
      <c r="AF238" s="3">
        <v>2</v>
      </c>
      <c r="AG238" s="3">
        <v>2</v>
      </c>
      <c r="AH238" s="3">
        <v>2</v>
      </c>
      <c r="AI238" s="14">
        <f>V238</f>
        <v>2</v>
      </c>
      <c r="AJ238" s="14">
        <f>AH238</f>
        <v>2</v>
      </c>
      <c r="AK238" s="14">
        <f t="shared" si="52"/>
        <v>2</v>
      </c>
      <c r="AL238" s="14">
        <f t="shared" si="52"/>
        <v>2</v>
      </c>
      <c r="AM238" s="14">
        <f t="shared" si="52"/>
        <v>2</v>
      </c>
      <c r="AO238" s="43">
        <v>0</v>
      </c>
    </row>
    <row r="239" spans="2:41" hidden="1" outlineLevel="3" x14ac:dyDescent="0.3">
      <c r="J239" s="19" t="s">
        <v>15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1</v>
      </c>
      <c r="Q239" s="3">
        <v>1</v>
      </c>
      <c r="R239" s="3">
        <v>1</v>
      </c>
      <c r="S239" s="3">
        <v>1</v>
      </c>
      <c r="T239" s="3">
        <v>2</v>
      </c>
      <c r="U239" s="3">
        <v>2</v>
      </c>
      <c r="V239" s="3">
        <v>2</v>
      </c>
      <c r="W239" s="3">
        <v>2</v>
      </c>
      <c r="X239" s="3">
        <v>2</v>
      </c>
      <c r="Y239" s="3">
        <v>2</v>
      </c>
      <c r="Z239" s="3">
        <v>2</v>
      </c>
      <c r="AA239" s="3">
        <v>2</v>
      </c>
      <c r="AB239" s="3">
        <v>2</v>
      </c>
      <c r="AC239" s="3">
        <v>2</v>
      </c>
      <c r="AD239" s="3">
        <v>2</v>
      </c>
      <c r="AE239" s="3">
        <v>2</v>
      </c>
      <c r="AF239" s="3">
        <v>2</v>
      </c>
      <c r="AG239" s="3">
        <v>2</v>
      </c>
      <c r="AH239" s="3">
        <v>2</v>
      </c>
      <c r="AI239" s="14">
        <f>V239</f>
        <v>2</v>
      </c>
      <c r="AJ239" s="14">
        <f>AH239</f>
        <v>2</v>
      </c>
      <c r="AK239" s="14">
        <f t="shared" si="52"/>
        <v>2</v>
      </c>
      <c r="AL239" s="14">
        <f t="shared" si="52"/>
        <v>2</v>
      </c>
      <c r="AM239" s="14">
        <f t="shared" si="52"/>
        <v>2</v>
      </c>
      <c r="AO239" s="43">
        <v>0</v>
      </c>
    </row>
    <row r="240" spans="2:41" hidden="1" outlineLevel="2" collapsed="1" x14ac:dyDescent="0.3">
      <c r="B240" t="s">
        <v>70</v>
      </c>
    </row>
    <row r="241" spans="2:41" hidden="1" outlineLevel="3" x14ac:dyDescent="0.3">
      <c r="J241" s="19" t="s">
        <v>11</v>
      </c>
      <c r="K241" s="3">
        <v>2</v>
      </c>
      <c r="L241" s="3">
        <v>2</v>
      </c>
      <c r="M241" s="3">
        <v>2</v>
      </c>
      <c r="N241" s="3">
        <v>2</v>
      </c>
      <c r="O241" s="3">
        <v>2</v>
      </c>
      <c r="P241" s="3">
        <v>2</v>
      </c>
      <c r="Q241" s="3">
        <v>2</v>
      </c>
      <c r="R241" s="3">
        <v>2</v>
      </c>
      <c r="S241" s="3">
        <v>2</v>
      </c>
      <c r="T241" s="3">
        <v>2</v>
      </c>
      <c r="U241" s="3">
        <v>2</v>
      </c>
      <c r="V241" s="3">
        <v>2</v>
      </c>
      <c r="W241" s="3">
        <v>2</v>
      </c>
      <c r="X241" s="3">
        <v>2</v>
      </c>
      <c r="Y241" s="3">
        <v>2</v>
      </c>
      <c r="Z241" s="3">
        <v>2</v>
      </c>
      <c r="AA241" s="3">
        <v>2</v>
      </c>
      <c r="AB241" s="3">
        <v>2</v>
      </c>
      <c r="AC241" s="3">
        <v>2</v>
      </c>
      <c r="AD241" s="3">
        <v>2</v>
      </c>
      <c r="AE241" s="3">
        <v>2</v>
      </c>
      <c r="AF241" s="3">
        <v>2</v>
      </c>
      <c r="AG241" s="3">
        <v>2</v>
      </c>
      <c r="AH241" s="3">
        <v>2</v>
      </c>
      <c r="AI241" s="14">
        <f>V241</f>
        <v>2</v>
      </c>
      <c r="AJ241" s="14">
        <f>AH241</f>
        <v>2</v>
      </c>
      <c r="AK241" s="14">
        <f t="shared" ref="AK241:AM243" si="53">AJ241+$AO241</f>
        <v>2</v>
      </c>
      <c r="AL241" s="14">
        <f t="shared" si="53"/>
        <v>2</v>
      </c>
      <c r="AM241" s="14">
        <f t="shared" si="53"/>
        <v>2</v>
      </c>
      <c r="AO241" s="43">
        <v>0</v>
      </c>
    </row>
    <row r="242" spans="2:41" hidden="1" outlineLevel="3" x14ac:dyDescent="0.3">
      <c r="J242" s="19" t="s">
        <v>10</v>
      </c>
      <c r="K242" s="3">
        <v>2</v>
      </c>
      <c r="L242" s="3">
        <v>2</v>
      </c>
      <c r="M242" s="3">
        <v>2</v>
      </c>
      <c r="N242" s="3">
        <v>2</v>
      </c>
      <c r="O242" s="3">
        <v>2</v>
      </c>
      <c r="P242" s="3">
        <v>2</v>
      </c>
      <c r="Q242" s="3">
        <v>2</v>
      </c>
      <c r="R242" s="3">
        <v>2</v>
      </c>
      <c r="S242" s="3">
        <v>2</v>
      </c>
      <c r="T242" s="3">
        <v>2</v>
      </c>
      <c r="U242" s="3">
        <v>2</v>
      </c>
      <c r="V242" s="3">
        <v>2</v>
      </c>
      <c r="W242" s="3">
        <v>2</v>
      </c>
      <c r="X242" s="3">
        <v>2</v>
      </c>
      <c r="Y242" s="3">
        <v>2</v>
      </c>
      <c r="Z242" s="3">
        <v>2</v>
      </c>
      <c r="AA242" s="3">
        <v>2</v>
      </c>
      <c r="AB242" s="3">
        <v>2</v>
      </c>
      <c r="AC242" s="3">
        <v>2</v>
      </c>
      <c r="AD242" s="3">
        <v>2</v>
      </c>
      <c r="AE242" s="3">
        <v>2</v>
      </c>
      <c r="AF242" s="3">
        <v>2</v>
      </c>
      <c r="AG242" s="3">
        <v>2</v>
      </c>
      <c r="AH242" s="3">
        <v>2</v>
      </c>
      <c r="AI242" s="14">
        <f>V242</f>
        <v>2</v>
      </c>
      <c r="AJ242" s="14">
        <f>AH242</f>
        <v>2</v>
      </c>
      <c r="AK242" s="14">
        <f t="shared" si="53"/>
        <v>2</v>
      </c>
      <c r="AL242" s="14">
        <f t="shared" si="53"/>
        <v>2</v>
      </c>
      <c r="AM242" s="14">
        <f t="shared" si="53"/>
        <v>2</v>
      </c>
      <c r="AO242" s="43">
        <v>0</v>
      </c>
    </row>
    <row r="243" spans="2:41" hidden="1" outlineLevel="3" x14ac:dyDescent="0.3">
      <c r="J243" s="19" t="s">
        <v>15</v>
      </c>
      <c r="K243" s="3">
        <v>2</v>
      </c>
      <c r="L243" s="3">
        <v>2</v>
      </c>
      <c r="M243" s="3">
        <v>2</v>
      </c>
      <c r="N243" s="3">
        <v>2</v>
      </c>
      <c r="O243" s="3">
        <v>2</v>
      </c>
      <c r="P243" s="3">
        <v>2</v>
      </c>
      <c r="Q243" s="3">
        <v>2</v>
      </c>
      <c r="R243" s="3">
        <v>2</v>
      </c>
      <c r="S243" s="3">
        <v>2</v>
      </c>
      <c r="T243" s="3">
        <v>2</v>
      </c>
      <c r="U243" s="3">
        <v>2</v>
      </c>
      <c r="V243" s="3">
        <v>2</v>
      </c>
      <c r="W243" s="3">
        <v>2</v>
      </c>
      <c r="X243" s="3">
        <v>2</v>
      </c>
      <c r="Y243" s="3">
        <v>2</v>
      </c>
      <c r="Z243" s="3">
        <v>2</v>
      </c>
      <c r="AA243" s="3">
        <v>2</v>
      </c>
      <c r="AB243" s="3">
        <v>2</v>
      </c>
      <c r="AC243" s="3">
        <v>2</v>
      </c>
      <c r="AD243" s="3">
        <v>2</v>
      </c>
      <c r="AE243" s="3">
        <v>2</v>
      </c>
      <c r="AF243" s="3">
        <v>2</v>
      </c>
      <c r="AG243" s="3">
        <v>2</v>
      </c>
      <c r="AH243" s="3">
        <v>2</v>
      </c>
      <c r="AI243" s="14">
        <f>V243</f>
        <v>2</v>
      </c>
      <c r="AJ243" s="14">
        <f>AH243</f>
        <v>2</v>
      </c>
      <c r="AK243" s="14">
        <f t="shared" si="53"/>
        <v>2</v>
      </c>
      <c r="AL243" s="14">
        <f t="shared" si="53"/>
        <v>2</v>
      </c>
      <c r="AM243" s="14">
        <f t="shared" si="53"/>
        <v>2</v>
      </c>
      <c r="AO243" s="43">
        <v>0</v>
      </c>
    </row>
    <row r="244" spans="2:41" hidden="1" outlineLevel="2" collapsed="1" x14ac:dyDescent="0.3">
      <c r="B244" t="s">
        <v>58</v>
      </c>
    </row>
    <row r="245" spans="2:41" hidden="1" outlineLevel="3" x14ac:dyDescent="0.3">
      <c r="J245" s="19" t="s">
        <v>11</v>
      </c>
      <c r="K245" s="3">
        <v>1</v>
      </c>
      <c r="L245" s="3">
        <v>1</v>
      </c>
      <c r="M245" s="3">
        <v>1</v>
      </c>
      <c r="N245" s="3">
        <v>1</v>
      </c>
      <c r="O245" s="3">
        <v>1</v>
      </c>
      <c r="P245" s="3">
        <v>1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2</v>
      </c>
      <c r="X245" s="3">
        <v>2</v>
      </c>
      <c r="Y245" s="3">
        <v>2</v>
      </c>
      <c r="Z245" s="3">
        <v>2</v>
      </c>
      <c r="AA245" s="3">
        <v>2</v>
      </c>
      <c r="AB245" s="3">
        <v>2</v>
      </c>
      <c r="AC245" s="3">
        <v>2</v>
      </c>
      <c r="AD245" s="3">
        <v>2</v>
      </c>
      <c r="AE245" s="3">
        <v>2</v>
      </c>
      <c r="AF245" s="3">
        <v>2</v>
      </c>
      <c r="AG245" s="3">
        <v>2</v>
      </c>
      <c r="AH245" s="3">
        <v>2</v>
      </c>
      <c r="AI245" s="14">
        <f>V245</f>
        <v>1</v>
      </c>
      <c r="AJ245" s="14">
        <f>AH245</f>
        <v>2</v>
      </c>
      <c r="AK245" s="14">
        <f t="shared" ref="AK245:AM247" si="54">AJ245+$AO245</f>
        <v>2</v>
      </c>
      <c r="AL245" s="14">
        <f t="shared" si="54"/>
        <v>2</v>
      </c>
      <c r="AM245" s="14">
        <f t="shared" si="54"/>
        <v>2</v>
      </c>
      <c r="AO245" s="43">
        <v>0</v>
      </c>
    </row>
    <row r="246" spans="2:41" hidden="1" outlineLevel="3" x14ac:dyDescent="0.3">
      <c r="J246" s="19" t="s">
        <v>10</v>
      </c>
      <c r="K246" s="3">
        <v>1</v>
      </c>
      <c r="L246" s="3">
        <v>1</v>
      </c>
      <c r="M246" s="3">
        <v>1</v>
      </c>
      <c r="N246" s="3">
        <v>1</v>
      </c>
      <c r="O246" s="3">
        <v>1</v>
      </c>
      <c r="P246" s="3">
        <v>1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 s="3">
        <v>2</v>
      </c>
      <c r="X246" s="3">
        <v>2</v>
      </c>
      <c r="Y246" s="3">
        <v>2</v>
      </c>
      <c r="Z246" s="3">
        <v>2</v>
      </c>
      <c r="AA246" s="3">
        <v>2</v>
      </c>
      <c r="AB246" s="3">
        <v>2</v>
      </c>
      <c r="AC246" s="3">
        <v>2</v>
      </c>
      <c r="AD246" s="3">
        <v>2</v>
      </c>
      <c r="AE246" s="3">
        <v>2</v>
      </c>
      <c r="AF246" s="3">
        <v>2</v>
      </c>
      <c r="AG246" s="3">
        <v>2</v>
      </c>
      <c r="AH246" s="3">
        <v>2</v>
      </c>
      <c r="AI246" s="14">
        <f>V246</f>
        <v>1</v>
      </c>
      <c r="AJ246" s="14">
        <f>AH246</f>
        <v>2</v>
      </c>
      <c r="AK246" s="14">
        <f t="shared" si="54"/>
        <v>2</v>
      </c>
      <c r="AL246" s="14">
        <f t="shared" si="54"/>
        <v>2</v>
      </c>
      <c r="AM246" s="14">
        <f t="shared" si="54"/>
        <v>2</v>
      </c>
      <c r="AO246" s="43">
        <v>0</v>
      </c>
    </row>
    <row r="247" spans="2:41" hidden="1" outlineLevel="3" x14ac:dyDescent="0.3">
      <c r="J247" s="19" t="s">
        <v>15</v>
      </c>
      <c r="K247" s="3">
        <v>1</v>
      </c>
      <c r="L247" s="3">
        <v>1</v>
      </c>
      <c r="M247" s="3">
        <v>1</v>
      </c>
      <c r="N247" s="3">
        <v>1</v>
      </c>
      <c r="O247" s="3">
        <v>1</v>
      </c>
      <c r="P247" s="3">
        <v>1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 s="3">
        <v>2</v>
      </c>
      <c r="X247" s="3">
        <v>2</v>
      </c>
      <c r="Y247" s="3">
        <v>2</v>
      </c>
      <c r="Z247" s="3">
        <v>2</v>
      </c>
      <c r="AA247" s="3">
        <v>2</v>
      </c>
      <c r="AB247" s="3">
        <v>2</v>
      </c>
      <c r="AC247" s="3">
        <v>2</v>
      </c>
      <c r="AD247" s="3">
        <v>2</v>
      </c>
      <c r="AE247" s="3">
        <v>2</v>
      </c>
      <c r="AF247" s="3">
        <v>2</v>
      </c>
      <c r="AG247" s="3">
        <v>2</v>
      </c>
      <c r="AH247" s="3">
        <v>2</v>
      </c>
      <c r="AI247" s="14">
        <f>V247</f>
        <v>1</v>
      </c>
      <c r="AJ247" s="14">
        <f>AH247</f>
        <v>2</v>
      </c>
      <c r="AK247" s="14">
        <f t="shared" si="54"/>
        <v>2</v>
      </c>
      <c r="AL247" s="14">
        <f t="shared" si="54"/>
        <v>2</v>
      </c>
      <c r="AM247" s="14">
        <f t="shared" si="54"/>
        <v>2</v>
      </c>
      <c r="AO247" s="43">
        <v>0</v>
      </c>
    </row>
    <row r="248" spans="2:41" hidden="1" outlineLevel="2" collapsed="1" x14ac:dyDescent="0.3">
      <c r="B248" t="s">
        <v>60</v>
      </c>
    </row>
    <row r="249" spans="2:41" hidden="1" outlineLevel="3" x14ac:dyDescent="0.3">
      <c r="J249" s="19" t="s">
        <v>11</v>
      </c>
      <c r="K249" s="3">
        <v>1</v>
      </c>
      <c r="L249" s="3">
        <v>1</v>
      </c>
      <c r="M249" s="3">
        <v>1</v>
      </c>
      <c r="N249" s="3">
        <v>1</v>
      </c>
      <c r="O249" s="3">
        <v>1</v>
      </c>
      <c r="P249" s="3">
        <v>1</v>
      </c>
      <c r="Q249" s="3">
        <v>2</v>
      </c>
      <c r="R249" s="3">
        <v>2</v>
      </c>
      <c r="S249" s="3">
        <v>2</v>
      </c>
      <c r="T249" s="3">
        <v>2</v>
      </c>
      <c r="U249" s="3">
        <v>2</v>
      </c>
      <c r="V249" s="3">
        <v>2</v>
      </c>
      <c r="W249" s="3">
        <v>2</v>
      </c>
      <c r="X249" s="3">
        <v>2</v>
      </c>
      <c r="Y249" s="3">
        <v>2</v>
      </c>
      <c r="Z249" s="3">
        <v>2</v>
      </c>
      <c r="AA249" s="3">
        <v>2</v>
      </c>
      <c r="AB249" s="3">
        <v>2</v>
      </c>
      <c r="AC249" s="3">
        <v>2</v>
      </c>
      <c r="AD249" s="3">
        <v>2</v>
      </c>
      <c r="AE249" s="3">
        <v>2</v>
      </c>
      <c r="AF249" s="3">
        <v>2</v>
      </c>
      <c r="AG249" s="3">
        <v>2</v>
      </c>
      <c r="AH249" s="3">
        <v>2</v>
      </c>
      <c r="AI249" s="14">
        <f>V249</f>
        <v>2</v>
      </c>
      <c r="AJ249" s="14">
        <f>AH249</f>
        <v>2</v>
      </c>
      <c r="AK249" s="14">
        <f t="shared" ref="AK249:AM251" si="55">AJ249+$AO249</f>
        <v>2</v>
      </c>
      <c r="AL249" s="14">
        <f t="shared" si="55"/>
        <v>2</v>
      </c>
      <c r="AM249" s="14">
        <f t="shared" si="55"/>
        <v>2</v>
      </c>
      <c r="AO249" s="43">
        <v>0</v>
      </c>
    </row>
    <row r="250" spans="2:41" hidden="1" outlineLevel="3" x14ac:dyDescent="0.3">
      <c r="J250" s="19" t="s">
        <v>10</v>
      </c>
      <c r="K250" s="3">
        <v>1</v>
      </c>
      <c r="L250" s="3">
        <v>1</v>
      </c>
      <c r="M250" s="3">
        <v>1</v>
      </c>
      <c r="N250" s="3">
        <v>1</v>
      </c>
      <c r="O250" s="3">
        <v>1</v>
      </c>
      <c r="P250" s="3">
        <v>1</v>
      </c>
      <c r="Q250" s="3">
        <v>2</v>
      </c>
      <c r="R250" s="3">
        <v>2</v>
      </c>
      <c r="S250" s="3">
        <v>2</v>
      </c>
      <c r="T250" s="3">
        <v>2</v>
      </c>
      <c r="U250" s="3">
        <v>2</v>
      </c>
      <c r="V250" s="3">
        <v>2</v>
      </c>
      <c r="W250" s="3">
        <v>2</v>
      </c>
      <c r="X250" s="3">
        <v>2</v>
      </c>
      <c r="Y250" s="3">
        <v>2</v>
      </c>
      <c r="Z250" s="3">
        <v>2</v>
      </c>
      <c r="AA250" s="3">
        <v>2</v>
      </c>
      <c r="AB250" s="3">
        <v>2</v>
      </c>
      <c r="AC250" s="3">
        <v>2</v>
      </c>
      <c r="AD250" s="3">
        <v>2</v>
      </c>
      <c r="AE250" s="3">
        <v>2</v>
      </c>
      <c r="AF250" s="3">
        <v>2</v>
      </c>
      <c r="AG250" s="3">
        <v>2</v>
      </c>
      <c r="AH250" s="3">
        <v>2</v>
      </c>
      <c r="AI250" s="14">
        <f>V250</f>
        <v>2</v>
      </c>
      <c r="AJ250" s="14">
        <f>AH250</f>
        <v>2</v>
      </c>
      <c r="AK250" s="14">
        <f t="shared" si="55"/>
        <v>2</v>
      </c>
      <c r="AL250" s="14">
        <f t="shared" si="55"/>
        <v>2</v>
      </c>
      <c r="AM250" s="14">
        <f t="shared" si="55"/>
        <v>2</v>
      </c>
      <c r="AO250" s="43">
        <v>0</v>
      </c>
    </row>
    <row r="251" spans="2:41" hidden="1" outlineLevel="3" x14ac:dyDescent="0.3">
      <c r="J251" s="19" t="s">
        <v>15</v>
      </c>
      <c r="K251" s="3">
        <v>1</v>
      </c>
      <c r="L251" s="3">
        <v>1</v>
      </c>
      <c r="M251" s="3">
        <v>1</v>
      </c>
      <c r="N251" s="3">
        <v>1</v>
      </c>
      <c r="O251" s="3">
        <v>1</v>
      </c>
      <c r="P251" s="3">
        <v>1</v>
      </c>
      <c r="Q251" s="3">
        <v>2</v>
      </c>
      <c r="R251" s="3">
        <v>2</v>
      </c>
      <c r="S251" s="3">
        <v>2</v>
      </c>
      <c r="T251" s="3">
        <v>2</v>
      </c>
      <c r="U251" s="3">
        <v>2</v>
      </c>
      <c r="V251" s="3">
        <v>2</v>
      </c>
      <c r="W251" s="3">
        <v>2</v>
      </c>
      <c r="X251" s="3">
        <v>2</v>
      </c>
      <c r="Y251" s="3">
        <v>2</v>
      </c>
      <c r="Z251" s="3">
        <v>2</v>
      </c>
      <c r="AA251" s="3">
        <v>2</v>
      </c>
      <c r="AB251" s="3">
        <v>2</v>
      </c>
      <c r="AC251" s="3">
        <v>2</v>
      </c>
      <c r="AD251" s="3">
        <v>2</v>
      </c>
      <c r="AE251" s="3">
        <v>2</v>
      </c>
      <c r="AF251" s="3">
        <v>2</v>
      </c>
      <c r="AG251" s="3">
        <v>2</v>
      </c>
      <c r="AH251" s="3">
        <v>2</v>
      </c>
      <c r="AI251" s="14">
        <f>V251</f>
        <v>2</v>
      </c>
      <c r="AJ251" s="14">
        <f>AH251</f>
        <v>2</v>
      </c>
      <c r="AK251" s="14">
        <f t="shared" si="55"/>
        <v>2</v>
      </c>
      <c r="AL251" s="14">
        <f t="shared" si="55"/>
        <v>2</v>
      </c>
      <c r="AM251" s="14">
        <f t="shared" si="55"/>
        <v>2</v>
      </c>
      <c r="AO251" s="43">
        <v>0</v>
      </c>
    </row>
    <row r="252" spans="2:41" hidden="1" outlineLevel="2" collapsed="1" x14ac:dyDescent="0.3">
      <c r="B252" t="s">
        <v>72</v>
      </c>
    </row>
    <row r="253" spans="2:41" hidden="1" outlineLevel="3" x14ac:dyDescent="0.3">
      <c r="J253" s="19" t="s">
        <v>11</v>
      </c>
      <c r="K253" s="3">
        <v>2</v>
      </c>
      <c r="L253" s="3">
        <v>2</v>
      </c>
      <c r="M253" s="3">
        <v>2</v>
      </c>
      <c r="N253" s="3">
        <v>2</v>
      </c>
      <c r="O253" s="3">
        <v>2</v>
      </c>
      <c r="P253" s="3">
        <v>2</v>
      </c>
      <c r="Q253" s="3">
        <v>2</v>
      </c>
      <c r="R253" s="3">
        <v>2</v>
      </c>
      <c r="S253" s="3">
        <v>2</v>
      </c>
      <c r="T253" s="3">
        <v>2</v>
      </c>
      <c r="U253" s="3">
        <v>2</v>
      </c>
      <c r="V253" s="3">
        <v>2</v>
      </c>
      <c r="W253" s="3">
        <v>2</v>
      </c>
      <c r="X253" s="3">
        <v>2</v>
      </c>
      <c r="Y253" s="3">
        <v>2</v>
      </c>
      <c r="Z253" s="3">
        <v>2</v>
      </c>
      <c r="AA253" s="3">
        <v>2</v>
      </c>
      <c r="AB253" s="3">
        <v>2</v>
      </c>
      <c r="AC253" s="3">
        <v>2</v>
      </c>
      <c r="AD253" s="3">
        <v>2</v>
      </c>
      <c r="AE253" s="3">
        <v>2</v>
      </c>
      <c r="AF253" s="3">
        <v>2</v>
      </c>
      <c r="AG253" s="3">
        <v>2</v>
      </c>
      <c r="AH253" s="3">
        <v>2</v>
      </c>
      <c r="AI253" s="14">
        <f>V253</f>
        <v>2</v>
      </c>
      <c r="AJ253" s="14">
        <f>AH253</f>
        <v>2</v>
      </c>
      <c r="AK253" s="14">
        <f t="shared" ref="AK253:AM255" si="56">AJ253+$AO253</f>
        <v>2</v>
      </c>
      <c r="AL253" s="14">
        <f t="shared" si="56"/>
        <v>2</v>
      </c>
      <c r="AM253" s="14">
        <f t="shared" si="56"/>
        <v>2</v>
      </c>
      <c r="AO253" s="43">
        <v>0</v>
      </c>
    </row>
    <row r="254" spans="2:41" hidden="1" outlineLevel="3" x14ac:dyDescent="0.3">
      <c r="J254" s="19" t="s">
        <v>10</v>
      </c>
      <c r="K254" s="3">
        <v>2</v>
      </c>
      <c r="L254" s="3">
        <v>2</v>
      </c>
      <c r="M254" s="3">
        <v>2</v>
      </c>
      <c r="N254" s="3">
        <v>2</v>
      </c>
      <c r="O254" s="3">
        <v>2</v>
      </c>
      <c r="P254" s="3">
        <v>2</v>
      </c>
      <c r="Q254" s="3">
        <v>2</v>
      </c>
      <c r="R254" s="3">
        <v>2</v>
      </c>
      <c r="S254" s="3">
        <v>2</v>
      </c>
      <c r="T254" s="3">
        <v>2</v>
      </c>
      <c r="U254" s="3">
        <v>2</v>
      </c>
      <c r="V254" s="3">
        <v>2</v>
      </c>
      <c r="W254" s="3">
        <v>2</v>
      </c>
      <c r="X254" s="3">
        <v>2</v>
      </c>
      <c r="Y254" s="3">
        <v>2</v>
      </c>
      <c r="Z254" s="3">
        <v>2</v>
      </c>
      <c r="AA254" s="3">
        <v>2</v>
      </c>
      <c r="AB254" s="3">
        <v>2</v>
      </c>
      <c r="AC254" s="3">
        <v>2</v>
      </c>
      <c r="AD254" s="3">
        <v>2</v>
      </c>
      <c r="AE254" s="3">
        <v>2</v>
      </c>
      <c r="AF254" s="3">
        <v>2</v>
      </c>
      <c r="AG254" s="3">
        <v>2</v>
      </c>
      <c r="AH254" s="3">
        <v>2</v>
      </c>
      <c r="AI254" s="14">
        <f>V254</f>
        <v>2</v>
      </c>
      <c r="AJ254" s="14">
        <f>AH254</f>
        <v>2</v>
      </c>
      <c r="AK254" s="14">
        <f t="shared" si="56"/>
        <v>2</v>
      </c>
      <c r="AL254" s="14">
        <f t="shared" si="56"/>
        <v>2</v>
      </c>
      <c r="AM254" s="14">
        <f t="shared" si="56"/>
        <v>2</v>
      </c>
      <c r="AO254" s="43">
        <v>0</v>
      </c>
    </row>
    <row r="255" spans="2:41" hidden="1" outlineLevel="3" x14ac:dyDescent="0.3">
      <c r="J255" s="19" t="s">
        <v>15</v>
      </c>
      <c r="K255" s="3">
        <v>2</v>
      </c>
      <c r="L255" s="3">
        <v>2</v>
      </c>
      <c r="M255" s="3">
        <v>2</v>
      </c>
      <c r="N255" s="3">
        <v>2</v>
      </c>
      <c r="O255" s="3">
        <v>2</v>
      </c>
      <c r="P255" s="3">
        <v>2</v>
      </c>
      <c r="Q255" s="3">
        <v>2</v>
      </c>
      <c r="R255" s="3">
        <v>2</v>
      </c>
      <c r="S255" s="3">
        <v>2</v>
      </c>
      <c r="T255" s="3">
        <v>2</v>
      </c>
      <c r="U255" s="3">
        <v>2</v>
      </c>
      <c r="V255" s="3">
        <v>2</v>
      </c>
      <c r="W255" s="3">
        <v>2</v>
      </c>
      <c r="X255" s="3">
        <v>2</v>
      </c>
      <c r="Y255" s="3">
        <v>2</v>
      </c>
      <c r="Z255" s="3">
        <v>2</v>
      </c>
      <c r="AA255" s="3">
        <v>2</v>
      </c>
      <c r="AB255" s="3">
        <v>2</v>
      </c>
      <c r="AC255" s="3">
        <v>2</v>
      </c>
      <c r="AD255" s="3">
        <v>2</v>
      </c>
      <c r="AE255" s="3">
        <v>2</v>
      </c>
      <c r="AF255" s="3">
        <v>2</v>
      </c>
      <c r="AG255" s="3">
        <v>2</v>
      </c>
      <c r="AH255" s="3">
        <v>2</v>
      </c>
      <c r="AI255" s="14">
        <f>V255</f>
        <v>2</v>
      </c>
      <c r="AJ255" s="14">
        <f>AH255</f>
        <v>2</v>
      </c>
      <c r="AK255" s="14">
        <f t="shared" si="56"/>
        <v>2</v>
      </c>
      <c r="AL255" s="14">
        <f t="shared" si="56"/>
        <v>2</v>
      </c>
      <c r="AM255" s="14">
        <f t="shared" si="56"/>
        <v>2</v>
      </c>
      <c r="AO255" s="43">
        <v>0</v>
      </c>
    </row>
    <row r="256" spans="2:41" hidden="1" outlineLevel="2" x14ac:dyDescent="0.3">
      <c r="B256" t="s">
        <v>74</v>
      </c>
      <c r="J256" s="19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41" hidden="1" outlineLevel="2" collapsed="1" x14ac:dyDescent="0.3">
      <c r="B257" t="s">
        <v>46</v>
      </c>
    </row>
    <row r="258" spans="2:41" hidden="1" outlineLevel="3" x14ac:dyDescent="0.3">
      <c r="C258" t="s">
        <v>137</v>
      </c>
      <c r="AO258" s="17" t="s">
        <v>150</v>
      </c>
    </row>
    <row r="259" spans="2:41" hidden="1" outlineLevel="3" x14ac:dyDescent="0.3">
      <c r="J259" s="19" t="s">
        <v>11</v>
      </c>
      <c r="K259" s="3">
        <v>1000</v>
      </c>
      <c r="L259" s="3">
        <v>1000</v>
      </c>
      <c r="M259" s="3">
        <v>1000</v>
      </c>
      <c r="N259" s="3">
        <v>1000</v>
      </c>
      <c r="O259" s="3">
        <v>1000</v>
      </c>
      <c r="P259" s="3">
        <v>1000</v>
      </c>
      <c r="Q259" s="3">
        <v>1000</v>
      </c>
      <c r="R259" s="3">
        <v>1000</v>
      </c>
      <c r="S259" s="3">
        <v>1000</v>
      </c>
      <c r="T259" s="3">
        <v>1000</v>
      </c>
      <c r="U259" s="3">
        <v>1000</v>
      </c>
      <c r="V259" s="3">
        <v>1000</v>
      </c>
      <c r="W259" s="3">
        <v>1000</v>
      </c>
      <c r="X259" s="3">
        <v>1000</v>
      </c>
      <c r="Y259" s="3">
        <v>1000</v>
      </c>
      <c r="Z259" s="3">
        <v>1000</v>
      </c>
      <c r="AA259" s="3">
        <v>1000</v>
      </c>
      <c r="AB259" s="3">
        <v>1000</v>
      </c>
      <c r="AC259" s="3">
        <v>1000</v>
      </c>
      <c r="AD259" s="3">
        <v>1000</v>
      </c>
      <c r="AE259" s="3">
        <v>1000</v>
      </c>
      <c r="AF259" s="3">
        <v>1000</v>
      </c>
      <c r="AG259" s="3">
        <v>1000</v>
      </c>
      <c r="AH259" s="3">
        <v>1000</v>
      </c>
      <c r="AI259" s="14">
        <f>SUM(K259:V259)</f>
        <v>12000</v>
      </c>
      <c r="AJ259" s="14">
        <f>SUM(W259:AH259)</f>
        <v>12000</v>
      </c>
      <c r="AK259" s="14">
        <f t="shared" ref="AK259:AM261" si="57">AJ259*(1+$AO259)</f>
        <v>12059.999999999998</v>
      </c>
      <c r="AL259" s="14">
        <f t="shared" si="57"/>
        <v>12120.299999999997</v>
      </c>
      <c r="AM259" s="14">
        <f t="shared" si="57"/>
        <v>12180.901499999996</v>
      </c>
      <c r="AO259" s="42">
        <v>5.0000000000000001E-3</v>
      </c>
    </row>
    <row r="260" spans="2:41" hidden="1" outlineLevel="3" x14ac:dyDescent="0.3">
      <c r="J260" s="19" t="s">
        <v>10</v>
      </c>
      <c r="K260" s="3">
        <v>1500</v>
      </c>
      <c r="L260" s="3">
        <v>1500</v>
      </c>
      <c r="M260" s="3">
        <v>1500</v>
      </c>
      <c r="N260" s="3">
        <v>1500</v>
      </c>
      <c r="O260" s="3">
        <v>1500</v>
      </c>
      <c r="P260" s="3">
        <v>1500</v>
      </c>
      <c r="Q260" s="3">
        <v>1500</v>
      </c>
      <c r="R260" s="3">
        <v>1500</v>
      </c>
      <c r="S260" s="3">
        <v>1500</v>
      </c>
      <c r="T260" s="3">
        <v>1500</v>
      </c>
      <c r="U260" s="3">
        <v>1500</v>
      </c>
      <c r="V260" s="3">
        <v>1500</v>
      </c>
      <c r="W260" s="3">
        <v>1500</v>
      </c>
      <c r="X260" s="3">
        <v>1500</v>
      </c>
      <c r="Y260" s="3">
        <v>1500</v>
      </c>
      <c r="Z260" s="3">
        <v>1500</v>
      </c>
      <c r="AA260" s="3">
        <v>1500</v>
      </c>
      <c r="AB260" s="3">
        <v>1500</v>
      </c>
      <c r="AC260" s="3">
        <v>1500</v>
      </c>
      <c r="AD260" s="3">
        <v>1500</v>
      </c>
      <c r="AE260" s="3">
        <v>1500</v>
      </c>
      <c r="AF260" s="3">
        <v>1500</v>
      </c>
      <c r="AG260" s="3">
        <v>1500</v>
      </c>
      <c r="AH260" s="3">
        <v>1500</v>
      </c>
      <c r="AI260" s="14">
        <f>SUM(K260:V260)</f>
        <v>18000</v>
      </c>
      <c r="AJ260" s="14">
        <f>SUM(W260:AH260)</f>
        <v>18000</v>
      </c>
      <c r="AK260" s="14">
        <f t="shared" si="57"/>
        <v>18180</v>
      </c>
      <c r="AL260" s="14">
        <f t="shared" si="57"/>
        <v>18361.8</v>
      </c>
      <c r="AM260" s="14">
        <f t="shared" si="57"/>
        <v>18545.417999999998</v>
      </c>
      <c r="AO260" s="42">
        <v>0.01</v>
      </c>
    </row>
    <row r="261" spans="2:41" hidden="1" outlineLevel="3" x14ac:dyDescent="0.3">
      <c r="J261" s="19" t="s">
        <v>15</v>
      </c>
      <c r="K261" s="3">
        <v>2000</v>
      </c>
      <c r="L261" s="3">
        <v>2000</v>
      </c>
      <c r="M261" s="3">
        <v>2000</v>
      </c>
      <c r="N261" s="3">
        <v>2000</v>
      </c>
      <c r="O261" s="3">
        <v>2000</v>
      </c>
      <c r="P261" s="3">
        <v>2000</v>
      </c>
      <c r="Q261" s="3">
        <v>2000</v>
      </c>
      <c r="R261" s="3">
        <v>2000</v>
      </c>
      <c r="S261" s="3">
        <v>2000</v>
      </c>
      <c r="T261" s="3">
        <v>2000</v>
      </c>
      <c r="U261" s="3">
        <v>2000</v>
      </c>
      <c r="V261" s="3">
        <v>2000</v>
      </c>
      <c r="W261" s="3">
        <v>2000</v>
      </c>
      <c r="X261" s="3">
        <v>2000</v>
      </c>
      <c r="Y261" s="3">
        <v>2000</v>
      </c>
      <c r="Z261" s="3">
        <v>2000</v>
      </c>
      <c r="AA261" s="3">
        <v>2000</v>
      </c>
      <c r="AB261" s="3">
        <v>2000</v>
      </c>
      <c r="AC261" s="3">
        <v>2000</v>
      </c>
      <c r="AD261" s="3">
        <v>2000</v>
      </c>
      <c r="AE261" s="3">
        <v>2000</v>
      </c>
      <c r="AF261" s="3">
        <v>2000</v>
      </c>
      <c r="AG261" s="3">
        <v>2000</v>
      </c>
      <c r="AH261" s="3">
        <v>2000</v>
      </c>
      <c r="AI261" s="14">
        <f>SUM(K261:V261)</f>
        <v>24000</v>
      </c>
      <c r="AJ261" s="14">
        <f>SUM(W261:AH261)</f>
        <v>24000</v>
      </c>
      <c r="AK261" s="14">
        <f t="shared" si="57"/>
        <v>24480</v>
      </c>
      <c r="AL261" s="14">
        <f t="shared" si="57"/>
        <v>24969.600000000002</v>
      </c>
      <c r="AM261" s="14">
        <f t="shared" si="57"/>
        <v>25468.992000000002</v>
      </c>
      <c r="AO261" s="42">
        <v>0.02</v>
      </c>
    </row>
    <row r="262" spans="2:41" hidden="1" outlineLevel="3" x14ac:dyDescent="0.3">
      <c r="C262" t="s">
        <v>138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41" hidden="1" outlineLevel="3" x14ac:dyDescent="0.3">
      <c r="J263" s="19" t="s">
        <v>11</v>
      </c>
      <c r="K263" s="3">
        <v>1500</v>
      </c>
      <c r="L263" s="3">
        <v>1500</v>
      </c>
      <c r="M263" s="3">
        <v>1500</v>
      </c>
      <c r="N263" s="3">
        <v>1500</v>
      </c>
      <c r="O263" s="3">
        <v>1500</v>
      </c>
      <c r="P263" s="3">
        <v>1500</v>
      </c>
      <c r="Q263" s="3">
        <v>1500</v>
      </c>
      <c r="R263" s="3">
        <v>1500</v>
      </c>
      <c r="S263" s="3">
        <v>1500</v>
      </c>
      <c r="T263" s="3">
        <v>1500</v>
      </c>
      <c r="U263" s="3">
        <v>1500</v>
      </c>
      <c r="V263" s="3">
        <v>1500</v>
      </c>
      <c r="W263" s="3">
        <v>1500</v>
      </c>
      <c r="X263" s="3">
        <v>1500</v>
      </c>
      <c r="Y263" s="3">
        <v>1500</v>
      </c>
      <c r="Z263" s="3">
        <v>1500</v>
      </c>
      <c r="AA263" s="3">
        <v>1500</v>
      </c>
      <c r="AB263" s="3">
        <v>1500</v>
      </c>
      <c r="AC263" s="3">
        <v>1500</v>
      </c>
      <c r="AD263" s="3">
        <v>1500</v>
      </c>
      <c r="AE263" s="3">
        <v>1500</v>
      </c>
      <c r="AF263" s="3">
        <v>1500</v>
      </c>
      <c r="AG263" s="3">
        <v>1500</v>
      </c>
      <c r="AH263" s="3">
        <v>1500</v>
      </c>
      <c r="AI263" s="14">
        <f>SUM(K263:V263)</f>
        <v>18000</v>
      </c>
      <c r="AJ263" s="14">
        <f>SUM(W263:AH263)</f>
        <v>18000</v>
      </c>
      <c r="AK263" s="14">
        <f t="shared" ref="AK263:AM265" si="58">AJ263*(1+$AO263)</f>
        <v>18089.999999999996</v>
      </c>
      <c r="AL263" s="14">
        <f t="shared" si="58"/>
        <v>18180.449999999993</v>
      </c>
      <c r="AM263" s="14">
        <f t="shared" si="58"/>
        <v>18271.352249999993</v>
      </c>
      <c r="AO263" s="42">
        <v>5.0000000000000001E-3</v>
      </c>
    </row>
    <row r="264" spans="2:41" hidden="1" outlineLevel="3" x14ac:dyDescent="0.3">
      <c r="J264" s="19" t="s">
        <v>10</v>
      </c>
      <c r="K264" s="3">
        <v>2000</v>
      </c>
      <c r="L264" s="3">
        <v>2000</v>
      </c>
      <c r="M264" s="3">
        <v>2000</v>
      </c>
      <c r="N264" s="3">
        <v>2000</v>
      </c>
      <c r="O264" s="3">
        <v>2000</v>
      </c>
      <c r="P264" s="3">
        <v>2000</v>
      </c>
      <c r="Q264" s="3">
        <v>2000</v>
      </c>
      <c r="R264" s="3">
        <v>2000</v>
      </c>
      <c r="S264" s="3">
        <v>2000</v>
      </c>
      <c r="T264" s="3">
        <v>2000</v>
      </c>
      <c r="U264" s="3">
        <v>2000</v>
      </c>
      <c r="V264" s="3">
        <v>2000</v>
      </c>
      <c r="W264" s="3">
        <v>2000</v>
      </c>
      <c r="X264" s="3">
        <v>2000</v>
      </c>
      <c r="Y264" s="3">
        <v>2000</v>
      </c>
      <c r="Z264" s="3">
        <v>2000</v>
      </c>
      <c r="AA264" s="3">
        <v>2000</v>
      </c>
      <c r="AB264" s="3">
        <v>2000</v>
      </c>
      <c r="AC264" s="3">
        <v>2000</v>
      </c>
      <c r="AD264" s="3">
        <v>2000</v>
      </c>
      <c r="AE264" s="3">
        <v>2000</v>
      </c>
      <c r="AF264" s="3">
        <v>2000</v>
      </c>
      <c r="AG264" s="3">
        <v>2000</v>
      </c>
      <c r="AH264" s="3">
        <v>2000</v>
      </c>
      <c r="AI264" s="14">
        <f>SUM(K264:V264)</f>
        <v>24000</v>
      </c>
      <c r="AJ264" s="14">
        <f>SUM(W264:AH264)</f>
        <v>24000</v>
      </c>
      <c r="AK264" s="14">
        <f t="shared" si="58"/>
        <v>24240</v>
      </c>
      <c r="AL264" s="14">
        <f t="shared" si="58"/>
        <v>24482.400000000001</v>
      </c>
      <c r="AM264" s="14">
        <f t="shared" si="58"/>
        <v>24727.224000000002</v>
      </c>
      <c r="AO264" s="42">
        <v>0.01</v>
      </c>
    </row>
    <row r="265" spans="2:41" hidden="1" outlineLevel="3" x14ac:dyDescent="0.3">
      <c r="J265" s="19" t="s">
        <v>15</v>
      </c>
      <c r="K265" s="3">
        <v>2500</v>
      </c>
      <c r="L265" s="3">
        <v>2500</v>
      </c>
      <c r="M265" s="3">
        <v>2500</v>
      </c>
      <c r="N265" s="3">
        <v>2500</v>
      </c>
      <c r="O265" s="3">
        <v>2500</v>
      </c>
      <c r="P265" s="3">
        <v>2500</v>
      </c>
      <c r="Q265" s="3">
        <v>2500</v>
      </c>
      <c r="R265" s="3">
        <v>2500</v>
      </c>
      <c r="S265" s="3">
        <v>2500</v>
      </c>
      <c r="T265" s="3">
        <v>2500</v>
      </c>
      <c r="U265" s="3">
        <v>2500</v>
      </c>
      <c r="V265" s="3">
        <v>2500</v>
      </c>
      <c r="W265" s="3">
        <v>2500</v>
      </c>
      <c r="X265" s="3">
        <v>2500</v>
      </c>
      <c r="Y265" s="3">
        <v>2500</v>
      </c>
      <c r="Z265" s="3">
        <v>2500</v>
      </c>
      <c r="AA265" s="3">
        <v>2500</v>
      </c>
      <c r="AB265" s="3">
        <v>2500</v>
      </c>
      <c r="AC265" s="3">
        <v>2500</v>
      </c>
      <c r="AD265" s="3">
        <v>2500</v>
      </c>
      <c r="AE265" s="3">
        <v>2500</v>
      </c>
      <c r="AF265" s="3">
        <v>2500</v>
      </c>
      <c r="AG265" s="3">
        <v>2500</v>
      </c>
      <c r="AH265" s="3">
        <v>2500</v>
      </c>
      <c r="AI265" s="14">
        <f>SUM(K265:V265)</f>
        <v>30000</v>
      </c>
      <c r="AJ265" s="14">
        <f>SUM(W265:AH265)</f>
        <v>30000</v>
      </c>
      <c r="AK265" s="14">
        <f t="shared" si="58"/>
        <v>30600</v>
      </c>
      <c r="AL265" s="14">
        <f t="shared" si="58"/>
        <v>31212</v>
      </c>
      <c r="AM265" s="14">
        <f t="shared" si="58"/>
        <v>31836.240000000002</v>
      </c>
      <c r="AO265" s="42">
        <v>0.02</v>
      </c>
    </row>
    <row r="266" spans="2:41" hidden="1" outlineLevel="2" collapsed="1" x14ac:dyDescent="0.3">
      <c r="B266" t="s">
        <v>24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41" hidden="1" outlineLevel="3" x14ac:dyDescent="0.3">
      <c r="J267" s="19" t="s">
        <v>11</v>
      </c>
      <c r="K267" s="3">
        <v>1200</v>
      </c>
      <c r="L267" s="3">
        <v>1200</v>
      </c>
      <c r="M267" s="3">
        <v>1200</v>
      </c>
      <c r="N267" s="3">
        <v>1200</v>
      </c>
      <c r="O267" s="3">
        <v>1200</v>
      </c>
      <c r="P267" s="3">
        <v>1200</v>
      </c>
      <c r="Q267" s="3">
        <v>1200</v>
      </c>
      <c r="R267" s="3">
        <v>1200</v>
      </c>
      <c r="S267" s="3">
        <v>1200</v>
      </c>
      <c r="T267" s="3">
        <v>1200</v>
      </c>
      <c r="U267" s="3">
        <v>1200</v>
      </c>
      <c r="V267" s="3">
        <v>1200</v>
      </c>
      <c r="W267" s="3">
        <v>1200</v>
      </c>
      <c r="X267" s="3">
        <v>1200</v>
      </c>
      <c r="Y267" s="3">
        <v>1200</v>
      </c>
      <c r="Z267" s="3">
        <v>1200</v>
      </c>
      <c r="AA267" s="3">
        <v>1200</v>
      </c>
      <c r="AB267" s="3">
        <v>1200</v>
      </c>
      <c r="AC267" s="3">
        <v>1200</v>
      </c>
      <c r="AD267" s="3">
        <v>1200</v>
      </c>
      <c r="AE267" s="3">
        <v>1200</v>
      </c>
      <c r="AF267" s="3">
        <v>1200</v>
      </c>
      <c r="AG267" s="3">
        <v>1200</v>
      </c>
      <c r="AH267" s="3">
        <v>1200</v>
      </c>
      <c r="AI267" s="14">
        <f>SUM(K267:V267)</f>
        <v>14400</v>
      </c>
      <c r="AJ267" s="14">
        <f>SUM(W267:AH267)</f>
        <v>14400</v>
      </c>
      <c r="AK267" s="14">
        <f t="shared" ref="AK267:AM269" si="59">AJ267*(1+$AO267)</f>
        <v>14471.999999999998</v>
      </c>
      <c r="AL267" s="14">
        <f t="shared" si="59"/>
        <v>14544.359999999997</v>
      </c>
      <c r="AM267" s="14">
        <f t="shared" si="59"/>
        <v>14617.081799999994</v>
      </c>
      <c r="AO267" s="42">
        <v>5.0000000000000001E-3</v>
      </c>
    </row>
    <row r="268" spans="2:41" hidden="1" outlineLevel="3" x14ac:dyDescent="0.3">
      <c r="J268" s="19" t="s">
        <v>10</v>
      </c>
      <c r="K268" s="3">
        <v>1400</v>
      </c>
      <c r="L268" s="3">
        <v>1400</v>
      </c>
      <c r="M268" s="3">
        <v>1400</v>
      </c>
      <c r="N268" s="3">
        <v>1400</v>
      </c>
      <c r="O268" s="3">
        <v>1400</v>
      </c>
      <c r="P268" s="3">
        <v>1400</v>
      </c>
      <c r="Q268" s="3">
        <v>1400</v>
      </c>
      <c r="R268" s="3">
        <v>1400</v>
      </c>
      <c r="S268" s="3">
        <v>1400</v>
      </c>
      <c r="T268" s="3">
        <v>1400</v>
      </c>
      <c r="U268" s="3">
        <v>1400</v>
      </c>
      <c r="V268" s="3">
        <v>1400</v>
      </c>
      <c r="W268" s="3">
        <v>1400</v>
      </c>
      <c r="X268" s="3">
        <v>1400</v>
      </c>
      <c r="Y268" s="3">
        <v>1400</v>
      </c>
      <c r="Z268" s="3">
        <v>1400</v>
      </c>
      <c r="AA268" s="3">
        <v>1400</v>
      </c>
      <c r="AB268" s="3">
        <v>1400</v>
      </c>
      <c r="AC268" s="3">
        <v>1400</v>
      </c>
      <c r="AD268" s="3">
        <v>1400</v>
      </c>
      <c r="AE268" s="3">
        <v>1400</v>
      </c>
      <c r="AF268" s="3">
        <v>1400</v>
      </c>
      <c r="AG268" s="3">
        <v>1400</v>
      </c>
      <c r="AH268" s="3">
        <v>1400</v>
      </c>
      <c r="AI268" s="14">
        <f>SUM(K268:V268)</f>
        <v>16800</v>
      </c>
      <c r="AJ268" s="14">
        <f>SUM(W268:AH268)</f>
        <v>16800</v>
      </c>
      <c r="AK268" s="14">
        <f t="shared" si="59"/>
        <v>16968</v>
      </c>
      <c r="AL268" s="14">
        <f t="shared" si="59"/>
        <v>17137.68</v>
      </c>
      <c r="AM268" s="14">
        <f t="shared" si="59"/>
        <v>17309.056800000002</v>
      </c>
      <c r="AO268" s="42">
        <v>0.01</v>
      </c>
    </row>
    <row r="269" spans="2:41" hidden="1" outlineLevel="3" x14ac:dyDescent="0.3">
      <c r="J269" s="19" t="s">
        <v>15</v>
      </c>
      <c r="K269" s="3">
        <v>1600</v>
      </c>
      <c r="L269" s="3">
        <v>1600</v>
      </c>
      <c r="M269" s="3">
        <v>1600</v>
      </c>
      <c r="N269" s="3">
        <v>1600</v>
      </c>
      <c r="O269" s="3">
        <v>1600</v>
      </c>
      <c r="P269" s="3">
        <v>1600</v>
      </c>
      <c r="Q269" s="3">
        <v>1600</v>
      </c>
      <c r="R269" s="3">
        <v>1600</v>
      </c>
      <c r="S269" s="3">
        <v>1600</v>
      </c>
      <c r="T269" s="3">
        <v>1600</v>
      </c>
      <c r="U269" s="3">
        <v>1600</v>
      </c>
      <c r="V269" s="3">
        <v>1600</v>
      </c>
      <c r="W269" s="3">
        <v>1600</v>
      </c>
      <c r="X269" s="3">
        <v>1600</v>
      </c>
      <c r="Y269" s="3">
        <v>1600</v>
      </c>
      <c r="Z269" s="3">
        <v>1600</v>
      </c>
      <c r="AA269" s="3">
        <v>1600</v>
      </c>
      <c r="AB269" s="3">
        <v>1600</v>
      </c>
      <c r="AC269" s="3">
        <v>1600</v>
      </c>
      <c r="AD269" s="3">
        <v>1600</v>
      </c>
      <c r="AE269" s="3">
        <v>1600</v>
      </c>
      <c r="AF269" s="3">
        <v>1600</v>
      </c>
      <c r="AG269" s="3">
        <v>1600</v>
      </c>
      <c r="AH269" s="3">
        <v>1600</v>
      </c>
      <c r="AI269" s="14">
        <f>SUM(K269:V269)</f>
        <v>19200</v>
      </c>
      <c r="AJ269" s="14">
        <f>SUM(W269:AH269)</f>
        <v>19200</v>
      </c>
      <c r="AK269" s="14">
        <f t="shared" si="59"/>
        <v>19584</v>
      </c>
      <c r="AL269" s="14">
        <f t="shared" si="59"/>
        <v>19975.68</v>
      </c>
      <c r="AM269" s="14">
        <f t="shared" si="59"/>
        <v>20375.193600000002</v>
      </c>
      <c r="AO269" s="42">
        <v>0.02</v>
      </c>
    </row>
    <row r="270" spans="2:41" hidden="1" outlineLevel="2" collapsed="1" x14ac:dyDescent="0.3">
      <c r="B270" t="s">
        <v>37</v>
      </c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41" hidden="1" outlineLevel="3" x14ac:dyDescent="0.3">
      <c r="J271" s="19" t="s">
        <v>11</v>
      </c>
      <c r="K271" s="3">
        <v>400</v>
      </c>
      <c r="L271" s="3">
        <v>400</v>
      </c>
      <c r="M271" s="3">
        <v>400</v>
      </c>
      <c r="N271" s="3">
        <v>400</v>
      </c>
      <c r="O271" s="3">
        <v>400</v>
      </c>
      <c r="P271" s="3">
        <v>400</v>
      </c>
      <c r="Q271" s="3">
        <v>400</v>
      </c>
      <c r="R271" s="3">
        <v>400</v>
      </c>
      <c r="S271" s="3">
        <v>400</v>
      </c>
      <c r="T271" s="3">
        <v>400</v>
      </c>
      <c r="U271" s="3">
        <v>400</v>
      </c>
      <c r="V271" s="3">
        <v>400</v>
      </c>
      <c r="W271" s="3">
        <v>400</v>
      </c>
      <c r="X271" s="3">
        <v>400</v>
      </c>
      <c r="Y271" s="3">
        <v>400</v>
      </c>
      <c r="Z271" s="3">
        <v>400</v>
      </c>
      <c r="AA271" s="3">
        <v>400</v>
      </c>
      <c r="AB271" s="3">
        <v>400</v>
      </c>
      <c r="AC271" s="3">
        <v>400</v>
      </c>
      <c r="AD271" s="3">
        <v>400</v>
      </c>
      <c r="AE271" s="3">
        <v>400</v>
      </c>
      <c r="AF271" s="3">
        <v>400</v>
      </c>
      <c r="AG271" s="3">
        <v>400</v>
      </c>
      <c r="AH271" s="3">
        <v>400</v>
      </c>
      <c r="AI271" s="14">
        <f>SUM(K271:V271)</f>
        <v>4800</v>
      </c>
      <c r="AJ271" s="14">
        <f>SUM(W271:AH271)</f>
        <v>4800</v>
      </c>
      <c r="AK271" s="14">
        <f>AJ271*(1+$AO271)</f>
        <v>4823.9999999999991</v>
      </c>
      <c r="AL271" s="14">
        <f>AK271*(1+$AO271)</f>
        <v>4848.119999999999</v>
      </c>
      <c r="AM271" s="14">
        <f>AL271*(1+$AO271)</f>
        <v>4872.3605999999982</v>
      </c>
      <c r="AO271" s="42">
        <v>5.0000000000000001E-3</v>
      </c>
    </row>
    <row r="272" spans="2:41" hidden="1" outlineLevel="3" x14ac:dyDescent="0.3">
      <c r="J272" s="19" t="s">
        <v>10</v>
      </c>
      <c r="K272" s="3">
        <v>500</v>
      </c>
      <c r="L272" s="3">
        <v>500</v>
      </c>
      <c r="M272" s="3">
        <v>500</v>
      </c>
      <c r="N272" s="3">
        <v>500</v>
      </c>
      <c r="O272" s="3">
        <v>500</v>
      </c>
      <c r="P272" s="3">
        <v>500</v>
      </c>
      <c r="Q272" s="3">
        <v>500</v>
      </c>
      <c r="R272" s="3">
        <v>500</v>
      </c>
      <c r="S272" s="3">
        <v>500</v>
      </c>
      <c r="T272" s="3">
        <v>500</v>
      </c>
      <c r="U272" s="3">
        <v>500</v>
      </c>
      <c r="V272" s="3">
        <v>500</v>
      </c>
      <c r="W272" s="3">
        <v>500</v>
      </c>
      <c r="X272" s="3">
        <v>500</v>
      </c>
      <c r="Y272" s="3">
        <v>500</v>
      </c>
      <c r="Z272" s="3">
        <v>500</v>
      </c>
      <c r="AA272" s="3">
        <v>500</v>
      </c>
      <c r="AB272" s="3">
        <v>500</v>
      </c>
      <c r="AC272" s="3">
        <v>500</v>
      </c>
      <c r="AD272" s="3">
        <v>500</v>
      </c>
      <c r="AE272" s="3">
        <v>500</v>
      </c>
      <c r="AF272" s="3">
        <v>500</v>
      </c>
      <c r="AG272" s="3">
        <v>500</v>
      </c>
      <c r="AH272" s="3">
        <v>500</v>
      </c>
      <c r="AI272" s="14">
        <f>SUM(K272:V272)</f>
        <v>6000</v>
      </c>
      <c r="AJ272" s="14">
        <f>SUM(W272:AH272)</f>
        <v>6000</v>
      </c>
      <c r="AK272" s="14">
        <f t="shared" ref="AK272:AM273" si="60">AJ272*(1+$AO272)</f>
        <v>6060</v>
      </c>
      <c r="AL272" s="14">
        <f t="shared" si="60"/>
        <v>6120.6</v>
      </c>
      <c r="AM272" s="14">
        <f t="shared" si="60"/>
        <v>6181.8060000000005</v>
      </c>
      <c r="AO272" s="42">
        <v>0.01</v>
      </c>
    </row>
    <row r="273" spans="2:41" hidden="1" outlineLevel="3" x14ac:dyDescent="0.3">
      <c r="J273" s="19" t="s">
        <v>15</v>
      </c>
      <c r="K273" s="3">
        <v>600</v>
      </c>
      <c r="L273" s="3">
        <v>600</v>
      </c>
      <c r="M273" s="3">
        <v>600</v>
      </c>
      <c r="N273" s="3">
        <v>600</v>
      </c>
      <c r="O273" s="3">
        <v>600</v>
      </c>
      <c r="P273" s="3">
        <v>600</v>
      </c>
      <c r="Q273" s="3">
        <v>600</v>
      </c>
      <c r="R273" s="3">
        <v>600</v>
      </c>
      <c r="S273" s="3">
        <v>600</v>
      </c>
      <c r="T273" s="3">
        <v>600</v>
      </c>
      <c r="U273" s="3">
        <v>600</v>
      </c>
      <c r="V273" s="3">
        <v>600</v>
      </c>
      <c r="W273" s="3">
        <v>600</v>
      </c>
      <c r="X273" s="3">
        <v>600</v>
      </c>
      <c r="Y273" s="3">
        <v>600</v>
      </c>
      <c r="Z273" s="3">
        <v>600</v>
      </c>
      <c r="AA273" s="3">
        <v>600</v>
      </c>
      <c r="AB273" s="3">
        <v>600</v>
      </c>
      <c r="AC273" s="3">
        <v>600</v>
      </c>
      <c r="AD273" s="3">
        <v>600</v>
      </c>
      <c r="AE273" s="3">
        <v>600</v>
      </c>
      <c r="AF273" s="3">
        <v>600</v>
      </c>
      <c r="AG273" s="3">
        <v>600</v>
      </c>
      <c r="AH273" s="3">
        <v>600</v>
      </c>
      <c r="AI273" s="14">
        <f>SUM(K273:V273)</f>
        <v>7200</v>
      </c>
      <c r="AJ273" s="14">
        <f>SUM(W273:AH273)</f>
        <v>7200</v>
      </c>
      <c r="AK273" s="14">
        <f t="shared" si="60"/>
        <v>7344</v>
      </c>
      <c r="AL273" s="14">
        <f t="shared" si="60"/>
        <v>7490.88</v>
      </c>
      <c r="AM273" s="14">
        <f t="shared" si="60"/>
        <v>7640.6976000000004</v>
      </c>
      <c r="AO273" s="42">
        <v>0.02</v>
      </c>
    </row>
    <row r="274" spans="2:41" hidden="1" outlineLevel="2" collapsed="1" x14ac:dyDescent="0.3">
      <c r="B274" t="s">
        <v>42</v>
      </c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41" hidden="1" outlineLevel="3" x14ac:dyDescent="0.3">
      <c r="C275" t="s">
        <v>139</v>
      </c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41" hidden="1" outlineLevel="3" x14ac:dyDescent="0.3">
      <c r="J276" s="19" t="s">
        <v>11</v>
      </c>
      <c r="K276" s="3">
        <v>2000</v>
      </c>
      <c r="L276" s="3">
        <v>2000</v>
      </c>
      <c r="M276" s="3">
        <v>2000</v>
      </c>
      <c r="N276" s="3">
        <v>2000</v>
      </c>
      <c r="O276" s="3">
        <v>2000</v>
      </c>
      <c r="P276" s="3">
        <v>2000</v>
      </c>
      <c r="Q276" s="3">
        <v>2000</v>
      </c>
      <c r="R276" s="3">
        <v>2000</v>
      </c>
      <c r="S276" s="3">
        <v>2000</v>
      </c>
      <c r="T276" s="3">
        <v>2000</v>
      </c>
      <c r="U276" s="3">
        <v>2000</v>
      </c>
      <c r="V276" s="3">
        <v>2000</v>
      </c>
      <c r="W276" s="3">
        <v>2000</v>
      </c>
      <c r="X276" s="3">
        <v>2000</v>
      </c>
      <c r="Y276" s="3">
        <v>2000</v>
      </c>
      <c r="Z276" s="3">
        <v>2000</v>
      </c>
      <c r="AA276" s="3">
        <v>2000</v>
      </c>
      <c r="AB276" s="3">
        <v>2000</v>
      </c>
      <c r="AC276" s="3">
        <v>2000</v>
      </c>
      <c r="AD276" s="3">
        <v>2000</v>
      </c>
      <c r="AE276" s="3">
        <v>2000</v>
      </c>
      <c r="AF276" s="3">
        <v>2000</v>
      </c>
      <c r="AG276" s="3">
        <v>2000</v>
      </c>
      <c r="AH276" s="3">
        <v>2000</v>
      </c>
      <c r="AI276" s="14">
        <f>SUM(K276:V276)</f>
        <v>24000</v>
      </c>
      <c r="AJ276" s="14">
        <f>SUM(W276:AH276)</f>
        <v>24000</v>
      </c>
      <c r="AK276" s="14">
        <f>AJ276*(1+$AO276)</f>
        <v>24119.999999999996</v>
      </c>
      <c r="AL276" s="14">
        <f>AK276*(1+$AO276)</f>
        <v>24240.599999999995</v>
      </c>
      <c r="AM276" s="14">
        <f>AL276*(1+$AO276)</f>
        <v>24361.802999999993</v>
      </c>
      <c r="AO276" s="42">
        <v>5.0000000000000001E-3</v>
      </c>
    </row>
    <row r="277" spans="2:41" hidden="1" outlineLevel="3" x14ac:dyDescent="0.3">
      <c r="J277" s="19" t="s">
        <v>10</v>
      </c>
      <c r="K277" s="3">
        <v>2500</v>
      </c>
      <c r="L277" s="3">
        <v>2500</v>
      </c>
      <c r="M277" s="3">
        <v>2500</v>
      </c>
      <c r="N277" s="3">
        <v>2500</v>
      </c>
      <c r="O277" s="3">
        <v>2500</v>
      </c>
      <c r="P277" s="3">
        <v>2500</v>
      </c>
      <c r="Q277" s="3">
        <v>2500</v>
      </c>
      <c r="R277" s="3">
        <v>2500</v>
      </c>
      <c r="S277" s="3">
        <v>2500</v>
      </c>
      <c r="T277" s="3">
        <v>2500</v>
      </c>
      <c r="U277" s="3">
        <v>2500</v>
      </c>
      <c r="V277" s="3">
        <v>2500</v>
      </c>
      <c r="W277" s="3">
        <v>2500</v>
      </c>
      <c r="X277" s="3">
        <v>2500</v>
      </c>
      <c r="Y277" s="3">
        <v>2500</v>
      </c>
      <c r="Z277" s="3">
        <v>2500</v>
      </c>
      <c r="AA277" s="3">
        <v>2500</v>
      </c>
      <c r="AB277" s="3">
        <v>2500</v>
      </c>
      <c r="AC277" s="3">
        <v>2500</v>
      </c>
      <c r="AD277" s="3">
        <v>2500</v>
      </c>
      <c r="AE277" s="3">
        <v>2500</v>
      </c>
      <c r="AF277" s="3">
        <v>2500</v>
      </c>
      <c r="AG277" s="3">
        <v>2500</v>
      </c>
      <c r="AH277" s="3">
        <v>2500</v>
      </c>
      <c r="AI277" s="14">
        <f>SUM(K277:V277)</f>
        <v>30000</v>
      </c>
      <c r="AJ277" s="14">
        <f>SUM(W277:AH277)</f>
        <v>30000</v>
      </c>
      <c r="AK277" s="14">
        <f t="shared" ref="AK277:AM278" si="61">AJ277*(1+$AO277)</f>
        <v>30300</v>
      </c>
      <c r="AL277" s="14">
        <f t="shared" si="61"/>
        <v>30603</v>
      </c>
      <c r="AM277" s="14">
        <f t="shared" si="61"/>
        <v>30909.03</v>
      </c>
      <c r="AO277" s="42">
        <v>0.01</v>
      </c>
    </row>
    <row r="278" spans="2:41" hidden="1" outlineLevel="3" x14ac:dyDescent="0.3">
      <c r="J278" s="19" t="s">
        <v>15</v>
      </c>
      <c r="K278" s="3">
        <v>3000</v>
      </c>
      <c r="L278" s="3">
        <v>3000</v>
      </c>
      <c r="M278" s="3">
        <v>3000</v>
      </c>
      <c r="N278" s="3">
        <v>3000</v>
      </c>
      <c r="O278" s="3">
        <v>3000</v>
      </c>
      <c r="P278" s="3">
        <v>3000</v>
      </c>
      <c r="Q278" s="3">
        <v>3000</v>
      </c>
      <c r="R278" s="3">
        <v>3000</v>
      </c>
      <c r="S278" s="3">
        <v>3000</v>
      </c>
      <c r="T278" s="3">
        <v>3000</v>
      </c>
      <c r="U278" s="3">
        <v>3000</v>
      </c>
      <c r="V278" s="3">
        <v>3000</v>
      </c>
      <c r="W278" s="3">
        <v>3000</v>
      </c>
      <c r="X278" s="3">
        <v>3000</v>
      </c>
      <c r="Y278" s="3">
        <v>3000</v>
      </c>
      <c r="Z278" s="3">
        <v>3000</v>
      </c>
      <c r="AA278" s="3">
        <v>3000</v>
      </c>
      <c r="AB278" s="3">
        <v>3000</v>
      </c>
      <c r="AC278" s="3">
        <v>3000</v>
      </c>
      <c r="AD278" s="3">
        <v>3000</v>
      </c>
      <c r="AE278" s="3">
        <v>3000</v>
      </c>
      <c r="AF278" s="3">
        <v>3000</v>
      </c>
      <c r="AG278" s="3">
        <v>3000</v>
      </c>
      <c r="AH278" s="3">
        <v>3000</v>
      </c>
      <c r="AI278" s="14">
        <f>SUM(K278:V278)</f>
        <v>36000</v>
      </c>
      <c r="AJ278" s="14">
        <f>SUM(W278:AH278)</f>
        <v>36000</v>
      </c>
      <c r="AK278" s="14">
        <f t="shared" si="61"/>
        <v>36720</v>
      </c>
      <c r="AL278" s="14">
        <f t="shared" si="61"/>
        <v>37454.400000000001</v>
      </c>
      <c r="AM278" s="14">
        <f t="shared" si="61"/>
        <v>38203.488000000005</v>
      </c>
      <c r="AO278" s="42">
        <v>0.02</v>
      </c>
    </row>
    <row r="279" spans="2:41" hidden="1" outlineLevel="3" x14ac:dyDescent="0.3">
      <c r="C279" t="s">
        <v>140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41" hidden="1" outlineLevel="3" x14ac:dyDescent="0.3">
      <c r="J280" s="19" t="s">
        <v>11</v>
      </c>
      <c r="K280" s="3">
        <v>1000</v>
      </c>
      <c r="L280" s="3">
        <v>1000</v>
      </c>
      <c r="M280" s="3">
        <v>1000</v>
      </c>
      <c r="N280" s="3">
        <v>1000</v>
      </c>
      <c r="O280" s="3">
        <v>1000</v>
      </c>
      <c r="P280" s="3">
        <v>1000</v>
      </c>
      <c r="Q280" s="3">
        <v>1000</v>
      </c>
      <c r="R280" s="3">
        <v>1000</v>
      </c>
      <c r="S280" s="3">
        <v>1000</v>
      </c>
      <c r="T280" s="3">
        <v>1000</v>
      </c>
      <c r="U280" s="3">
        <v>1000</v>
      </c>
      <c r="V280" s="3">
        <v>1000</v>
      </c>
      <c r="W280" s="3">
        <v>1000</v>
      </c>
      <c r="X280" s="3">
        <v>1000</v>
      </c>
      <c r="Y280" s="3">
        <v>1000</v>
      </c>
      <c r="Z280" s="3">
        <v>1000</v>
      </c>
      <c r="AA280" s="3">
        <v>1000</v>
      </c>
      <c r="AB280" s="3">
        <v>1000</v>
      </c>
      <c r="AC280" s="3">
        <v>1000</v>
      </c>
      <c r="AD280" s="3">
        <v>1000</v>
      </c>
      <c r="AE280" s="3">
        <v>1000</v>
      </c>
      <c r="AF280" s="3">
        <v>1000</v>
      </c>
      <c r="AG280" s="3">
        <v>1000</v>
      </c>
      <c r="AH280" s="3">
        <v>1000</v>
      </c>
      <c r="AI280" s="14">
        <f>SUM(K280:V280)</f>
        <v>12000</v>
      </c>
      <c r="AJ280" s="14">
        <f>SUM(W280:AH280)</f>
        <v>12000</v>
      </c>
      <c r="AK280" s="14">
        <f>AJ280*(1+$AO280)</f>
        <v>12059.999999999998</v>
      </c>
      <c r="AL280" s="14">
        <f>AK280*(1+$AO280)</f>
        <v>12120.299999999997</v>
      </c>
      <c r="AM280" s="14">
        <f>AL280*(1+$AO280)</f>
        <v>12180.901499999996</v>
      </c>
      <c r="AO280" s="42">
        <v>5.0000000000000001E-3</v>
      </c>
    </row>
    <row r="281" spans="2:41" hidden="1" outlineLevel="3" x14ac:dyDescent="0.3">
      <c r="J281" s="19" t="s">
        <v>10</v>
      </c>
      <c r="K281" s="3">
        <v>1200</v>
      </c>
      <c r="L281" s="3">
        <v>1200</v>
      </c>
      <c r="M281" s="3">
        <v>1200</v>
      </c>
      <c r="N281" s="3">
        <v>1200</v>
      </c>
      <c r="O281" s="3">
        <v>1200</v>
      </c>
      <c r="P281" s="3">
        <v>1200</v>
      </c>
      <c r="Q281" s="3">
        <v>1200</v>
      </c>
      <c r="R281" s="3">
        <v>1200</v>
      </c>
      <c r="S281" s="3">
        <v>1200</v>
      </c>
      <c r="T281" s="3">
        <v>1200</v>
      </c>
      <c r="U281" s="3">
        <v>1200</v>
      </c>
      <c r="V281" s="3">
        <v>1200</v>
      </c>
      <c r="W281" s="3">
        <v>1200</v>
      </c>
      <c r="X281" s="3">
        <v>1200</v>
      </c>
      <c r="Y281" s="3">
        <v>1200</v>
      </c>
      <c r="Z281" s="3">
        <v>1200</v>
      </c>
      <c r="AA281" s="3">
        <v>1200</v>
      </c>
      <c r="AB281" s="3">
        <v>1200</v>
      </c>
      <c r="AC281" s="3">
        <v>1200</v>
      </c>
      <c r="AD281" s="3">
        <v>1200</v>
      </c>
      <c r="AE281" s="3">
        <v>1200</v>
      </c>
      <c r="AF281" s="3">
        <v>1200</v>
      </c>
      <c r="AG281" s="3">
        <v>1200</v>
      </c>
      <c r="AH281" s="3">
        <v>1200</v>
      </c>
      <c r="AI281" s="14">
        <f>SUM(K281:V281)</f>
        <v>14400</v>
      </c>
      <c r="AJ281" s="14">
        <f>SUM(W281:AH281)</f>
        <v>14400</v>
      </c>
      <c r="AK281" s="14">
        <f t="shared" ref="AK281:AM282" si="62">AJ281*(1+$AO281)</f>
        <v>14544</v>
      </c>
      <c r="AL281" s="14">
        <f t="shared" si="62"/>
        <v>14689.44</v>
      </c>
      <c r="AM281" s="14">
        <f t="shared" si="62"/>
        <v>14836.334400000002</v>
      </c>
      <c r="AO281" s="42">
        <v>0.01</v>
      </c>
    </row>
    <row r="282" spans="2:41" hidden="1" outlineLevel="3" x14ac:dyDescent="0.3">
      <c r="J282" s="19" t="s">
        <v>15</v>
      </c>
      <c r="K282" s="3">
        <v>1400</v>
      </c>
      <c r="L282" s="3">
        <v>1400</v>
      </c>
      <c r="M282" s="3">
        <v>1400</v>
      </c>
      <c r="N282" s="3">
        <v>1400</v>
      </c>
      <c r="O282" s="3">
        <v>1400</v>
      </c>
      <c r="P282" s="3">
        <v>1400</v>
      </c>
      <c r="Q282" s="3">
        <v>1400</v>
      </c>
      <c r="R282" s="3">
        <v>1400</v>
      </c>
      <c r="S282" s="3">
        <v>1400</v>
      </c>
      <c r="T282" s="3">
        <v>1400</v>
      </c>
      <c r="U282" s="3">
        <v>1400</v>
      </c>
      <c r="V282" s="3">
        <v>1400</v>
      </c>
      <c r="W282" s="3">
        <v>1400</v>
      </c>
      <c r="X282" s="3">
        <v>1400</v>
      </c>
      <c r="Y282" s="3">
        <v>1400</v>
      </c>
      <c r="Z282" s="3">
        <v>1400</v>
      </c>
      <c r="AA282" s="3">
        <v>1400</v>
      </c>
      <c r="AB282" s="3">
        <v>1400</v>
      </c>
      <c r="AC282" s="3">
        <v>1400</v>
      </c>
      <c r="AD282" s="3">
        <v>1400</v>
      </c>
      <c r="AE282" s="3">
        <v>1400</v>
      </c>
      <c r="AF282" s="3">
        <v>1400</v>
      </c>
      <c r="AG282" s="3">
        <v>1400</v>
      </c>
      <c r="AH282" s="3">
        <v>1400</v>
      </c>
      <c r="AI282" s="14">
        <f>SUM(K282:V282)</f>
        <v>16800</v>
      </c>
      <c r="AJ282" s="14">
        <f>SUM(W282:AH282)</f>
        <v>16800</v>
      </c>
      <c r="AK282" s="14">
        <f t="shared" si="62"/>
        <v>17136</v>
      </c>
      <c r="AL282" s="14">
        <f t="shared" si="62"/>
        <v>17478.72</v>
      </c>
      <c r="AM282" s="14">
        <f t="shared" si="62"/>
        <v>17828.294400000002</v>
      </c>
      <c r="AO282" s="42">
        <v>0.02</v>
      </c>
    </row>
    <row r="283" spans="2:41" hidden="1" outlineLevel="3" x14ac:dyDescent="0.3">
      <c r="C283" t="s">
        <v>141</v>
      </c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41" hidden="1" outlineLevel="3" x14ac:dyDescent="0.3">
      <c r="J284" s="19" t="s">
        <v>11</v>
      </c>
      <c r="K284" s="3">
        <v>1000</v>
      </c>
      <c r="L284" s="3">
        <v>1000</v>
      </c>
      <c r="M284" s="3">
        <v>1000</v>
      </c>
      <c r="N284" s="3">
        <v>1000</v>
      </c>
      <c r="O284" s="3">
        <v>1000</v>
      </c>
      <c r="P284" s="3">
        <v>1000</v>
      </c>
      <c r="Q284" s="3">
        <v>1000</v>
      </c>
      <c r="R284" s="3">
        <v>1000</v>
      </c>
      <c r="S284" s="3">
        <v>1000</v>
      </c>
      <c r="T284" s="3">
        <v>1000</v>
      </c>
      <c r="U284" s="3">
        <v>1000</v>
      </c>
      <c r="V284" s="3">
        <v>1000</v>
      </c>
      <c r="W284" s="3">
        <v>1000</v>
      </c>
      <c r="X284" s="3">
        <v>1000</v>
      </c>
      <c r="Y284" s="3">
        <v>1000</v>
      </c>
      <c r="Z284" s="3">
        <v>1000</v>
      </c>
      <c r="AA284" s="3">
        <v>1000</v>
      </c>
      <c r="AB284" s="3">
        <v>1000</v>
      </c>
      <c r="AC284" s="3">
        <v>1000</v>
      </c>
      <c r="AD284" s="3">
        <v>1000</v>
      </c>
      <c r="AE284" s="3">
        <v>1000</v>
      </c>
      <c r="AF284" s="3">
        <v>1000</v>
      </c>
      <c r="AG284" s="3">
        <v>1000</v>
      </c>
      <c r="AH284" s="3">
        <v>1000</v>
      </c>
      <c r="AI284" s="14">
        <f>SUM(K284:V284)</f>
        <v>12000</v>
      </c>
      <c r="AJ284" s="14">
        <f>SUM(W284:AH284)</f>
        <v>12000</v>
      </c>
      <c r="AK284" s="14">
        <f>AJ284*(1+$AO284)</f>
        <v>12059.999999999998</v>
      </c>
      <c r="AL284" s="14">
        <f>AK284*(1+$AO284)</f>
        <v>12120.299999999997</v>
      </c>
      <c r="AM284" s="14">
        <f>AL284*(1+$AO284)</f>
        <v>12180.901499999996</v>
      </c>
      <c r="AO284" s="42">
        <v>5.0000000000000001E-3</v>
      </c>
    </row>
    <row r="285" spans="2:41" hidden="1" outlineLevel="3" x14ac:dyDescent="0.3">
      <c r="J285" s="19" t="s">
        <v>10</v>
      </c>
      <c r="K285" s="3">
        <v>1200</v>
      </c>
      <c r="L285" s="3">
        <v>1200</v>
      </c>
      <c r="M285" s="3">
        <v>1200</v>
      </c>
      <c r="N285" s="3">
        <v>1200</v>
      </c>
      <c r="O285" s="3">
        <v>1200</v>
      </c>
      <c r="P285" s="3">
        <v>1200</v>
      </c>
      <c r="Q285" s="3">
        <v>1200</v>
      </c>
      <c r="R285" s="3">
        <v>1200</v>
      </c>
      <c r="S285" s="3">
        <v>1200</v>
      </c>
      <c r="T285" s="3">
        <v>1200</v>
      </c>
      <c r="U285" s="3">
        <v>1200</v>
      </c>
      <c r="V285" s="3">
        <v>1200</v>
      </c>
      <c r="W285" s="3">
        <v>1200</v>
      </c>
      <c r="X285" s="3">
        <v>1200</v>
      </c>
      <c r="Y285" s="3">
        <v>1200</v>
      </c>
      <c r="Z285" s="3">
        <v>1200</v>
      </c>
      <c r="AA285" s="3">
        <v>1200</v>
      </c>
      <c r="AB285" s="3">
        <v>1200</v>
      </c>
      <c r="AC285" s="3">
        <v>1200</v>
      </c>
      <c r="AD285" s="3">
        <v>1200</v>
      </c>
      <c r="AE285" s="3">
        <v>1200</v>
      </c>
      <c r="AF285" s="3">
        <v>1200</v>
      </c>
      <c r="AG285" s="3">
        <v>1200</v>
      </c>
      <c r="AH285" s="3">
        <v>1200</v>
      </c>
      <c r="AI285" s="14">
        <f>SUM(K285:V285)</f>
        <v>14400</v>
      </c>
      <c r="AJ285" s="14">
        <f>SUM(W285:AH285)</f>
        <v>14400</v>
      </c>
      <c r="AK285" s="14">
        <f t="shared" ref="AK285:AM286" si="63">AJ285*(1+$AO285)</f>
        <v>14544</v>
      </c>
      <c r="AL285" s="14">
        <f t="shared" si="63"/>
        <v>14689.44</v>
      </c>
      <c r="AM285" s="14">
        <f t="shared" si="63"/>
        <v>14836.334400000002</v>
      </c>
      <c r="AO285" s="42">
        <v>0.01</v>
      </c>
    </row>
    <row r="286" spans="2:41" hidden="1" outlineLevel="3" x14ac:dyDescent="0.3">
      <c r="J286" s="19" t="s">
        <v>15</v>
      </c>
      <c r="K286" s="3">
        <v>1400</v>
      </c>
      <c r="L286" s="3">
        <v>1400</v>
      </c>
      <c r="M286" s="3">
        <v>1400</v>
      </c>
      <c r="N286" s="3">
        <v>1400</v>
      </c>
      <c r="O286" s="3">
        <v>1400</v>
      </c>
      <c r="P286" s="3">
        <v>1400</v>
      </c>
      <c r="Q286" s="3">
        <v>1400</v>
      </c>
      <c r="R286" s="3">
        <v>1400</v>
      </c>
      <c r="S286" s="3">
        <v>1400</v>
      </c>
      <c r="T286" s="3">
        <v>1400</v>
      </c>
      <c r="U286" s="3">
        <v>1400</v>
      </c>
      <c r="V286" s="3">
        <v>1400</v>
      </c>
      <c r="W286" s="3">
        <v>1400</v>
      </c>
      <c r="X286" s="3">
        <v>1400</v>
      </c>
      <c r="Y286" s="3">
        <v>1400</v>
      </c>
      <c r="Z286" s="3">
        <v>1400</v>
      </c>
      <c r="AA286" s="3">
        <v>1400</v>
      </c>
      <c r="AB286" s="3">
        <v>1400</v>
      </c>
      <c r="AC286" s="3">
        <v>1400</v>
      </c>
      <c r="AD286" s="3">
        <v>1400</v>
      </c>
      <c r="AE286" s="3">
        <v>1400</v>
      </c>
      <c r="AF286" s="3">
        <v>1400</v>
      </c>
      <c r="AG286" s="3">
        <v>1400</v>
      </c>
      <c r="AH286" s="3">
        <v>1400</v>
      </c>
      <c r="AI286" s="14">
        <f>SUM(K286:V286)</f>
        <v>16800</v>
      </c>
      <c r="AJ286" s="14">
        <f>SUM(W286:AH286)</f>
        <v>16800</v>
      </c>
      <c r="AK286" s="14">
        <f t="shared" si="63"/>
        <v>17136</v>
      </c>
      <c r="AL286" s="14">
        <f t="shared" si="63"/>
        <v>17478.72</v>
      </c>
      <c r="AM286" s="14">
        <f t="shared" si="63"/>
        <v>17828.294400000002</v>
      </c>
      <c r="AO286" s="42">
        <v>0.02</v>
      </c>
    </row>
    <row r="287" spans="2:41" hidden="1" outlineLevel="3" x14ac:dyDescent="0.3">
      <c r="C287" t="s">
        <v>143</v>
      </c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41" hidden="1" outlineLevel="3" x14ac:dyDescent="0.3">
      <c r="J288" s="19" t="s">
        <v>11</v>
      </c>
      <c r="K288" s="3">
        <v>1000</v>
      </c>
      <c r="L288" s="3">
        <v>1000</v>
      </c>
      <c r="M288" s="3">
        <v>1000</v>
      </c>
      <c r="N288" s="3">
        <v>1000</v>
      </c>
      <c r="O288" s="3">
        <v>1000</v>
      </c>
      <c r="P288" s="3">
        <v>1000</v>
      </c>
      <c r="Q288" s="3">
        <v>1000</v>
      </c>
      <c r="R288" s="3">
        <v>1000</v>
      </c>
      <c r="S288" s="3">
        <v>1000</v>
      </c>
      <c r="T288" s="3">
        <v>1000</v>
      </c>
      <c r="U288" s="3">
        <v>1000</v>
      </c>
      <c r="V288" s="3">
        <v>1000</v>
      </c>
      <c r="W288" s="3">
        <v>1000</v>
      </c>
      <c r="X288" s="3">
        <v>1000</v>
      </c>
      <c r="Y288" s="3">
        <v>1000</v>
      </c>
      <c r="Z288" s="3">
        <v>1000</v>
      </c>
      <c r="AA288" s="3">
        <v>1000</v>
      </c>
      <c r="AB288" s="3">
        <v>1000</v>
      </c>
      <c r="AC288" s="3">
        <v>1000</v>
      </c>
      <c r="AD288" s="3">
        <v>1000</v>
      </c>
      <c r="AE288" s="3">
        <v>1000</v>
      </c>
      <c r="AF288" s="3">
        <v>1000</v>
      </c>
      <c r="AG288" s="3">
        <v>1000</v>
      </c>
      <c r="AH288" s="3">
        <v>1000</v>
      </c>
      <c r="AI288" s="14">
        <f>SUM(K288:V288)</f>
        <v>12000</v>
      </c>
      <c r="AJ288" s="14">
        <f>SUM(W288:AH288)</f>
        <v>12000</v>
      </c>
      <c r="AK288" s="14">
        <f>AJ288*(1+$AO288)</f>
        <v>12059.999999999998</v>
      </c>
      <c r="AL288" s="14">
        <f>AK288*(1+$AO288)</f>
        <v>12120.299999999997</v>
      </c>
      <c r="AM288" s="14">
        <f>AL288*(1+$AO288)</f>
        <v>12180.901499999996</v>
      </c>
      <c r="AO288" s="42">
        <v>5.0000000000000001E-3</v>
      </c>
    </row>
    <row r="289" spans="2:41" hidden="1" outlineLevel="3" x14ac:dyDescent="0.3">
      <c r="J289" s="19" t="s">
        <v>10</v>
      </c>
      <c r="K289" s="3">
        <v>1200</v>
      </c>
      <c r="L289" s="3">
        <v>1200</v>
      </c>
      <c r="M289" s="3">
        <v>1200</v>
      </c>
      <c r="N289" s="3">
        <v>1200</v>
      </c>
      <c r="O289" s="3">
        <v>1200</v>
      </c>
      <c r="P289" s="3">
        <v>1200</v>
      </c>
      <c r="Q289" s="3">
        <v>1200</v>
      </c>
      <c r="R289" s="3">
        <v>1200</v>
      </c>
      <c r="S289" s="3">
        <v>1200</v>
      </c>
      <c r="T289" s="3">
        <v>1200</v>
      </c>
      <c r="U289" s="3">
        <v>1200</v>
      </c>
      <c r="V289" s="3">
        <v>1200</v>
      </c>
      <c r="W289" s="3">
        <v>1200</v>
      </c>
      <c r="X289" s="3">
        <v>1200</v>
      </c>
      <c r="Y289" s="3">
        <v>1200</v>
      </c>
      <c r="Z289" s="3">
        <v>1200</v>
      </c>
      <c r="AA289" s="3">
        <v>1200</v>
      </c>
      <c r="AB289" s="3">
        <v>1200</v>
      </c>
      <c r="AC289" s="3">
        <v>1200</v>
      </c>
      <c r="AD289" s="3">
        <v>1200</v>
      </c>
      <c r="AE289" s="3">
        <v>1200</v>
      </c>
      <c r="AF289" s="3">
        <v>1200</v>
      </c>
      <c r="AG289" s="3">
        <v>1200</v>
      </c>
      <c r="AH289" s="3">
        <v>1200</v>
      </c>
      <c r="AI289" s="14">
        <f>SUM(K289:V289)</f>
        <v>14400</v>
      </c>
      <c r="AJ289" s="14">
        <f>SUM(W289:AH289)</f>
        <v>14400</v>
      </c>
      <c r="AK289" s="14">
        <f t="shared" ref="AK289:AM290" si="64">AJ289*(1+$AO289)</f>
        <v>14544</v>
      </c>
      <c r="AL289" s="14">
        <f t="shared" si="64"/>
        <v>14689.44</v>
      </c>
      <c r="AM289" s="14">
        <f t="shared" si="64"/>
        <v>14836.334400000002</v>
      </c>
      <c r="AO289" s="42">
        <v>0.01</v>
      </c>
    </row>
    <row r="290" spans="2:41" hidden="1" outlineLevel="3" x14ac:dyDescent="0.3">
      <c r="J290" s="19" t="s">
        <v>15</v>
      </c>
      <c r="K290" s="3">
        <v>1400</v>
      </c>
      <c r="L290" s="3">
        <v>1400</v>
      </c>
      <c r="M290" s="3">
        <v>1400</v>
      </c>
      <c r="N290" s="3">
        <v>1400</v>
      </c>
      <c r="O290" s="3">
        <v>1400</v>
      </c>
      <c r="P290" s="3">
        <v>1400</v>
      </c>
      <c r="Q290" s="3">
        <v>1400</v>
      </c>
      <c r="R290" s="3">
        <v>1400</v>
      </c>
      <c r="S290" s="3">
        <v>1400</v>
      </c>
      <c r="T290" s="3">
        <v>1400</v>
      </c>
      <c r="U290" s="3">
        <v>1400</v>
      </c>
      <c r="V290" s="3">
        <v>1400</v>
      </c>
      <c r="W290" s="3">
        <v>1400</v>
      </c>
      <c r="X290" s="3">
        <v>1400</v>
      </c>
      <c r="Y290" s="3">
        <v>1400</v>
      </c>
      <c r="Z290" s="3">
        <v>1400</v>
      </c>
      <c r="AA290" s="3">
        <v>1400</v>
      </c>
      <c r="AB290" s="3">
        <v>1400</v>
      </c>
      <c r="AC290" s="3">
        <v>1400</v>
      </c>
      <c r="AD290" s="3">
        <v>1400</v>
      </c>
      <c r="AE290" s="3">
        <v>1400</v>
      </c>
      <c r="AF290" s="3">
        <v>1400</v>
      </c>
      <c r="AG290" s="3">
        <v>1400</v>
      </c>
      <c r="AH290" s="3">
        <v>1400</v>
      </c>
      <c r="AI290" s="14">
        <f>SUM(K290:V290)</f>
        <v>16800</v>
      </c>
      <c r="AJ290" s="14">
        <f>SUM(W290:AH290)</f>
        <v>16800</v>
      </c>
      <c r="AK290" s="14">
        <f t="shared" si="64"/>
        <v>17136</v>
      </c>
      <c r="AL290" s="14">
        <f t="shared" si="64"/>
        <v>17478.72</v>
      </c>
      <c r="AM290" s="14">
        <f t="shared" si="64"/>
        <v>17828.294400000002</v>
      </c>
      <c r="AO290" s="42">
        <v>0.02</v>
      </c>
    </row>
    <row r="291" spans="2:41" hidden="1" outlineLevel="3" x14ac:dyDescent="0.3">
      <c r="C291" t="s">
        <v>142</v>
      </c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41" hidden="1" outlineLevel="3" x14ac:dyDescent="0.3">
      <c r="J292" s="19" t="s">
        <v>11</v>
      </c>
      <c r="K292" s="3">
        <v>800</v>
      </c>
      <c r="L292" s="3">
        <v>800</v>
      </c>
      <c r="M292" s="3">
        <v>800</v>
      </c>
      <c r="N292" s="3">
        <v>800</v>
      </c>
      <c r="O292" s="3">
        <v>800</v>
      </c>
      <c r="P292" s="3">
        <v>800</v>
      </c>
      <c r="Q292" s="3">
        <v>800</v>
      </c>
      <c r="R292" s="3">
        <v>800</v>
      </c>
      <c r="S292" s="3">
        <v>800</v>
      </c>
      <c r="T292" s="3">
        <v>800</v>
      </c>
      <c r="U292" s="3">
        <v>800</v>
      </c>
      <c r="V292" s="3">
        <v>800</v>
      </c>
      <c r="W292" s="3">
        <v>800</v>
      </c>
      <c r="X292" s="3">
        <v>800</v>
      </c>
      <c r="Y292" s="3">
        <v>800</v>
      </c>
      <c r="Z292" s="3">
        <v>800</v>
      </c>
      <c r="AA292" s="3">
        <v>800</v>
      </c>
      <c r="AB292" s="3">
        <v>800</v>
      </c>
      <c r="AC292" s="3">
        <v>800</v>
      </c>
      <c r="AD292" s="3">
        <v>800</v>
      </c>
      <c r="AE292" s="3">
        <v>800</v>
      </c>
      <c r="AF292" s="3">
        <v>800</v>
      </c>
      <c r="AG292" s="3">
        <v>800</v>
      </c>
      <c r="AH292" s="3">
        <v>800</v>
      </c>
      <c r="AI292" s="14">
        <f>SUM(K292:V292)</f>
        <v>9600</v>
      </c>
      <c r="AJ292" s="14">
        <f>SUM(W292:AH292)</f>
        <v>9600</v>
      </c>
      <c r="AK292" s="14">
        <f>AJ292*(1+$AO292)</f>
        <v>9647.9999999999982</v>
      </c>
      <c r="AL292" s="14">
        <f>AK292*(1+$AO292)</f>
        <v>9696.239999999998</v>
      </c>
      <c r="AM292" s="14">
        <f>AL292*(1+$AO292)</f>
        <v>9744.7211999999963</v>
      </c>
      <c r="AO292" s="42">
        <v>5.0000000000000001E-3</v>
      </c>
    </row>
    <row r="293" spans="2:41" hidden="1" outlineLevel="3" x14ac:dyDescent="0.3">
      <c r="J293" s="19" t="s">
        <v>10</v>
      </c>
      <c r="K293" s="3">
        <v>1000</v>
      </c>
      <c r="L293" s="3">
        <v>1000</v>
      </c>
      <c r="M293" s="3">
        <v>1000</v>
      </c>
      <c r="N293" s="3">
        <v>1000</v>
      </c>
      <c r="O293" s="3">
        <v>1000</v>
      </c>
      <c r="P293" s="3">
        <v>1000</v>
      </c>
      <c r="Q293" s="3">
        <v>1000</v>
      </c>
      <c r="R293" s="3">
        <v>1000</v>
      </c>
      <c r="S293" s="3">
        <v>1000</v>
      </c>
      <c r="T293" s="3">
        <v>1000</v>
      </c>
      <c r="U293" s="3">
        <v>1000</v>
      </c>
      <c r="V293" s="3">
        <v>1000</v>
      </c>
      <c r="W293" s="3">
        <v>1000</v>
      </c>
      <c r="X293" s="3">
        <v>1000</v>
      </c>
      <c r="Y293" s="3">
        <v>1000</v>
      </c>
      <c r="Z293" s="3">
        <v>1000</v>
      </c>
      <c r="AA293" s="3">
        <v>1000</v>
      </c>
      <c r="AB293" s="3">
        <v>1000</v>
      </c>
      <c r="AC293" s="3">
        <v>1000</v>
      </c>
      <c r="AD293" s="3">
        <v>1000</v>
      </c>
      <c r="AE293" s="3">
        <v>1000</v>
      </c>
      <c r="AF293" s="3">
        <v>1000</v>
      </c>
      <c r="AG293" s="3">
        <v>1000</v>
      </c>
      <c r="AH293" s="3">
        <v>1000</v>
      </c>
      <c r="AI293" s="14">
        <f>SUM(K293:V293)</f>
        <v>12000</v>
      </c>
      <c r="AJ293" s="14">
        <f>SUM(W293:AH293)</f>
        <v>12000</v>
      </c>
      <c r="AK293" s="14">
        <f t="shared" ref="AK293:AM294" si="65">AJ293*(1+$AO293)</f>
        <v>12120</v>
      </c>
      <c r="AL293" s="14">
        <f t="shared" si="65"/>
        <v>12241.2</v>
      </c>
      <c r="AM293" s="14">
        <f t="shared" si="65"/>
        <v>12363.612000000001</v>
      </c>
      <c r="AO293" s="42">
        <v>0.01</v>
      </c>
    </row>
    <row r="294" spans="2:41" hidden="1" outlineLevel="3" x14ac:dyDescent="0.3">
      <c r="J294" s="19" t="s">
        <v>15</v>
      </c>
      <c r="K294" s="3">
        <v>1200</v>
      </c>
      <c r="L294" s="3">
        <v>1200</v>
      </c>
      <c r="M294" s="3">
        <v>1200</v>
      </c>
      <c r="N294" s="3">
        <v>1200</v>
      </c>
      <c r="O294" s="3">
        <v>1200</v>
      </c>
      <c r="P294" s="3">
        <v>1200</v>
      </c>
      <c r="Q294" s="3">
        <v>1200</v>
      </c>
      <c r="R294" s="3">
        <v>1200</v>
      </c>
      <c r="S294" s="3">
        <v>1200</v>
      </c>
      <c r="T294" s="3">
        <v>1200</v>
      </c>
      <c r="U294" s="3">
        <v>1200</v>
      </c>
      <c r="V294" s="3">
        <v>1200</v>
      </c>
      <c r="W294" s="3">
        <v>1200</v>
      </c>
      <c r="X294" s="3">
        <v>1200</v>
      </c>
      <c r="Y294" s="3">
        <v>1200</v>
      </c>
      <c r="Z294" s="3">
        <v>1200</v>
      </c>
      <c r="AA294" s="3">
        <v>1200</v>
      </c>
      <c r="AB294" s="3">
        <v>1200</v>
      </c>
      <c r="AC294" s="3">
        <v>1200</v>
      </c>
      <c r="AD294" s="3">
        <v>1200</v>
      </c>
      <c r="AE294" s="3">
        <v>1200</v>
      </c>
      <c r="AF294" s="3">
        <v>1200</v>
      </c>
      <c r="AG294" s="3">
        <v>1200</v>
      </c>
      <c r="AH294" s="3">
        <v>1200</v>
      </c>
      <c r="AI294" s="14">
        <f>SUM(K294:V294)</f>
        <v>14400</v>
      </c>
      <c r="AJ294" s="14">
        <f>SUM(W294:AH294)</f>
        <v>14400</v>
      </c>
      <c r="AK294" s="14">
        <f t="shared" si="65"/>
        <v>14688</v>
      </c>
      <c r="AL294" s="14">
        <f t="shared" si="65"/>
        <v>14981.76</v>
      </c>
      <c r="AM294" s="14">
        <f t="shared" si="65"/>
        <v>15281.395200000001</v>
      </c>
      <c r="AO294" s="42">
        <v>0.02</v>
      </c>
    </row>
    <row r="295" spans="2:41" hidden="1" outlineLevel="2" collapsed="1" x14ac:dyDescent="0.3">
      <c r="B295" t="s">
        <v>54</v>
      </c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41" hidden="1" outlineLevel="3" x14ac:dyDescent="0.3">
      <c r="J296" s="19" t="s">
        <v>11</v>
      </c>
      <c r="K296" s="3">
        <v>600</v>
      </c>
      <c r="L296" s="3">
        <v>600</v>
      </c>
      <c r="M296" s="3">
        <v>600</v>
      </c>
      <c r="N296" s="3">
        <v>600</v>
      </c>
      <c r="O296" s="3">
        <v>600</v>
      </c>
      <c r="P296" s="3">
        <v>600</v>
      </c>
      <c r="Q296" s="3">
        <v>600</v>
      </c>
      <c r="R296" s="3">
        <v>600</v>
      </c>
      <c r="S296" s="3">
        <v>600</v>
      </c>
      <c r="T296" s="3">
        <v>600</v>
      </c>
      <c r="U296" s="3">
        <v>600</v>
      </c>
      <c r="V296" s="3">
        <v>600</v>
      </c>
      <c r="W296" s="3">
        <v>600</v>
      </c>
      <c r="X296" s="3">
        <v>600</v>
      </c>
      <c r="Y296" s="3">
        <v>600</v>
      </c>
      <c r="Z296" s="3">
        <v>600</v>
      </c>
      <c r="AA296" s="3">
        <v>600</v>
      </c>
      <c r="AB296" s="3">
        <v>600</v>
      </c>
      <c r="AC296" s="3">
        <v>600</v>
      </c>
      <c r="AD296" s="3">
        <v>600</v>
      </c>
      <c r="AE296" s="3">
        <v>600</v>
      </c>
      <c r="AF296" s="3">
        <v>600</v>
      </c>
      <c r="AG296" s="3">
        <v>600</v>
      </c>
      <c r="AH296" s="3">
        <v>600</v>
      </c>
      <c r="AI296" s="14">
        <f>SUM(K296:V296)</f>
        <v>7200</v>
      </c>
      <c r="AJ296" s="14">
        <f>SUM(W296:AH296)</f>
        <v>7200</v>
      </c>
      <c r="AK296" s="14">
        <f>AJ296*(1+$AO296)</f>
        <v>7235.9999999999991</v>
      </c>
      <c r="AL296" s="14">
        <f>AK296*(1+$AO296)</f>
        <v>7272.1799999999985</v>
      </c>
      <c r="AM296" s="14">
        <f>AL296*(1+$AO296)</f>
        <v>7308.5408999999972</v>
      </c>
      <c r="AO296" s="42">
        <v>5.0000000000000001E-3</v>
      </c>
    </row>
    <row r="297" spans="2:41" hidden="1" outlineLevel="3" x14ac:dyDescent="0.3">
      <c r="J297" s="19" t="s">
        <v>10</v>
      </c>
      <c r="K297" s="3">
        <v>700</v>
      </c>
      <c r="L297" s="3">
        <v>700</v>
      </c>
      <c r="M297" s="3">
        <v>700</v>
      </c>
      <c r="N297" s="3">
        <v>700</v>
      </c>
      <c r="O297" s="3">
        <v>700</v>
      </c>
      <c r="P297" s="3">
        <v>700</v>
      </c>
      <c r="Q297" s="3">
        <v>700</v>
      </c>
      <c r="R297" s="3">
        <v>700</v>
      </c>
      <c r="S297" s="3">
        <v>700</v>
      </c>
      <c r="T297" s="3">
        <v>700</v>
      </c>
      <c r="U297" s="3">
        <v>700</v>
      </c>
      <c r="V297" s="3">
        <v>700</v>
      </c>
      <c r="W297" s="3">
        <v>700</v>
      </c>
      <c r="X297" s="3">
        <v>700</v>
      </c>
      <c r="Y297" s="3">
        <v>700</v>
      </c>
      <c r="Z297" s="3">
        <v>700</v>
      </c>
      <c r="AA297" s="3">
        <v>700</v>
      </c>
      <c r="AB297" s="3">
        <v>700</v>
      </c>
      <c r="AC297" s="3">
        <v>700</v>
      </c>
      <c r="AD297" s="3">
        <v>700</v>
      </c>
      <c r="AE297" s="3">
        <v>700</v>
      </c>
      <c r="AF297" s="3">
        <v>700</v>
      </c>
      <c r="AG297" s="3">
        <v>700</v>
      </c>
      <c r="AH297" s="3">
        <v>700</v>
      </c>
      <c r="AI297" s="14">
        <f>SUM(K297:V297)</f>
        <v>8400</v>
      </c>
      <c r="AJ297" s="14">
        <f>SUM(W297:AH297)</f>
        <v>8400</v>
      </c>
      <c r="AK297" s="14">
        <f t="shared" ref="AK297:AM298" si="66">AJ297*(1+$AO297)</f>
        <v>8484</v>
      </c>
      <c r="AL297" s="14">
        <f t="shared" si="66"/>
        <v>8568.84</v>
      </c>
      <c r="AM297" s="14">
        <f t="shared" si="66"/>
        <v>8654.5284000000011</v>
      </c>
      <c r="AO297" s="42">
        <v>0.01</v>
      </c>
    </row>
    <row r="298" spans="2:41" hidden="1" outlineLevel="3" x14ac:dyDescent="0.3">
      <c r="J298" s="19" t="s">
        <v>15</v>
      </c>
      <c r="K298" s="3">
        <v>800</v>
      </c>
      <c r="L298" s="3">
        <v>800</v>
      </c>
      <c r="M298" s="3">
        <v>800</v>
      </c>
      <c r="N298" s="3">
        <v>800</v>
      </c>
      <c r="O298" s="3">
        <v>800</v>
      </c>
      <c r="P298" s="3">
        <v>800</v>
      </c>
      <c r="Q298" s="3">
        <v>800</v>
      </c>
      <c r="R298" s="3">
        <v>800</v>
      </c>
      <c r="S298" s="3">
        <v>800</v>
      </c>
      <c r="T298" s="3">
        <v>800</v>
      </c>
      <c r="U298" s="3">
        <v>800</v>
      </c>
      <c r="V298" s="3">
        <v>800</v>
      </c>
      <c r="W298" s="3">
        <v>800</v>
      </c>
      <c r="X298" s="3">
        <v>800</v>
      </c>
      <c r="Y298" s="3">
        <v>800</v>
      </c>
      <c r="Z298" s="3">
        <v>800</v>
      </c>
      <c r="AA298" s="3">
        <v>800</v>
      </c>
      <c r="AB298" s="3">
        <v>800</v>
      </c>
      <c r="AC298" s="3">
        <v>800</v>
      </c>
      <c r="AD298" s="3">
        <v>800</v>
      </c>
      <c r="AE298" s="3">
        <v>800</v>
      </c>
      <c r="AF298" s="3">
        <v>800</v>
      </c>
      <c r="AG298" s="3">
        <v>800</v>
      </c>
      <c r="AH298" s="3">
        <v>800</v>
      </c>
      <c r="AI298" s="14">
        <f>SUM(K298:V298)</f>
        <v>9600</v>
      </c>
      <c r="AJ298" s="14">
        <f>SUM(W298:AH298)</f>
        <v>9600</v>
      </c>
      <c r="AK298" s="14">
        <f t="shared" si="66"/>
        <v>9792</v>
      </c>
      <c r="AL298" s="14">
        <f t="shared" si="66"/>
        <v>9987.84</v>
      </c>
      <c r="AM298" s="14">
        <f t="shared" si="66"/>
        <v>10187.596800000001</v>
      </c>
      <c r="AO298" s="42">
        <v>0.02</v>
      </c>
    </row>
    <row r="299" spans="2:41" hidden="1" outlineLevel="2" collapsed="1" x14ac:dyDescent="0.3">
      <c r="B299" t="s">
        <v>71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4"/>
      <c r="AJ299" s="14"/>
    </row>
    <row r="300" spans="2:41" hidden="1" outlineLevel="3" x14ac:dyDescent="0.3">
      <c r="J300" s="19" t="s">
        <v>11</v>
      </c>
      <c r="K300" s="3">
        <v>3000</v>
      </c>
      <c r="L300" s="3">
        <v>3000</v>
      </c>
      <c r="M300" s="3">
        <v>3000</v>
      </c>
      <c r="N300" s="3">
        <v>3000</v>
      </c>
      <c r="O300" s="3">
        <v>3000</v>
      </c>
      <c r="P300" s="3">
        <v>3000</v>
      </c>
      <c r="Q300" s="3">
        <v>3000</v>
      </c>
      <c r="R300" s="3">
        <v>3000</v>
      </c>
      <c r="S300" s="3">
        <v>3000</v>
      </c>
      <c r="T300" s="3">
        <v>3000</v>
      </c>
      <c r="U300" s="3">
        <v>3000</v>
      </c>
      <c r="V300" s="3">
        <v>3000</v>
      </c>
      <c r="W300" s="3">
        <v>3000</v>
      </c>
      <c r="X300" s="3">
        <v>3000</v>
      </c>
      <c r="Y300" s="3">
        <v>3000</v>
      </c>
      <c r="Z300" s="3">
        <v>3000</v>
      </c>
      <c r="AA300" s="3">
        <v>3000</v>
      </c>
      <c r="AB300" s="3">
        <v>3000</v>
      </c>
      <c r="AC300" s="3">
        <v>3000</v>
      </c>
      <c r="AD300" s="3">
        <v>3000</v>
      </c>
      <c r="AE300" s="3">
        <v>3000</v>
      </c>
      <c r="AF300" s="3">
        <v>3000</v>
      </c>
      <c r="AG300" s="3">
        <v>3000</v>
      </c>
      <c r="AH300" s="3">
        <v>3000</v>
      </c>
      <c r="AI300" s="14">
        <f>SUM(K300:V300)</f>
        <v>36000</v>
      </c>
      <c r="AJ300" s="14">
        <f>SUM(W300:AH300)</f>
        <v>36000</v>
      </c>
      <c r="AK300" s="14">
        <f>AJ300*(1+$AO300)</f>
        <v>36179.999999999993</v>
      </c>
      <c r="AL300" s="14">
        <f>AK300*(1+$AO300)</f>
        <v>36360.899999999987</v>
      </c>
      <c r="AM300" s="14">
        <f>AL300*(1+$AO300)</f>
        <v>36542.704499999985</v>
      </c>
      <c r="AO300" s="42">
        <v>5.0000000000000001E-3</v>
      </c>
    </row>
    <row r="301" spans="2:41" hidden="1" outlineLevel="3" x14ac:dyDescent="0.3">
      <c r="J301" s="19" t="s">
        <v>10</v>
      </c>
      <c r="K301" s="3">
        <v>4000</v>
      </c>
      <c r="L301" s="3">
        <v>4000</v>
      </c>
      <c r="M301" s="3">
        <v>4000</v>
      </c>
      <c r="N301" s="3">
        <v>4000</v>
      </c>
      <c r="O301" s="3">
        <v>4000</v>
      </c>
      <c r="P301" s="3">
        <v>4000</v>
      </c>
      <c r="Q301" s="3">
        <v>4000</v>
      </c>
      <c r="R301" s="3">
        <v>4000</v>
      </c>
      <c r="S301" s="3">
        <v>4000</v>
      </c>
      <c r="T301" s="3">
        <v>4000</v>
      </c>
      <c r="U301" s="3">
        <v>4000</v>
      </c>
      <c r="V301" s="3">
        <v>4000</v>
      </c>
      <c r="W301" s="3">
        <v>4000</v>
      </c>
      <c r="X301" s="3">
        <v>4000</v>
      </c>
      <c r="Y301" s="3">
        <v>4000</v>
      </c>
      <c r="Z301" s="3">
        <v>4000</v>
      </c>
      <c r="AA301" s="3">
        <v>4000</v>
      </c>
      <c r="AB301" s="3">
        <v>4000</v>
      </c>
      <c r="AC301" s="3">
        <v>4000</v>
      </c>
      <c r="AD301" s="3">
        <v>4000</v>
      </c>
      <c r="AE301" s="3">
        <v>4000</v>
      </c>
      <c r="AF301" s="3">
        <v>4000</v>
      </c>
      <c r="AG301" s="3">
        <v>4000</v>
      </c>
      <c r="AH301" s="3">
        <v>4000</v>
      </c>
      <c r="AI301" s="14">
        <f>SUM(K301:V301)</f>
        <v>48000</v>
      </c>
      <c r="AJ301" s="14">
        <f>SUM(W301:AH301)</f>
        <v>48000</v>
      </c>
      <c r="AK301" s="14">
        <f t="shared" ref="AK301:AM302" si="67">AJ301*(1+$AO301)</f>
        <v>48480</v>
      </c>
      <c r="AL301" s="14">
        <f t="shared" si="67"/>
        <v>48964.800000000003</v>
      </c>
      <c r="AM301" s="14">
        <f t="shared" si="67"/>
        <v>49454.448000000004</v>
      </c>
      <c r="AO301" s="42">
        <v>0.01</v>
      </c>
    </row>
    <row r="302" spans="2:41" hidden="1" outlineLevel="3" x14ac:dyDescent="0.3">
      <c r="J302" s="19" t="s">
        <v>15</v>
      </c>
      <c r="K302" s="3">
        <v>5000</v>
      </c>
      <c r="L302" s="3">
        <v>5000</v>
      </c>
      <c r="M302" s="3">
        <v>5000</v>
      </c>
      <c r="N302" s="3">
        <v>5000</v>
      </c>
      <c r="O302" s="3">
        <v>5000</v>
      </c>
      <c r="P302" s="3">
        <v>5000</v>
      </c>
      <c r="Q302" s="3">
        <v>5000</v>
      </c>
      <c r="R302" s="3">
        <v>5000</v>
      </c>
      <c r="S302" s="3">
        <v>5000</v>
      </c>
      <c r="T302" s="3">
        <v>5000</v>
      </c>
      <c r="U302" s="3">
        <v>5000</v>
      </c>
      <c r="V302" s="3">
        <v>5000</v>
      </c>
      <c r="W302" s="3">
        <v>5000</v>
      </c>
      <c r="X302" s="3">
        <v>5000</v>
      </c>
      <c r="Y302" s="3">
        <v>5000</v>
      </c>
      <c r="Z302" s="3">
        <v>5000</v>
      </c>
      <c r="AA302" s="3">
        <v>5000</v>
      </c>
      <c r="AB302" s="3">
        <v>5000</v>
      </c>
      <c r="AC302" s="3">
        <v>5000</v>
      </c>
      <c r="AD302" s="3">
        <v>5000</v>
      </c>
      <c r="AE302" s="3">
        <v>5000</v>
      </c>
      <c r="AF302" s="3">
        <v>5000</v>
      </c>
      <c r="AG302" s="3">
        <v>5000</v>
      </c>
      <c r="AH302" s="3">
        <v>5000</v>
      </c>
      <c r="AI302" s="14">
        <f>SUM(K302:V302)</f>
        <v>60000</v>
      </c>
      <c r="AJ302" s="14">
        <f>SUM(W302:AH302)</f>
        <v>60000</v>
      </c>
      <c r="AK302" s="14">
        <f t="shared" si="67"/>
        <v>61200</v>
      </c>
      <c r="AL302" s="14">
        <f t="shared" si="67"/>
        <v>62424</v>
      </c>
      <c r="AM302" s="14">
        <f t="shared" si="67"/>
        <v>63672.480000000003</v>
      </c>
      <c r="AO302" s="42">
        <v>0.02</v>
      </c>
    </row>
    <row r="303" spans="2:41" hidden="1" outlineLevel="2" collapsed="1" x14ac:dyDescent="0.3">
      <c r="B303" t="s">
        <v>59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4"/>
      <c r="AJ303" s="14"/>
    </row>
    <row r="304" spans="2:41" hidden="1" outlineLevel="3" x14ac:dyDescent="0.3">
      <c r="J304" s="19" t="s">
        <v>11</v>
      </c>
      <c r="K304" s="3">
        <v>1000</v>
      </c>
      <c r="L304" s="3">
        <v>1000</v>
      </c>
      <c r="M304" s="3">
        <v>1000</v>
      </c>
      <c r="N304" s="3">
        <v>1000</v>
      </c>
      <c r="O304" s="3">
        <v>1000</v>
      </c>
      <c r="P304" s="3">
        <v>1000</v>
      </c>
      <c r="Q304" s="3">
        <v>1000</v>
      </c>
      <c r="R304" s="3">
        <v>1000</v>
      </c>
      <c r="S304" s="3">
        <v>1000</v>
      </c>
      <c r="T304" s="3">
        <v>1000</v>
      </c>
      <c r="U304" s="3">
        <v>1000</v>
      </c>
      <c r="V304" s="3">
        <v>1000</v>
      </c>
      <c r="W304" s="3">
        <v>1000</v>
      </c>
      <c r="X304" s="3">
        <v>1000</v>
      </c>
      <c r="Y304" s="3">
        <v>1000</v>
      </c>
      <c r="Z304" s="3">
        <v>1000</v>
      </c>
      <c r="AA304" s="3">
        <v>1000</v>
      </c>
      <c r="AB304" s="3">
        <v>1000</v>
      </c>
      <c r="AC304" s="3">
        <v>1000</v>
      </c>
      <c r="AD304" s="3">
        <v>1000</v>
      </c>
      <c r="AE304" s="3">
        <v>1000</v>
      </c>
      <c r="AF304" s="3">
        <v>1000</v>
      </c>
      <c r="AG304" s="3">
        <v>1000</v>
      </c>
      <c r="AH304" s="3">
        <v>1000</v>
      </c>
      <c r="AI304" s="14">
        <f>SUM(K304:V304)</f>
        <v>12000</v>
      </c>
      <c r="AJ304" s="14">
        <f>SUM(W304:AH304)</f>
        <v>12000</v>
      </c>
      <c r="AK304" s="14">
        <f>AJ304*(1+$AO304)</f>
        <v>12059.999999999998</v>
      </c>
      <c r="AL304" s="14">
        <f>AK304*(1+$AO304)</f>
        <v>12120.299999999997</v>
      </c>
      <c r="AM304" s="14">
        <f>AL304*(1+$AO304)</f>
        <v>12180.901499999996</v>
      </c>
      <c r="AO304" s="42">
        <v>5.0000000000000001E-3</v>
      </c>
    </row>
    <row r="305" spans="1:41" hidden="1" outlineLevel="3" x14ac:dyDescent="0.3">
      <c r="J305" s="19" t="s">
        <v>10</v>
      </c>
      <c r="K305" s="3">
        <v>1500</v>
      </c>
      <c r="L305" s="3">
        <v>1500</v>
      </c>
      <c r="M305" s="3">
        <v>1500</v>
      </c>
      <c r="N305" s="3">
        <v>1500</v>
      </c>
      <c r="O305" s="3">
        <v>1500</v>
      </c>
      <c r="P305" s="3">
        <v>1500</v>
      </c>
      <c r="Q305" s="3">
        <v>1500</v>
      </c>
      <c r="R305" s="3">
        <v>1500</v>
      </c>
      <c r="S305" s="3">
        <v>1500</v>
      </c>
      <c r="T305" s="3">
        <v>1500</v>
      </c>
      <c r="U305" s="3">
        <v>1500</v>
      </c>
      <c r="V305" s="3">
        <v>1500</v>
      </c>
      <c r="W305" s="3">
        <v>1500</v>
      </c>
      <c r="X305" s="3">
        <v>1500</v>
      </c>
      <c r="Y305" s="3">
        <v>1500</v>
      </c>
      <c r="Z305" s="3">
        <v>1500</v>
      </c>
      <c r="AA305" s="3">
        <v>1500</v>
      </c>
      <c r="AB305" s="3">
        <v>1500</v>
      </c>
      <c r="AC305" s="3">
        <v>1500</v>
      </c>
      <c r="AD305" s="3">
        <v>1500</v>
      </c>
      <c r="AE305" s="3">
        <v>1500</v>
      </c>
      <c r="AF305" s="3">
        <v>1500</v>
      </c>
      <c r="AG305" s="3">
        <v>1500</v>
      </c>
      <c r="AH305" s="3">
        <v>1500</v>
      </c>
      <c r="AI305" s="14">
        <f>SUM(K305:V305)</f>
        <v>18000</v>
      </c>
      <c r="AJ305" s="14">
        <f>SUM(W305:AH305)</f>
        <v>18000</v>
      </c>
      <c r="AK305" s="14">
        <f t="shared" ref="AK305:AM306" si="68">AJ305*(1+$AO305)</f>
        <v>18180</v>
      </c>
      <c r="AL305" s="14">
        <f t="shared" si="68"/>
        <v>18361.8</v>
      </c>
      <c r="AM305" s="14">
        <f t="shared" si="68"/>
        <v>18545.417999999998</v>
      </c>
      <c r="AO305" s="42">
        <v>0.01</v>
      </c>
    </row>
    <row r="306" spans="1:41" hidden="1" outlineLevel="3" x14ac:dyDescent="0.3">
      <c r="J306" s="19" t="s">
        <v>15</v>
      </c>
      <c r="K306" s="3">
        <v>2000</v>
      </c>
      <c r="L306" s="3">
        <v>2000</v>
      </c>
      <c r="M306" s="3">
        <v>2000</v>
      </c>
      <c r="N306" s="3">
        <v>2000</v>
      </c>
      <c r="O306" s="3">
        <v>2000</v>
      </c>
      <c r="P306" s="3">
        <v>2000</v>
      </c>
      <c r="Q306" s="3">
        <v>2000</v>
      </c>
      <c r="R306" s="3">
        <v>2000</v>
      </c>
      <c r="S306" s="3">
        <v>2000</v>
      </c>
      <c r="T306" s="3">
        <v>2000</v>
      </c>
      <c r="U306" s="3">
        <v>2000</v>
      </c>
      <c r="V306" s="3">
        <v>2000</v>
      </c>
      <c r="W306" s="3">
        <v>2000</v>
      </c>
      <c r="X306" s="3">
        <v>2000</v>
      </c>
      <c r="Y306" s="3">
        <v>2000</v>
      </c>
      <c r="Z306" s="3">
        <v>2000</v>
      </c>
      <c r="AA306" s="3">
        <v>2000</v>
      </c>
      <c r="AB306" s="3">
        <v>2000</v>
      </c>
      <c r="AC306" s="3">
        <v>2000</v>
      </c>
      <c r="AD306" s="3">
        <v>2000</v>
      </c>
      <c r="AE306" s="3">
        <v>2000</v>
      </c>
      <c r="AF306" s="3">
        <v>2000</v>
      </c>
      <c r="AG306" s="3">
        <v>2000</v>
      </c>
      <c r="AH306" s="3">
        <v>2000</v>
      </c>
      <c r="AI306" s="14">
        <f>SUM(K306:V306)</f>
        <v>24000</v>
      </c>
      <c r="AJ306" s="14">
        <f>SUM(W306:AH306)</f>
        <v>24000</v>
      </c>
      <c r="AK306" s="14">
        <f t="shared" si="68"/>
        <v>24480</v>
      </c>
      <c r="AL306" s="14">
        <f t="shared" si="68"/>
        <v>24969.600000000002</v>
      </c>
      <c r="AM306" s="14">
        <f t="shared" si="68"/>
        <v>25468.992000000002</v>
      </c>
      <c r="AO306" s="42">
        <v>0.02</v>
      </c>
    </row>
    <row r="307" spans="1:41" hidden="1" outlineLevel="2" collapsed="1" x14ac:dyDescent="0.3">
      <c r="B307" t="s">
        <v>61</v>
      </c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4"/>
      <c r="AJ307" s="14"/>
    </row>
    <row r="308" spans="1:41" hidden="1" outlineLevel="3" x14ac:dyDescent="0.3">
      <c r="J308" s="19" t="s">
        <v>11</v>
      </c>
      <c r="K308" s="3">
        <v>1000</v>
      </c>
      <c r="L308" s="3">
        <v>1000</v>
      </c>
      <c r="M308" s="3">
        <v>1000</v>
      </c>
      <c r="N308" s="3">
        <v>1000</v>
      </c>
      <c r="O308" s="3">
        <v>1000</v>
      </c>
      <c r="P308" s="3">
        <v>1000</v>
      </c>
      <c r="Q308" s="3">
        <v>1000</v>
      </c>
      <c r="R308" s="3">
        <v>1000</v>
      </c>
      <c r="S308" s="3">
        <v>1000</v>
      </c>
      <c r="T308" s="3">
        <v>1000</v>
      </c>
      <c r="U308" s="3">
        <v>1000</v>
      </c>
      <c r="V308" s="3">
        <v>1000</v>
      </c>
      <c r="W308" s="3">
        <v>1000</v>
      </c>
      <c r="X308" s="3">
        <v>1000</v>
      </c>
      <c r="Y308" s="3">
        <v>1000</v>
      </c>
      <c r="Z308" s="3">
        <v>1000</v>
      </c>
      <c r="AA308" s="3">
        <v>1000</v>
      </c>
      <c r="AB308" s="3">
        <v>1000</v>
      </c>
      <c r="AC308" s="3">
        <v>1000</v>
      </c>
      <c r="AD308" s="3">
        <v>1000</v>
      </c>
      <c r="AE308" s="3">
        <v>1000</v>
      </c>
      <c r="AF308" s="3">
        <v>1000</v>
      </c>
      <c r="AG308" s="3">
        <v>1000</v>
      </c>
      <c r="AH308" s="3">
        <v>1000</v>
      </c>
      <c r="AI308" s="14">
        <f>SUM(K308:V308)</f>
        <v>12000</v>
      </c>
      <c r="AJ308" s="14">
        <f>SUM(W308:AH308)</f>
        <v>12000</v>
      </c>
      <c r="AK308" s="14">
        <f>AJ308*(1+$AO308)</f>
        <v>12059.999999999998</v>
      </c>
      <c r="AL308" s="14">
        <f>AK308*(1+$AO308)</f>
        <v>12120.299999999997</v>
      </c>
      <c r="AM308" s="14">
        <f>AL308*(1+$AO308)</f>
        <v>12180.901499999996</v>
      </c>
      <c r="AO308" s="42">
        <v>5.0000000000000001E-3</v>
      </c>
    </row>
    <row r="309" spans="1:41" hidden="1" outlineLevel="3" x14ac:dyDescent="0.3">
      <c r="J309" s="19" t="s">
        <v>10</v>
      </c>
      <c r="K309" s="3">
        <v>1200</v>
      </c>
      <c r="L309" s="3">
        <v>1200</v>
      </c>
      <c r="M309" s="3">
        <v>1200</v>
      </c>
      <c r="N309" s="3">
        <v>1200</v>
      </c>
      <c r="O309" s="3">
        <v>1200</v>
      </c>
      <c r="P309" s="3">
        <v>1200</v>
      </c>
      <c r="Q309" s="3">
        <v>1200</v>
      </c>
      <c r="R309" s="3">
        <v>1200</v>
      </c>
      <c r="S309" s="3">
        <v>1200</v>
      </c>
      <c r="T309" s="3">
        <v>1200</v>
      </c>
      <c r="U309" s="3">
        <v>1200</v>
      </c>
      <c r="V309" s="3">
        <v>1200</v>
      </c>
      <c r="W309" s="3">
        <v>1200</v>
      </c>
      <c r="X309" s="3">
        <v>1200</v>
      </c>
      <c r="Y309" s="3">
        <v>1200</v>
      </c>
      <c r="Z309" s="3">
        <v>1200</v>
      </c>
      <c r="AA309" s="3">
        <v>1200</v>
      </c>
      <c r="AB309" s="3">
        <v>1200</v>
      </c>
      <c r="AC309" s="3">
        <v>1200</v>
      </c>
      <c r="AD309" s="3">
        <v>1200</v>
      </c>
      <c r="AE309" s="3">
        <v>1200</v>
      </c>
      <c r="AF309" s="3">
        <v>1200</v>
      </c>
      <c r="AG309" s="3">
        <v>1200</v>
      </c>
      <c r="AH309" s="3">
        <v>1200</v>
      </c>
      <c r="AI309" s="14">
        <f>SUM(K309:V309)</f>
        <v>14400</v>
      </c>
      <c r="AJ309" s="14">
        <f>SUM(W309:AH309)</f>
        <v>14400</v>
      </c>
      <c r="AK309" s="14">
        <f t="shared" ref="AK309:AM310" si="69">AJ309*(1+$AO309)</f>
        <v>14544</v>
      </c>
      <c r="AL309" s="14">
        <f t="shared" si="69"/>
        <v>14689.44</v>
      </c>
      <c r="AM309" s="14">
        <f t="shared" si="69"/>
        <v>14836.334400000002</v>
      </c>
      <c r="AO309" s="42">
        <v>0.01</v>
      </c>
    </row>
    <row r="310" spans="1:41" hidden="1" outlineLevel="3" x14ac:dyDescent="0.3">
      <c r="J310" s="19" t="s">
        <v>15</v>
      </c>
      <c r="K310" s="3">
        <v>1400</v>
      </c>
      <c r="L310" s="3">
        <v>1400</v>
      </c>
      <c r="M310" s="3">
        <v>1400</v>
      </c>
      <c r="N310" s="3">
        <v>1400</v>
      </c>
      <c r="O310" s="3">
        <v>1400</v>
      </c>
      <c r="P310" s="3">
        <v>1400</v>
      </c>
      <c r="Q310" s="3">
        <v>1400</v>
      </c>
      <c r="R310" s="3">
        <v>1400</v>
      </c>
      <c r="S310" s="3">
        <v>1400</v>
      </c>
      <c r="T310" s="3">
        <v>1400</v>
      </c>
      <c r="U310" s="3">
        <v>1400</v>
      </c>
      <c r="V310" s="3">
        <v>1400</v>
      </c>
      <c r="W310" s="3">
        <v>1400</v>
      </c>
      <c r="X310" s="3">
        <v>1400</v>
      </c>
      <c r="Y310" s="3">
        <v>1400</v>
      </c>
      <c r="Z310" s="3">
        <v>1400</v>
      </c>
      <c r="AA310" s="3">
        <v>1400</v>
      </c>
      <c r="AB310" s="3">
        <v>1400</v>
      </c>
      <c r="AC310" s="3">
        <v>1400</v>
      </c>
      <c r="AD310" s="3">
        <v>1400</v>
      </c>
      <c r="AE310" s="3">
        <v>1400</v>
      </c>
      <c r="AF310" s="3">
        <v>1400</v>
      </c>
      <c r="AG310" s="3">
        <v>1400</v>
      </c>
      <c r="AH310" s="3">
        <v>1400</v>
      </c>
      <c r="AI310" s="14">
        <f>SUM(K310:V310)</f>
        <v>16800</v>
      </c>
      <c r="AJ310" s="14">
        <f>SUM(W310:AH310)</f>
        <v>16800</v>
      </c>
      <c r="AK310" s="14">
        <f t="shared" si="69"/>
        <v>17136</v>
      </c>
      <c r="AL310" s="14">
        <f t="shared" si="69"/>
        <v>17478.72</v>
      </c>
      <c r="AM310" s="14">
        <f t="shared" si="69"/>
        <v>17828.294400000002</v>
      </c>
      <c r="AO310" s="42">
        <v>0.02</v>
      </c>
    </row>
    <row r="311" spans="1:41" hidden="1" outlineLevel="2" collapsed="1" x14ac:dyDescent="0.3">
      <c r="B311" t="s">
        <v>73</v>
      </c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4"/>
      <c r="AJ311" s="14"/>
    </row>
    <row r="312" spans="1:41" hidden="1" outlineLevel="3" x14ac:dyDescent="0.3">
      <c r="J312" s="19" t="s">
        <v>11</v>
      </c>
      <c r="K312" s="3">
        <v>1800</v>
      </c>
      <c r="L312" s="3">
        <v>1800</v>
      </c>
      <c r="M312" s="3">
        <v>1800</v>
      </c>
      <c r="N312" s="3">
        <v>1800</v>
      </c>
      <c r="O312" s="3">
        <v>1800</v>
      </c>
      <c r="P312" s="3">
        <v>1800</v>
      </c>
      <c r="Q312" s="3">
        <v>1800</v>
      </c>
      <c r="R312" s="3">
        <v>1800</v>
      </c>
      <c r="S312" s="3">
        <v>1800</v>
      </c>
      <c r="T312" s="3">
        <v>1800</v>
      </c>
      <c r="U312" s="3">
        <v>1800</v>
      </c>
      <c r="V312" s="3">
        <v>1800</v>
      </c>
      <c r="W312" s="3">
        <v>1800</v>
      </c>
      <c r="X312" s="3">
        <v>1800</v>
      </c>
      <c r="Y312" s="3">
        <v>1800</v>
      </c>
      <c r="Z312" s="3">
        <v>1800</v>
      </c>
      <c r="AA312" s="3">
        <v>1800</v>
      </c>
      <c r="AB312" s="3">
        <v>1800</v>
      </c>
      <c r="AC312" s="3">
        <v>1800</v>
      </c>
      <c r="AD312" s="3">
        <v>1800</v>
      </c>
      <c r="AE312" s="3">
        <v>1800</v>
      </c>
      <c r="AF312" s="3">
        <v>1800</v>
      </c>
      <c r="AG312" s="3">
        <v>1800</v>
      </c>
      <c r="AH312" s="3">
        <v>1800</v>
      </c>
      <c r="AI312" s="14">
        <f>SUM(K312:V312)</f>
        <v>21600</v>
      </c>
      <c r="AJ312" s="14">
        <f>SUM(W312:AH312)</f>
        <v>21600</v>
      </c>
      <c r="AK312" s="14">
        <f>AJ312*(1+$AO312)</f>
        <v>21707.999999999996</v>
      </c>
      <c r="AL312" s="14">
        <f>AK312*(1+$AO312)</f>
        <v>21816.539999999994</v>
      </c>
      <c r="AM312" s="14">
        <f>AL312*(1+$AO312)</f>
        <v>21925.622699999993</v>
      </c>
      <c r="AO312" s="42">
        <v>5.0000000000000001E-3</v>
      </c>
    </row>
    <row r="313" spans="1:41" hidden="1" outlineLevel="3" x14ac:dyDescent="0.3">
      <c r="J313" s="19" t="s">
        <v>10</v>
      </c>
      <c r="K313" s="3">
        <v>2000</v>
      </c>
      <c r="L313" s="3">
        <v>2000</v>
      </c>
      <c r="M313" s="3">
        <v>2000</v>
      </c>
      <c r="N313" s="3">
        <v>2000</v>
      </c>
      <c r="O313" s="3">
        <v>2000</v>
      </c>
      <c r="P313" s="3">
        <v>2000</v>
      </c>
      <c r="Q313" s="3">
        <v>2000</v>
      </c>
      <c r="R313" s="3">
        <v>2000</v>
      </c>
      <c r="S313" s="3">
        <v>2000</v>
      </c>
      <c r="T313" s="3">
        <v>2000</v>
      </c>
      <c r="U313" s="3">
        <v>2000</v>
      </c>
      <c r="V313" s="3">
        <v>2000</v>
      </c>
      <c r="W313" s="3">
        <v>2000</v>
      </c>
      <c r="X313" s="3">
        <v>2000</v>
      </c>
      <c r="Y313" s="3">
        <v>2000</v>
      </c>
      <c r="Z313" s="3">
        <v>2000</v>
      </c>
      <c r="AA313" s="3">
        <v>2000</v>
      </c>
      <c r="AB313" s="3">
        <v>2000</v>
      </c>
      <c r="AC313" s="3">
        <v>2000</v>
      </c>
      <c r="AD313" s="3">
        <v>2000</v>
      </c>
      <c r="AE313" s="3">
        <v>2000</v>
      </c>
      <c r="AF313" s="3">
        <v>2000</v>
      </c>
      <c r="AG313" s="3">
        <v>2000</v>
      </c>
      <c r="AH313" s="3">
        <v>2000</v>
      </c>
      <c r="AI313" s="14">
        <f>SUM(K313:V313)</f>
        <v>24000</v>
      </c>
      <c r="AJ313" s="14">
        <f>SUM(W313:AH313)</f>
        <v>24000</v>
      </c>
      <c r="AK313" s="14">
        <f t="shared" ref="AK313:AM314" si="70">AJ313*(1+$AO313)</f>
        <v>24240</v>
      </c>
      <c r="AL313" s="14">
        <f t="shared" si="70"/>
        <v>24482.400000000001</v>
      </c>
      <c r="AM313" s="14">
        <f t="shared" si="70"/>
        <v>24727.224000000002</v>
      </c>
      <c r="AO313" s="42">
        <v>0.01</v>
      </c>
    </row>
    <row r="314" spans="1:41" hidden="1" outlineLevel="3" x14ac:dyDescent="0.3">
      <c r="J314" s="19" t="s">
        <v>15</v>
      </c>
      <c r="K314" s="3">
        <v>2200</v>
      </c>
      <c r="L314" s="3">
        <v>2200</v>
      </c>
      <c r="M314" s="3">
        <v>2200</v>
      </c>
      <c r="N314" s="3">
        <v>2200</v>
      </c>
      <c r="O314" s="3">
        <v>2200</v>
      </c>
      <c r="P314" s="3">
        <v>2200</v>
      </c>
      <c r="Q314" s="3">
        <v>2200</v>
      </c>
      <c r="R314" s="3">
        <v>2200</v>
      </c>
      <c r="S314" s="3">
        <v>2200</v>
      </c>
      <c r="T314" s="3">
        <v>2200</v>
      </c>
      <c r="U314" s="3">
        <v>2200</v>
      </c>
      <c r="V314" s="3">
        <v>2200</v>
      </c>
      <c r="W314" s="3">
        <v>2200</v>
      </c>
      <c r="X314" s="3">
        <v>2200</v>
      </c>
      <c r="Y314" s="3">
        <v>2200</v>
      </c>
      <c r="Z314" s="3">
        <v>2200</v>
      </c>
      <c r="AA314" s="3">
        <v>2200</v>
      </c>
      <c r="AB314" s="3">
        <v>2200</v>
      </c>
      <c r="AC314" s="3">
        <v>2200</v>
      </c>
      <c r="AD314" s="3">
        <v>2200</v>
      </c>
      <c r="AE314" s="3">
        <v>2200</v>
      </c>
      <c r="AF314" s="3">
        <v>2200</v>
      </c>
      <c r="AG314" s="3">
        <v>2200</v>
      </c>
      <c r="AH314" s="3">
        <v>2200</v>
      </c>
      <c r="AI314" s="14">
        <f>SUM(K314:V314)</f>
        <v>26400</v>
      </c>
      <c r="AJ314" s="14">
        <f>SUM(W314:AH314)</f>
        <v>26400</v>
      </c>
      <c r="AK314" s="14">
        <f t="shared" si="70"/>
        <v>26928</v>
      </c>
      <c r="AL314" s="14">
        <f t="shared" si="70"/>
        <v>27466.560000000001</v>
      </c>
      <c r="AM314" s="14">
        <f t="shared" si="70"/>
        <v>28015.891200000002</v>
      </c>
      <c r="AO314" s="42">
        <v>0.02</v>
      </c>
    </row>
    <row r="315" spans="1:41" hidden="1" outlineLevel="2" collapsed="1" x14ac:dyDescent="0.3">
      <c r="B315" t="s">
        <v>55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41" hidden="1" outlineLevel="4" x14ac:dyDescent="0.3">
      <c r="J316" s="19" t="s">
        <v>11</v>
      </c>
      <c r="K316" s="25">
        <v>0.1</v>
      </c>
      <c r="L316" s="25">
        <v>0.1</v>
      </c>
      <c r="M316" s="25">
        <v>0.1</v>
      </c>
      <c r="N316" s="25">
        <v>0.1</v>
      </c>
      <c r="O316" s="25">
        <v>0.1</v>
      </c>
      <c r="P316" s="25">
        <v>0.1</v>
      </c>
      <c r="Q316" s="25">
        <v>0.1</v>
      </c>
      <c r="R316" s="25">
        <v>0.1</v>
      </c>
      <c r="S316" s="25">
        <v>0.1</v>
      </c>
      <c r="T316" s="25">
        <v>0.1</v>
      </c>
      <c r="U316" s="25">
        <v>0.1</v>
      </c>
      <c r="V316" s="25">
        <v>0.1</v>
      </c>
      <c r="W316" s="25">
        <v>0.1</v>
      </c>
      <c r="X316" s="25">
        <v>0.1</v>
      </c>
      <c r="Y316" s="25">
        <v>0.1</v>
      </c>
      <c r="Z316" s="25">
        <v>0.1</v>
      </c>
      <c r="AA316" s="25">
        <v>0.1</v>
      </c>
      <c r="AB316" s="25">
        <v>0.1</v>
      </c>
      <c r="AC316" s="25">
        <v>0.1</v>
      </c>
      <c r="AD316" s="25">
        <v>0.1</v>
      </c>
      <c r="AE316" s="25">
        <v>0.1</v>
      </c>
      <c r="AF316" s="25">
        <v>0.1</v>
      </c>
      <c r="AG316" s="25">
        <v>0.1</v>
      </c>
      <c r="AH316" s="25">
        <v>0.1</v>
      </c>
      <c r="AI316" s="25">
        <f>V316</f>
        <v>0.1</v>
      </c>
      <c r="AJ316" s="25">
        <f>AH316</f>
        <v>0.1</v>
      </c>
      <c r="AK316" s="34">
        <f t="shared" ref="AK316:AM318" si="71">AJ316</f>
        <v>0.1</v>
      </c>
      <c r="AL316" s="34">
        <f t="shared" si="71"/>
        <v>0.1</v>
      </c>
      <c r="AM316" s="34">
        <f t="shared" si="71"/>
        <v>0.1</v>
      </c>
    </row>
    <row r="317" spans="1:41" hidden="1" outlineLevel="4" x14ac:dyDescent="0.3">
      <c r="J317" s="19" t="s">
        <v>10</v>
      </c>
      <c r="K317" s="25">
        <v>0.21099999999999999</v>
      </c>
      <c r="L317" s="25">
        <v>0.21099999999999999</v>
      </c>
      <c r="M317" s="25">
        <v>0.21099999999999999</v>
      </c>
      <c r="N317" s="25">
        <v>0.21099999999999999</v>
      </c>
      <c r="O317" s="25">
        <v>0.21099999999999999</v>
      </c>
      <c r="P317" s="25">
        <v>0.21099999999999999</v>
      </c>
      <c r="Q317" s="25">
        <v>0.21099999999999999</v>
      </c>
      <c r="R317" s="25">
        <v>0.21099999999999999</v>
      </c>
      <c r="S317" s="25">
        <v>0.21099999999999999</v>
      </c>
      <c r="T317" s="25">
        <v>0.21099999999999999</v>
      </c>
      <c r="U317" s="25">
        <v>0.21099999999999999</v>
      </c>
      <c r="V317" s="25">
        <v>0.21099999999999999</v>
      </c>
      <c r="W317" s="25">
        <v>0.21099999999999999</v>
      </c>
      <c r="X317" s="25">
        <v>0.21099999999999999</v>
      </c>
      <c r="Y317" s="25">
        <v>0.21099999999999999</v>
      </c>
      <c r="Z317" s="25">
        <v>0.21099999999999999</v>
      </c>
      <c r="AA317" s="25">
        <v>0.21099999999999999</v>
      </c>
      <c r="AB317" s="25">
        <v>0.21099999999999999</v>
      </c>
      <c r="AC317" s="25">
        <v>0.21099999999999999</v>
      </c>
      <c r="AD317" s="25">
        <v>0.21099999999999999</v>
      </c>
      <c r="AE317" s="25">
        <v>0.21099999999999999</v>
      </c>
      <c r="AF317" s="25">
        <v>0.21099999999999999</v>
      </c>
      <c r="AG317" s="25">
        <v>0.21099999999999999</v>
      </c>
      <c r="AH317" s="25">
        <v>0.21099999999999999</v>
      </c>
      <c r="AI317" s="25">
        <f>V317</f>
        <v>0.21099999999999999</v>
      </c>
      <c r="AJ317" s="25">
        <f>AH317</f>
        <v>0.21099999999999999</v>
      </c>
      <c r="AK317" s="34">
        <f t="shared" si="71"/>
        <v>0.21099999999999999</v>
      </c>
      <c r="AL317" s="34">
        <f t="shared" si="71"/>
        <v>0.21099999999999999</v>
      </c>
      <c r="AM317" s="34">
        <f t="shared" si="71"/>
        <v>0.21099999999999999</v>
      </c>
    </row>
    <row r="318" spans="1:41" hidden="1" outlineLevel="4" x14ac:dyDescent="0.3">
      <c r="J318" s="19" t="s">
        <v>15</v>
      </c>
      <c r="K318" s="25">
        <v>0.23200000000000001</v>
      </c>
      <c r="L318" s="25">
        <v>0.23200000000000001</v>
      </c>
      <c r="M318" s="25">
        <v>0.23200000000000001</v>
      </c>
      <c r="N318" s="25">
        <v>0.23200000000000001</v>
      </c>
      <c r="O318" s="25">
        <v>0.23200000000000001</v>
      </c>
      <c r="P318" s="25">
        <v>0.23200000000000001</v>
      </c>
      <c r="Q318" s="25">
        <v>0.23200000000000001</v>
      </c>
      <c r="R318" s="25">
        <v>0.23200000000000001</v>
      </c>
      <c r="S318" s="25">
        <v>0.23200000000000001</v>
      </c>
      <c r="T318" s="25">
        <v>0.23200000000000001</v>
      </c>
      <c r="U318" s="25">
        <v>0.23200000000000001</v>
      </c>
      <c r="V318" s="25">
        <v>0.23200000000000001</v>
      </c>
      <c r="W318" s="25">
        <v>0.23200000000000001</v>
      </c>
      <c r="X318" s="25">
        <v>0.23200000000000001</v>
      </c>
      <c r="Y318" s="25">
        <v>0.23200000000000001</v>
      </c>
      <c r="Z318" s="25">
        <v>0.23200000000000001</v>
      </c>
      <c r="AA318" s="25">
        <v>0.23200000000000001</v>
      </c>
      <c r="AB318" s="25">
        <v>0.23200000000000001</v>
      </c>
      <c r="AC318" s="25">
        <v>0.23200000000000001</v>
      </c>
      <c r="AD318" s="25">
        <v>0.23200000000000001</v>
      </c>
      <c r="AE318" s="25">
        <v>0.23200000000000001</v>
      </c>
      <c r="AF318" s="25">
        <v>0.23200000000000001</v>
      </c>
      <c r="AG318" s="25">
        <v>0.23200000000000001</v>
      </c>
      <c r="AH318" s="25">
        <v>0.23200000000000001</v>
      </c>
      <c r="AI318" s="25">
        <f>V318</f>
        <v>0.23200000000000001</v>
      </c>
      <c r="AJ318" s="25">
        <f>AH318</f>
        <v>0.23200000000000001</v>
      </c>
      <c r="AK318" s="34">
        <f t="shared" si="71"/>
        <v>0.23200000000000001</v>
      </c>
      <c r="AL318" s="34">
        <f t="shared" si="71"/>
        <v>0.23200000000000001</v>
      </c>
      <c r="AM318" s="34">
        <f t="shared" si="71"/>
        <v>0.23200000000000001</v>
      </c>
    </row>
    <row r="319" spans="1:41" hidden="1" outlineLevel="2" x14ac:dyDescent="0.3">
      <c r="J319" s="19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34"/>
      <c r="AJ319" s="34"/>
      <c r="AK319" s="34"/>
      <c r="AL319" s="34"/>
      <c r="AM319" s="34"/>
    </row>
    <row r="320" spans="1:41" s="46" customFormat="1" hidden="1" outlineLevel="1" collapsed="1" x14ac:dyDescent="0.25">
      <c r="A320" s="45"/>
      <c r="B320" s="105" t="s">
        <v>86</v>
      </c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7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8"/>
    </row>
    <row r="321" spans="2:41" hidden="1" outlineLevel="2" collapsed="1" x14ac:dyDescent="0.3">
      <c r="B321" t="s">
        <v>62</v>
      </c>
      <c r="AI321" s="14"/>
      <c r="AJ321" s="14"/>
    </row>
    <row r="322" spans="2:41" hidden="1" outlineLevel="3" x14ac:dyDescent="0.3">
      <c r="C322" t="s">
        <v>64</v>
      </c>
      <c r="K322" s="3">
        <v>1500</v>
      </c>
      <c r="L322" s="3">
        <v>1500</v>
      </c>
      <c r="M322" s="3">
        <v>1500</v>
      </c>
      <c r="N322" s="3">
        <v>1500</v>
      </c>
      <c r="O322" s="3">
        <v>1500</v>
      </c>
      <c r="P322" s="3">
        <v>1500</v>
      </c>
      <c r="Q322" s="3">
        <v>1500</v>
      </c>
      <c r="R322" s="3">
        <v>1500</v>
      </c>
      <c r="S322" s="3">
        <v>1500</v>
      </c>
      <c r="T322" s="3">
        <v>1500</v>
      </c>
      <c r="U322" s="3">
        <v>1500</v>
      </c>
      <c r="V322" s="3">
        <v>1500</v>
      </c>
      <c r="W322" s="3">
        <v>1500</v>
      </c>
      <c r="X322" s="3">
        <v>1500</v>
      </c>
      <c r="Y322" s="3">
        <v>1500</v>
      </c>
      <c r="Z322" s="3">
        <v>1500</v>
      </c>
      <c r="AA322" s="3">
        <v>1500</v>
      </c>
      <c r="AB322" s="3">
        <v>1500</v>
      </c>
      <c r="AC322" s="3">
        <v>1500</v>
      </c>
      <c r="AD322" s="3">
        <v>1500</v>
      </c>
      <c r="AE322" s="3">
        <v>1500</v>
      </c>
      <c r="AF322" s="3">
        <v>1500</v>
      </c>
      <c r="AG322" s="3">
        <v>1500</v>
      </c>
      <c r="AH322" s="3">
        <v>1500</v>
      </c>
      <c r="AI322" s="14">
        <f>AH322</f>
        <v>1500</v>
      </c>
      <c r="AJ322" s="14">
        <f>AI322</f>
        <v>1500</v>
      </c>
      <c r="AK322" s="14">
        <f>AJ322</f>
        <v>1500</v>
      </c>
      <c r="AL322" s="14">
        <f>AK322</f>
        <v>1500</v>
      </c>
      <c r="AM322" s="14">
        <f>AL322</f>
        <v>1500</v>
      </c>
    </row>
    <row r="323" spans="2:41" hidden="1" outlineLevel="3" x14ac:dyDescent="0.3">
      <c r="C323" t="s">
        <v>102</v>
      </c>
    </row>
    <row r="324" spans="2:41" hidden="1" outlineLevel="3" x14ac:dyDescent="0.3">
      <c r="J324" s="19" t="s">
        <v>11</v>
      </c>
      <c r="K324" s="27">
        <f>60/12</f>
        <v>5</v>
      </c>
      <c r="L324" s="27">
        <f t="shared" ref="L324:AH324" si="72">60/12</f>
        <v>5</v>
      </c>
      <c r="M324" s="27">
        <f t="shared" si="72"/>
        <v>5</v>
      </c>
      <c r="N324" s="27">
        <f t="shared" si="72"/>
        <v>5</v>
      </c>
      <c r="O324" s="27">
        <f t="shared" si="72"/>
        <v>5</v>
      </c>
      <c r="P324" s="27">
        <f t="shared" si="72"/>
        <v>5</v>
      </c>
      <c r="Q324" s="27">
        <f t="shared" si="72"/>
        <v>5</v>
      </c>
      <c r="R324" s="27">
        <f t="shared" si="72"/>
        <v>5</v>
      </c>
      <c r="S324" s="27">
        <f t="shared" si="72"/>
        <v>5</v>
      </c>
      <c r="T324" s="27">
        <f t="shared" si="72"/>
        <v>5</v>
      </c>
      <c r="U324" s="27">
        <f t="shared" si="72"/>
        <v>5</v>
      </c>
      <c r="V324" s="27">
        <f t="shared" si="72"/>
        <v>5</v>
      </c>
      <c r="W324" s="27">
        <f t="shared" si="72"/>
        <v>5</v>
      </c>
      <c r="X324" s="27">
        <f t="shared" si="72"/>
        <v>5</v>
      </c>
      <c r="Y324" s="27">
        <f t="shared" si="72"/>
        <v>5</v>
      </c>
      <c r="Z324" s="27">
        <f t="shared" si="72"/>
        <v>5</v>
      </c>
      <c r="AA324" s="27">
        <f t="shared" si="72"/>
        <v>5</v>
      </c>
      <c r="AB324" s="27">
        <f t="shared" si="72"/>
        <v>5</v>
      </c>
      <c r="AC324" s="27">
        <f t="shared" si="72"/>
        <v>5</v>
      </c>
      <c r="AD324" s="27">
        <f t="shared" si="72"/>
        <v>5</v>
      </c>
      <c r="AE324" s="27">
        <f t="shared" si="72"/>
        <v>5</v>
      </c>
      <c r="AF324" s="27">
        <f t="shared" si="72"/>
        <v>5</v>
      </c>
      <c r="AG324" s="27">
        <f t="shared" si="72"/>
        <v>5</v>
      </c>
      <c r="AH324" s="27">
        <f t="shared" si="72"/>
        <v>5</v>
      </c>
      <c r="AI324" s="44">
        <f>SUM(K324:V324)</f>
        <v>60</v>
      </c>
      <c r="AJ324" s="44">
        <f>SUM(W324:AH324)</f>
        <v>60</v>
      </c>
      <c r="AK324" s="44">
        <f>AJ324*(1+$AO324)</f>
        <v>60.3</v>
      </c>
      <c r="AL324" s="44">
        <f>AK324*(1+$AO324)</f>
        <v>60.601499999999987</v>
      </c>
      <c r="AM324" s="44">
        <f>AL324*(1+$AO324)</f>
        <v>60.90450749999998</v>
      </c>
      <c r="AO324" s="42">
        <v>5.0000000000000001E-3</v>
      </c>
    </row>
    <row r="325" spans="2:41" hidden="1" outlineLevel="3" x14ac:dyDescent="0.3">
      <c r="J325" s="19" t="s">
        <v>10</v>
      </c>
      <c r="K325" s="27">
        <f>80/12</f>
        <v>6.666666666666667</v>
      </c>
      <c r="L325" s="27">
        <f t="shared" ref="L325:AH325" si="73">80/12</f>
        <v>6.666666666666667</v>
      </c>
      <c r="M325" s="27">
        <f t="shared" si="73"/>
        <v>6.666666666666667</v>
      </c>
      <c r="N325" s="27">
        <f t="shared" si="73"/>
        <v>6.666666666666667</v>
      </c>
      <c r="O325" s="27">
        <f t="shared" si="73"/>
        <v>6.666666666666667</v>
      </c>
      <c r="P325" s="27">
        <f t="shared" si="73"/>
        <v>6.666666666666667</v>
      </c>
      <c r="Q325" s="27">
        <f t="shared" si="73"/>
        <v>6.666666666666667</v>
      </c>
      <c r="R325" s="27">
        <f t="shared" si="73"/>
        <v>6.666666666666667</v>
      </c>
      <c r="S325" s="27">
        <f t="shared" si="73"/>
        <v>6.666666666666667</v>
      </c>
      <c r="T325" s="27">
        <f t="shared" si="73"/>
        <v>6.666666666666667</v>
      </c>
      <c r="U325" s="27">
        <f t="shared" si="73"/>
        <v>6.666666666666667</v>
      </c>
      <c r="V325" s="27">
        <f t="shared" si="73"/>
        <v>6.666666666666667</v>
      </c>
      <c r="W325" s="27">
        <f t="shared" si="73"/>
        <v>6.666666666666667</v>
      </c>
      <c r="X325" s="27">
        <f t="shared" si="73"/>
        <v>6.666666666666667</v>
      </c>
      <c r="Y325" s="27">
        <f t="shared" si="73"/>
        <v>6.666666666666667</v>
      </c>
      <c r="Z325" s="27">
        <f t="shared" si="73"/>
        <v>6.666666666666667</v>
      </c>
      <c r="AA325" s="27">
        <f t="shared" si="73"/>
        <v>6.666666666666667</v>
      </c>
      <c r="AB325" s="27">
        <f t="shared" si="73"/>
        <v>6.666666666666667</v>
      </c>
      <c r="AC325" s="27">
        <f t="shared" si="73"/>
        <v>6.666666666666667</v>
      </c>
      <c r="AD325" s="27">
        <f t="shared" si="73"/>
        <v>6.666666666666667</v>
      </c>
      <c r="AE325" s="27">
        <f t="shared" si="73"/>
        <v>6.666666666666667</v>
      </c>
      <c r="AF325" s="27">
        <f t="shared" si="73"/>
        <v>6.666666666666667</v>
      </c>
      <c r="AG325" s="27">
        <f t="shared" si="73"/>
        <v>6.666666666666667</v>
      </c>
      <c r="AH325" s="27">
        <f t="shared" si="73"/>
        <v>6.666666666666667</v>
      </c>
      <c r="AI325" s="44">
        <f>SUM(K325:V325)</f>
        <v>80</v>
      </c>
      <c r="AJ325" s="44">
        <f>SUM(W325:AH325)</f>
        <v>80</v>
      </c>
      <c r="AK325" s="44">
        <f t="shared" ref="AK325:AM326" si="74">AJ325*(1+$AO325)</f>
        <v>80.8</v>
      </c>
      <c r="AL325" s="44">
        <f t="shared" si="74"/>
        <v>81.608000000000004</v>
      </c>
      <c r="AM325" s="44">
        <f t="shared" si="74"/>
        <v>82.424080000000004</v>
      </c>
      <c r="AO325" s="42">
        <v>0.01</v>
      </c>
    </row>
    <row r="326" spans="2:41" hidden="1" outlineLevel="3" x14ac:dyDescent="0.3">
      <c r="J326" s="19" t="s">
        <v>15</v>
      </c>
      <c r="K326" s="27">
        <f>90/12</f>
        <v>7.5</v>
      </c>
      <c r="L326" s="27">
        <f t="shared" ref="L326:AH326" si="75">90/12</f>
        <v>7.5</v>
      </c>
      <c r="M326" s="27">
        <f t="shared" si="75"/>
        <v>7.5</v>
      </c>
      <c r="N326" s="27">
        <f t="shared" si="75"/>
        <v>7.5</v>
      </c>
      <c r="O326" s="27">
        <f t="shared" si="75"/>
        <v>7.5</v>
      </c>
      <c r="P326" s="27">
        <f t="shared" si="75"/>
        <v>7.5</v>
      </c>
      <c r="Q326" s="27">
        <f t="shared" si="75"/>
        <v>7.5</v>
      </c>
      <c r="R326" s="27">
        <f t="shared" si="75"/>
        <v>7.5</v>
      </c>
      <c r="S326" s="27">
        <f t="shared" si="75"/>
        <v>7.5</v>
      </c>
      <c r="T326" s="27">
        <f t="shared" si="75"/>
        <v>7.5</v>
      </c>
      <c r="U326" s="27">
        <f t="shared" si="75"/>
        <v>7.5</v>
      </c>
      <c r="V326" s="27">
        <f t="shared" si="75"/>
        <v>7.5</v>
      </c>
      <c r="W326" s="27">
        <f t="shared" si="75"/>
        <v>7.5</v>
      </c>
      <c r="X326" s="27">
        <f t="shared" si="75"/>
        <v>7.5</v>
      </c>
      <c r="Y326" s="27">
        <f t="shared" si="75"/>
        <v>7.5</v>
      </c>
      <c r="Z326" s="27">
        <f t="shared" si="75"/>
        <v>7.5</v>
      </c>
      <c r="AA326" s="27">
        <f t="shared" si="75"/>
        <v>7.5</v>
      </c>
      <c r="AB326" s="27">
        <f t="shared" si="75"/>
        <v>7.5</v>
      </c>
      <c r="AC326" s="27">
        <f t="shared" si="75"/>
        <v>7.5</v>
      </c>
      <c r="AD326" s="27">
        <f t="shared" si="75"/>
        <v>7.5</v>
      </c>
      <c r="AE326" s="27">
        <f t="shared" si="75"/>
        <v>7.5</v>
      </c>
      <c r="AF326" s="27">
        <f t="shared" si="75"/>
        <v>7.5</v>
      </c>
      <c r="AG326" s="27">
        <f t="shared" si="75"/>
        <v>7.5</v>
      </c>
      <c r="AH326" s="27">
        <f t="shared" si="75"/>
        <v>7.5</v>
      </c>
      <c r="AI326" s="44">
        <f>SUM(K326:V326)</f>
        <v>90</v>
      </c>
      <c r="AJ326" s="44">
        <f>SUM(W326:AH326)</f>
        <v>90</v>
      </c>
      <c r="AK326" s="44">
        <f t="shared" si="74"/>
        <v>91.8</v>
      </c>
      <c r="AL326" s="44">
        <f t="shared" si="74"/>
        <v>93.635999999999996</v>
      </c>
      <c r="AM326" s="44">
        <f t="shared" si="74"/>
        <v>95.508719999999997</v>
      </c>
      <c r="AO326" s="42">
        <v>0.02</v>
      </c>
    </row>
    <row r="327" spans="2:41" hidden="1" outlineLevel="2" collapsed="1" x14ac:dyDescent="0.3">
      <c r="B327" t="s">
        <v>65</v>
      </c>
    </row>
    <row r="328" spans="2:41" hidden="1" outlineLevel="3" x14ac:dyDescent="0.3">
      <c r="C328" t="s">
        <v>290</v>
      </c>
      <c r="J328" s="26"/>
      <c r="K328" s="3"/>
    </row>
    <row r="329" spans="2:41" hidden="1" outlineLevel="3" x14ac:dyDescent="0.3">
      <c r="J329" s="19" t="s">
        <v>11</v>
      </c>
      <c r="K329" s="28">
        <v>1</v>
      </c>
      <c r="L329" s="28">
        <v>1</v>
      </c>
      <c r="M329" s="28">
        <v>1</v>
      </c>
      <c r="N329" s="28">
        <v>1</v>
      </c>
      <c r="O329" s="28">
        <v>1</v>
      </c>
      <c r="P329" s="28">
        <v>1</v>
      </c>
      <c r="Q329" s="28">
        <v>1</v>
      </c>
      <c r="R329" s="28">
        <v>1</v>
      </c>
      <c r="S329" s="28">
        <v>1</v>
      </c>
      <c r="T329" s="28">
        <v>1</v>
      </c>
      <c r="U329" s="28">
        <v>1</v>
      </c>
      <c r="V329" s="28">
        <v>1</v>
      </c>
      <c r="W329" s="28">
        <v>1</v>
      </c>
      <c r="X329" s="28">
        <v>1</v>
      </c>
      <c r="Y329" s="28">
        <v>1</v>
      </c>
      <c r="Z329" s="28">
        <v>1</v>
      </c>
      <c r="AA329" s="28">
        <v>1</v>
      </c>
      <c r="AB329" s="28">
        <v>1</v>
      </c>
      <c r="AC329" s="28">
        <v>1</v>
      </c>
      <c r="AD329" s="28">
        <v>1</v>
      </c>
      <c r="AE329" s="28">
        <v>1</v>
      </c>
      <c r="AF329" s="28">
        <v>1</v>
      </c>
      <c r="AG329" s="28">
        <v>1</v>
      </c>
      <c r="AH329" s="28">
        <v>1</v>
      </c>
      <c r="AI329" s="44">
        <f>SUM(K329:V329)</f>
        <v>12</v>
      </c>
      <c r="AJ329" s="44">
        <f>SUM(W329:AH329)</f>
        <v>12</v>
      </c>
      <c r="AK329" s="44">
        <f>AJ329*(1+$AO329)</f>
        <v>12.059999999999999</v>
      </c>
      <c r="AL329" s="44">
        <f>AK329*(1+$AO329)</f>
        <v>12.120299999999997</v>
      </c>
      <c r="AM329" s="44">
        <f>AL329*(1+$AO329)</f>
        <v>12.180901499999996</v>
      </c>
      <c r="AO329" s="42">
        <v>5.0000000000000001E-3</v>
      </c>
    </row>
    <row r="330" spans="2:41" hidden="1" outlineLevel="3" x14ac:dyDescent="0.3">
      <c r="J330" s="19" t="s">
        <v>10</v>
      </c>
      <c r="K330" s="28">
        <v>1.5</v>
      </c>
      <c r="L330" s="28">
        <v>1.5</v>
      </c>
      <c r="M330" s="28">
        <v>1.5</v>
      </c>
      <c r="N330" s="28">
        <v>1.5</v>
      </c>
      <c r="O330" s="28">
        <v>1.5</v>
      </c>
      <c r="P330" s="28">
        <v>1.5</v>
      </c>
      <c r="Q330" s="28">
        <v>1.5</v>
      </c>
      <c r="R330" s="28">
        <v>1.5</v>
      </c>
      <c r="S330" s="28">
        <v>1.5</v>
      </c>
      <c r="T330" s="28">
        <v>1.5</v>
      </c>
      <c r="U330" s="28">
        <v>1.5</v>
      </c>
      <c r="V330" s="28">
        <v>1.5</v>
      </c>
      <c r="W330" s="28">
        <v>1.5</v>
      </c>
      <c r="X330" s="28">
        <v>1.5</v>
      </c>
      <c r="Y330" s="28">
        <v>1.5</v>
      </c>
      <c r="Z330" s="28">
        <v>1.5</v>
      </c>
      <c r="AA330" s="28">
        <v>1.5</v>
      </c>
      <c r="AB330" s="28">
        <v>1.5</v>
      </c>
      <c r="AC330" s="28">
        <v>1.5</v>
      </c>
      <c r="AD330" s="28">
        <v>1.5</v>
      </c>
      <c r="AE330" s="28">
        <v>1.5</v>
      </c>
      <c r="AF330" s="28">
        <v>1.5</v>
      </c>
      <c r="AG330" s="28">
        <v>1.5</v>
      </c>
      <c r="AH330" s="28">
        <v>1.5</v>
      </c>
      <c r="AI330" s="44">
        <f>SUM(K330:V330)</f>
        <v>18</v>
      </c>
      <c r="AJ330" s="44">
        <f>SUM(W330:AH330)</f>
        <v>18</v>
      </c>
      <c r="AK330" s="44">
        <f t="shared" ref="AK330:AM331" si="76">AJ330*(1+$AO330)</f>
        <v>18.18</v>
      </c>
      <c r="AL330" s="44">
        <f t="shared" si="76"/>
        <v>18.361799999999999</v>
      </c>
      <c r="AM330" s="44">
        <f t="shared" si="76"/>
        <v>18.545417999999998</v>
      </c>
      <c r="AO330" s="42">
        <v>0.01</v>
      </c>
    </row>
    <row r="331" spans="2:41" hidden="1" outlineLevel="3" x14ac:dyDescent="0.3">
      <c r="J331" s="19" t="s">
        <v>15</v>
      </c>
      <c r="K331" s="28">
        <v>2</v>
      </c>
      <c r="L331" s="28">
        <v>2</v>
      </c>
      <c r="M331" s="28">
        <v>2</v>
      </c>
      <c r="N331" s="28">
        <v>2</v>
      </c>
      <c r="O331" s="28">
        <v>2</v>
      </c>
      <c r="P331" s="28">
        <v>2</v>
      </c>
      <c r="Q331" s="28">
        <v>2</v>
      </c>
      <c r="R331" s="28">
        <v>2</v>
      </c>
      <c r="S331" s="28">
        <v>2</v>
      </c>
      <c r="T331" s="28">
        <v>2</v>
      </c>
      <c r="U331" s="28">
        <v>2</v>
      </c>
      <c r="V331" s="28">
        <v>2</v>
      </c>
      <c r="W331" s="28">
        <v>2</v>
      </c>
      <c r="X331" s="28">
        <v>2</v>
      </c>
      <c r="Y331" s="28">
        <v>2</v>
      </c>
      <c r="Z331" s="28">
        <v>2</v>
      </c>
      <c r="AA331" s="28">
        <v>2</v>
      </c>
      <c r="AB331" s="28">
        <v>2</v>
      </c>
      <c r="AC331" s="28">
        <v>2</v>
      </c>
      <c r="AD331" s="28">
        <v>2</v>
      </c>
      <c r="AE331" s="28">
        <v>2</v>
      </c>
      <c r="AF331" s="28">
        <v>2</v>
      </c>
      <c r="AG331" s="28">
        <v>2</v>
      </c>
      <c r="AH331" s="28">
        <v>2</v>
      </c>
      <c r="AI331" s="44">
        <f>SUM(K331:V331)</f>
        <v>24</v>
      </c>
      <c r="AJ331" s="44">
        <f>SUM(W331:AH331)</f>
        <v>24</v>
      </c>
      <c r="AK331" s="44">
        <f t="shared" si="76"/>
        <v>24.48</v>
      </c>
      <c r="AL331" s="44">
        <f t="shared" si="76"/>
        <v>24.9696</v>
      </c>
      <c r="AM331" s="44">
        <f t="shared" si="76"/>
        <v>25.468992</v>
      </c>
      <c r="AO331" s="42">
        <v>0.02</v>
      </c>
    </row>
    <row r="332" spans="2:41" ht="13.75" hidden="1" customHeight="1" outlineLevel="2" collapsed="1" x14ac:dyDescent="0.3">
      <c r="B332" t="s">
        <v>76</v>
      </c>
      <c r="J332" s="19"/>
    </row>
    <row r="333" spans="2:41" hidden="1" outlineLevel="3" x14ac:dyDescent="0.3">
      <c r="J333" s="19" t="s">
        <v>11</v>
      </c>
      <c r="K333" s="3">
        <v>10000</v>
      </c>
      <c r="L333" s="3">
        <v>10000</v>
      </c>
      <c r="M333" s="3">
        <v>10000</v>
      </c>
      <c r="N333" s="3">
        <v>10000</v>
      </c>
      <c r="O333" s="3">
        <v>10000</v>
      </c>
      <c r="P333" s="3">
        <v>10000</v>
      </c>
      <c r="Q333" s="3">
        <v>10000</v>
      </c>
      <c r="R333" s="3">
        <v>10000</v>
      </c>
      <c r="S333" s="3">
        <v>10000</v>
      </c>
      <c r="T333" s="3">
        <v>10000</v>
      </c>
      <c r="U333" s="3">
        <v>10000</v>
      </c>
      <c r="V333" s="3">
        <v>10000</v>
      </c>
      <c r="W333" s="3">
        <v>10000</v>
      </c>
      <c r="X333" s="3">
        <v>10000</v>
      </c>
      <c r="Y333" s="3">
        <v>10000</v>
      </c>
      <c r="Z333" s="3">
        <v>10000</v>
      </c>
      <c r="AA333" s="3">
        <v>10000</v>
      </c>
      <c r="AB333" s="3">
        <v>10000</v>
      </c>
      <c r="AC333" s="3">
        <v>10000</v>
      </c>
      <c r="AD333" s="3">
        <v>10000</v>
      </c>
      <c r="AE333" s="3">
        <v>10000</v>
      </c>
      <c r="AF333" s="3">
        <v>10000</v>
      </c>
      <c r="AG333" s="3">
        <v>10000</v>
      </c>
      <c r="AH333" s="3">
        <v>10000</v>
      </c>
      <c r="AI333" s="3">
        <f>SUM(K333:V333)</f>
        <v>120000</v>
      </c>
      <c r="AJ333" s="3">
        <f>SUM(W333:AH333)</f>
        <v>120000</v>
      </c>
      <c r="AK333" s="14">
        <f>AJ333*(1+$AO333)</f>
        <v>120000</v>
      </c>
      <c r="AL333" s="14">
        <f>AK333*(1+$AO333)</f>
        <v>120000</v>
      </c>
      <c r="AM333" s="14">
        <f>AL333*(1+$AO333)</f>
        <v>120000</v>
      </c>
      <c r="AO333" s="42">
        <v>0</v>
      </c>
    </row>
    <row r="334" spans="2:41" hidden="1" outlineLevel="3" x14ac:dyDescent="0.3">
      <c r="J334" s="19" t="s">
        <v>10</v>
      </c>
      <c r="K334" s="3">
        <v>15000</v>
      </c>
      <c r="L334" s="3">
        <v>15000</v>
      </c>
      <c r="M334" s="3">
        <v>15000</v>
      </c>
      <c r="N334" s="3">
        <v>15000</v>
      </c>
      <c r="O334" s="3">
        <v>15000</v>
      </c>
      <c r="P334" s="3">
        <v>15000</v>
      </c>
      <c r="Q334" s="3">
        <v>15000</v>
      </c>
      <c r="R334" s="3">
        <v>15000</v>
      </c>
      <c r="S334" s="3">
        <v>15000</v>
      </c>
      <c r="T334" s="3">
        <v>15000</v>
      </c>
      <c r="U334" s="3">
        <v>15000</v>
      </c>
      <c r="V334" s="3">
        <v>15000</v>
      </c>
      <c r="W334" s="3">
        <v>15000</v>
      </c>
      <c r="X334" s="3">
        <v>15000</v>
      </c>
      <c r="Y334" s="3">
        <v>15000</v>
      </c>
      <c r="Z334" s="3">
        <v>15000</v>
      </c>
      <c r="AA334" s="3">
        <v>15000</v>
      </c>
      <c r="AB334" s="3">
        <v>15000</v>
      </c>
      <c r="AC334" s="3">
        <v>15000</v>
      </c>
      <c r="AD334" s="3">
        <v>15000</v>
      </c>
      <c r="AE334" s="3">
        <v>15000</v>
      </c>
      <c r="AF334" s="3">
        <v>15000</v>
      </c>
      <c r="AG334" s="3">
        <v>15000</v>
      </c>
      <c r="AH334" s="3">
        <v>15000</v>
      </c>
      <c r="AI334" s="3">
        <f>SUM(K334:V334)</f>
        <v>180000</v>
      </c>
      <c r="AJ334" s="3">
        <f>SUM(W334:AH334)</f>
        <v>180000</v>
      </c>
      <c r="AK334" s="14">
        <f t="shared" ref="AK334:AM335" si="77">AJ334*(1+$AO334)</f>
        <v>180000</v>
      </c>
      <c r="AL334" s="14">
        <f t="shared" si="77"/>
        <v>180000</v>
      </c>
      <c r="AM334" s="14">
        <f t="shared" si="77"/>
        <v>180000</v>
      </c>
      <c r="AO334" s="42">
        <v>0</v>
      </c>
    </row>
    <row r="335" spans="2:41" hidden="1" outlineLevel="3" x14ac:dyDescent="0.3">
      <c r="J335" s="19" t="s">
        <v>15</v>
      </c>
      <c r="K335" s="3">
        <v>20000</v>
      </c>
      <c r="L335" s="3">
        <v>20000</v>
      </c>
      <c r="M335" s="3">
        <v>20000</v>
      </c>
      <c r="N335" s="3">
        <v>20000</v>
      </c>
      <c r="O335" s="3">
        <v>20000</v>
      </c>
      <c r="P335" s="3">
        <v>20000</v>
      </c>
      <c r="Q335" s="3">
        <v>20000</v>
      </c>
      <c r="R335" s="3">
        <v>20000</v>
      </c>
      <c r="S335" s="3">
        <v>20000</v>
      </c>
      <c r="T335" s="3">
        <v>20000</v>
      </c>
      <c r="U335" s="3">
        <v>20000</v>
      </c>
      <c r="V335" s="3">
        <v>20000</v>
      </c>
      <c r="W335" s="3">
        <v>20000</v>
      </c>
      <c r="X335" s="3">
        <v>20000</v>
      </c>
      <c r="Y335" s="3">
        <v>20000</v>
      </c>
      <c r="Z335" s="3">
        <v>20000</v>
      </c>
      <c r="AA335" s="3">
        <v>20000</v>
      </c>
      <c r="AB335" s="3">
        <v>20000</v>
      </c>
      <c r="AC335" s="3">
        <v>20000</v>
      </c>
      <c r="AD335" s="3">
        <v>20000</v>
      </c>
      <c r="AE335" s="3">
        <v>20000</v>
      </c>
      <c r="AF335" s="3">
        <v>20000</v>
      </c>
      <c r="AG335" s="3">
        <v>20000</v>
      </c>
      <c r="AH335" s="3">
        <v>20000</v>
      </c>
      <c r="AI335" s="3">
        <f>SUM(K335:V335)</f>
        <v>240000</v>
      </c>
      <c r="AJ335" s="3">
        <f>SUM(W335:AH335)</f>
        <v>240000</v>
      </c>
      <c r="AK335" s="14">
        <f t="shared" si="77"/>
        <v>240000</v>
      </c>
      <c r="AL335" s="14">
        <f t="shared" si="77"/>
        <v>240000</v>
      </c>
      <c r="AM335" s="14">
        <f t="shared" si="77"/>
        <v>240000</v>
      </c>
      <c r="AO335" s="42">
        <v>0</v>
      </c>
    </row>
    <row r="336" spans="2:41" ht="13.75" hidden="1" customHeight="1" outlineLevel="2" collapsed="1" x14ac:dyDescent="0.3">
      <c r="B336" t="s">
        <v>101</v>
      </c>
      <c r="J336" s="19"/>
    </row>
    <row r="337" spans="1:41" ht="13.75" hidden="1" customHeight="1" outlineLevel="3" x14ac:dyDescent="0.3">
      <c r="J337" s="19" t="s">
        <v>11</v>
      </c>
      <c r="K337">
        <v>50</v>
      </c>
      <c r="L337">
        <v>50</v>
      </c>
      <c r="M337">
        <v>50</v>
      </c>
      <c r="N337">
        <v>50</v>
      </c>
      <c r="O337">
        <v>50</v>
      </c>
      <c r="P337">
        <v>50</v>
      </c>
      <c r="Q337">
        <v>50</v>
      </c>
      <c r="R337">
        <v>50</v>
      </c>
      <c r="S337">
        <v>50</v>
      </c>
      <c r="T337">
        <v>50</v>
      </c>
      <c r="U337">
        <v>50</v>
      </c>
      <c r="V337">
        <v>50</v>
      </c>
      <c r="W337">
        <v>50</v>
      </c>
      <c r="X337">
        <v>50</v>
      </c>
      <c r="Y337">
        <v>50</v>
      </c>
      <c r="Z337">
        <v>50</v>
      </c>
      <c r="AA337">
        <v>50</v>
      </c>
      <c r="AB337">
        <v>50</v>
      </c>
      <c r="AC337">
        <v>50</v>
      </c>
      <c r="AD337">
        <v>50</v>
      </c>
      <c r="AE337">
        <v>50</v>
      </c>
      <c r="AF337">
        <v>50</v>
      </c>
      <c r="AG337">
        <v>50</v>
      </c>
      <c r="AH337">
        <v>50</v>
      </c>
      <c r="AI337" s="3">
        <f>SUM(K337:V337)</f>
        <v>600</v>
      </c>
      <c r="AJ337" s="3">
        <f>SUM(W337:AH337)</f>
        <v>600</v>
      </c>
      <c r="AK337" s="14">
        <f>AJ337*(1+$AO337)</f>
        <v>600</v>
      </c>
      <c r="AL337" s="14">
        <f>AK337*(1+$AO337)</f>
        <v>600</v>
      </c>
      <c r="AM337" s="14">
        <f>AL337*(1+$AO337)</f>
        <v>600</v>
      </c>
      <c r="AO337" s="42">
        <v>0</v>
      </c>
    </row>
    <row r="338" spans="1:41" ht="13.75" hidden="1" customHeight="1" outlineLevel="3" x14ac:dyDescent="0.3">
      <c r="J338" s="19" t="s">
        <v>10</v>
      </c>
      <c r="K338">
        <v>75</v>
      </c>
      <c r="L338">
        <v>75</v>
      </c>
      <c r="M338">
        <v>75</v>
      </c>
      <c r="N338">
        <v>75</v>
      </c>
      <c r="O338">
        <v>75</v>
      </c>
      <c r="P338">
        <v>75</v>
      </c>
      <c r="Q338">
        <v>75</v>
      </c>
      <c r="R338">
        <v>75</v>
      </c>
      <c r="S338">
        <v>75</v>
      </c>
      <c r="T338">
        <v>75</v>
      </c>
      <c r="U338">
        <v>75</v>
      </c>
      <c r="V338">
        <v>75</v>
      </c>
      <c r="W338">
        <v>75</v>
      </c>
      <c r="X338">
        <v>75</v>
      </c>
      <c r="Y338">
        <v>75</v>
      </c>
      <c r="Z338">
        <v>75</v>
      </c>
      <c r="AA338">
        <v>75</v>
      </c>
      <c r="AB338">
        <v>75</v>
      </c>
      <c r="AC338">
        <v>75</v>
      </c>
      <c r="AD338">
        <v>75</v>
      </c>
      <c r="AE338">
        <v>75</v>
      </c>
      <c r="AF338">
        <v>75</v>
      </c>
      <c r="AG338">
        <v>75</v>
      </c>
      <c r="AH338">
        <v>75</v>
      </c>
      <c r="AI338" s="3">
        <f>SUM(K338:V338)</f>
        <v>900</v>
      </c>
      <c r="AJ338" s="3">
        <f>SUM(W338:AH338)</f>
        <v>900</v>
      </c>
      <c r="AK338" s="14">
        <f t="shared" ref="AK338:AM339" si="78">AJ338*(1+$AO338)</f>
        <v>900</v>
      </c>
      <c r="AL338" s="14">
        <f t="shared" si="78"/>
        <v>900</v>
      </c>
      <c r="AM338" s="14">
        <f t="shared" si="78"/>
        <v>900</v>
      </c>
      <c r="AO338" s="42">
        <v>0</v>
      </c>
    </row>
    <row r="339" spans="1:41" ht="13.75" hidden="1" customHeight="1" outlineLevel="3" x14ac:dyDescent="0.3">
      <c r="J339" s="19" t="s">
        <v>15</v>
      </c>
      <c r="K339">
        <v>100</v>
      </c>
      <c r="L339">
        <v>100</v>
      </c>
      <c r="M339">
        <v>100</v>
      </c>
      <c r="N339">
        <v>100</v>
      </c>
      <c r="O339">
        <v>100</v>
      </c>
      <c r="P339">
        <v>100</v>
      </c>
      <c r="Q339">
        <v>100</v>
      </c>
      <c r="R339">
        <v>100</v>
      </c>
      <c r="S339">
        <v>100</v>
      </c>
      <c r="T339">
        <v>100</v>
      </c>
      <c r="U339">
        <v>100</v>
      </c>
      <c r="V339">
        <v>100</v>
      </c>
      <c r="W339">
        <v>100</v>
      </c>
      <c r="X339">
        <v>100</v>
      </c>
      <c r="Y339">
        <v>100</v>
      </c>
      <c r="Z339">
        <v>100</v>
      </c>
      <c r="AA339">
        <v>100</v>
      </c>
      <c r="AB339">
        <v>100</v>
      </c>
      <c r="AC339">
        <v>100</v>
      </c>
      <c r="AD339">
        <v>100</v>
      </c>
      <c r="AE339">
        <v>100</v>
      </c>
      <c r="AF339">
        <v>100</v>
      </c>
      <c r="AG339">
        <v>100</v>
      </c>
      <c r="AH339">
        <v>100</v>
      </c>
      <c r="AI339" s="3">
        <f>SUM(K339:V339)</f>
        <v>1200</v>
      </c>
      <c r="AJ339" s="3">
        <f>SUM(W339:AH339)</f>
        <v>1200</v>
      </c>
      <c r="AK339" s="14">
        <f t="shared" si="78"/>
        <v>1200</v>
      </c>
      <c r="AL339" s="14">
        <f t="shared" si="78"/>
        <v>1200</v>
      </c>
      <c r="AM339" s="14">
        <f t="shared" si="78"/>
        <v>1200</v>
      </c>
      <c r="AO339" s="42">
        <v>0</v>
      </c>
    </row>
    <row r="340" spans="1:41" ht="13.75" hidden="1" customHeight="1" outlineLevel="2" collapsed="1" x14ac:dyDescent="0.3">
      <c r="B340" t="s">
        <v>77</v>
      </c>
      <c r="J340" s="19"/>
    </row>
    <row r="341" spans="1:41" ht="13.75" hidden="1" customHeight="1" outlineLevel="3" x14ac:dyDescent="0.3">
      <c r="J341" s="19" t="s">
        <v>11</v>
      </c>
      <c r="K341" s="3">
        <v>3000</v>
      </c>
      <c r="L341" s="3">
        <v>3000</v>
      </c>
      <c r="M341" s="3">
        <v>3000</v>
      </c>
      <c r="N341" s="3">
        <v>3000</v>
      </c>
      <c r="O341" s="3">
        <v>3000</v>
      </c>
      <c r="P341" s="3">
        <v>3000</v>
      </c>
      <c r="Q341" s="3">
        <v>3000</v>
      </c>
      <c r="R341" s="3">
        <v>3000</v>
      </c>
      <c r="S341" s="3">
        <v>3000</v>
      </c>
      <c r="T341" s="3">
        <v>3000</v>
      </c>
      <c r="U341" s="3">
        <v>3000</v>
      </c>
      <c r="V341" s="3">
        <v>3000</v>
      </c>
      <c r="W341" s="3">
        <v>3000</v>
      </c>
      <c r="X341" s="3">
        <v>3000</v>
      </c>
      <c r="Y341" s="3">
        <v>3000</v>
      </c>
      <c r="Z341" s="3">
        <v>3000</v>
      </c>
      <c r="AA341" s="3">
        <v>3000</v>
      </c>
      <c r="AB341" s="3">
        <v>3000</v>
      </c>
      <c r="AC341" s="3">
        <v>3000</v>
      </c>
      <c r="AD341" s="3">
        <v>3000</v>
      </c>
      <c r="AE341" s="3">
        <v>3000</v>
      </c>
      <c r="AF341" s="3">
        <v>3000</v>
      </c>
      <c r="AG341" s="3">
        <v>3000</v>
      </c>
      <c r="AH341" s="3">
        <v>3000</v>
      </c>
      <c r="AI341" s="3">
        <f>SUM(K341:V341)</f>
        <v>36000</v>
      </c>
      <c r="AJ341" s="3">
        <f>SUM(W341:AH341)</f>
        <v>36000</v>
      </c>
      <c r="AK341" s="14">
        <f>AJ341*(1+$AO341)</f>
        <v>36000</v>
      </c>
      <c r="AL341" s="14">
        <f>AK341*(1+$AO341)</f>
        <v>36000</v>
      </c>
      <c r="AM341" s="14">
        <f>AL341*(1+$AO341)</f>
        <v>36000</v>
      </c>
      <c r="AO341" s="42">
        <v>0</v>
      </c>
    </row>
    <row r="342" spans="1:41" ht="13.75" hidden="1" customHeight="1" outlineLevel="3" x14ac:dyDescent="0.3">
      <c r="J342" s="19" t="s">
        <v>10</v>
      </c>
      <c r="K342" s="3">
        <v>4000</v>
      </c>
      <c r="L342" s="3">
        <v>4000</v>
      </c>
      <c r="M342" s="3">
        <v>4000</v>
      </c>
      <c r="N342" s="3">
        <v>4000</v>
      </c>
      <c r="O342" s="3">
        <v>4000</v>
      </c>
      <c r="P342" s="3">
        <v>4000</v>
      </c>
      <c r="Q342" s="3">
        <v>4000</v>
      </c>
      <c r="R342" s="3">
        <v>4000</v>
      </c>
      <c r="S342" s="3">
        <v>4000</v>
      </c>
      <c r="T342" s="3">
        <v>4000</v>
      </c>
      <c r="U342" s="3">
        <v>4000</v>
      </c>
      <c r="V342" s="3">
        <v>4000</v>
      </c>
      <c r="W342" s="3">
        <v>4000</v>
      </c>
      <c r="X342" s="3">
        <v>4000</v>
      </c>
      <c r="Y342" s="3">
        <v>4000</v>
      </c>
      <c r="Z342" s="3">
        <v>4000</v>
      </c>
      <c r="AA342" s="3">
        <v>4000</v>
      </c>
      <c r="AB342" s="3">
        <v>4000</v>
      </c>
      <c r="AC342" s="3">
        <v>4000</v>
      </c>
      <c r="AD342" s="3">
        <v>4000</v>
      </c>
      <c r="AE342" s="3">
        <v>4000</v>
      </c>
      <c r="AF342" s="3">
        <v>4000</v>
      </c>
      <c r="AG342" s="3">
        <v>4000</v>
      </c>
      <c r="AH342" s="3">
        <v>4000</v>
      </c>
      <c r="AI342" s="3">
        <f>SUM(K342:V342)</f>
        <v>48000</v>
      </c>
      <c r="AJ342" s="3">
        <f>SUM(W342:AH342)</f>
        <v>48000</v>
      </c>
      <c r="AK342" s="14">
        <f t="shared" ref="AK342:AM343" si="79">AJ342*(1+$AO342)</f>
        <v>48000</v>
      </c>
      <c r="AL342" s="14">
        <f t="shared" si="79"/>
        <v>48000</v>
      </c>
      <c r="AM342" s="14">
        <f t="shared" si="79"/>
        <v>48000</v>
      </c>
      <c r="AO342" s="42">
        <v>0</v>
      </c>
    </row>
    <row r="343" spans="1:41" ht="13.75" hidden="1" customHeight="1" outlineLevel="3" x14ac:dyDescent="0.3">
      <c r="J343" s="19" t="s">
        <v>15</v>
      </c>
      <c r="K343" s="3">
        <v>5000</v>
      </c>
      <c r="L343" s="3">
        <v>5000</v>
      </c>
      <c r="M343" s="3">
        <v>5000</v>
      </c>
      <c r="N343" s="3">
        <v>5000</v>
      </c>
      <c r="O343" s="3">
        <v>5000</v>
      </c>
      <c r="P343" s="3">
        <v>5000</v>
      </c>
      <c r="Q343" s="3">
        <v>5000</v>
      </c>
      <c r="R343" s="3">
        <v>5000</v>
      </c>
      <c r="S343" s="3">
        <v>5000</v>
      </c>
      <c r="T343" s="3">
        <v>5000</v>
      </c>
      <c r="U343" s="3">
        <v>5000</v>
      </c>
      <c r="V343" s="3">
        <v>5000</v>
      </c>
      <c r="W343" s="3">
        <v>5000</v>
      </c>
      <c r="X343" s="3">
        <v>5000</v>
      </c>
      <c r="Y343" s="3">
        <v>5000</v>
      </c>
      <c r="Z343" s="3">
        <v>5000</v>
      </c>
      <c r="AA343" s="3">
        <v>5000</v>
      </c>
      <c r="AB343" s="3">
        <v>5000</v>
      </c>
      <c r="AC343" s="3">
        <v>5000</v>
      </c>
      <c r="AD343" s="3">
        <v>5000</v>
      </c>
      <c r="AE343" s="3">
        <v>5000</v>
      </c>
      <c r="AF343" s="3">
        <v>5000</v>
      </c>
      <c r="AG343" s="3">
        <v>5000</v>
      </c>
      <c r="AH343" s="3">
        <v>5000</v>
      </c>
      <c r="AI343" s="3">
        <f>SUM(K343:V343)</f>
        <v>60000</v>
      </c>
      <c r="AJ343" s="3">
        <f>SUM(W343:AH343)</f>
        <v>60000</v>
      </c>
      <c r="AK343" s="14">
        <f t="shared" si="79"/>
        <v>60000</v>
      </c>
      <c r="AL343" s="14">
        <f t="shared" si="79"/>
        <v>60000</v>
      </c>
      <c r="AM343" s="14">
        <f t="shared" si="79"/>
        <v>60000</v>
      </c>
      <c r="AO343" s="42">
        <v>0</v>
      </c>
    </row>
    <row r="344" spans="1:41" ht="13.75" hidden="1" customHeight="1" outlineLevel="2" collapsed="1" x14ac:dyDescent="0.3">
      <c r="B344" t="s">
        <v>87</v>
      </c>
      <c r="J344" s="19"/>
    </row>
    <row r="345" spans="1:41" ht="13.75" hidden="1" customHeight="1" outlineLevel="3" x14ac:dyDescent="0.3">
      <c r="J345" s="19" t="s">
        <v>11</v>
      </c>
      <c r="K345" s="3">
        <v>8000</v>
      </c>
      <c r="L345" s="3">
        <v>8000</v>
      </c>
      <c r="M345" s="3">
        <v>8000</v>
      </c>
      <c r="N345" s="3">
        <v>8000</v>
      </c>
      <c r="O345" s="3">
        <v>8000</v>
      </c>
      <c r="P345" s="3">
        <v>8000</v>
      </c>
      <c r="Q345" s="3">
        <v>8000</v>
      </c>
      <c r="R345" s="3">
        <v>8000</v>
      </c>
      <c r="S345" s="3">
        <v>8000</v>
      </c>
      <c r="T345" s="3">
        <v>8000</v>
      </c>
      <c r="U345" s="3">
        <v>8000</v>
      </c>
      <c r="V345" s="3">
        <v>8000</v>
      </c>
      <c r="W345" s="3">
        <v>8000</v>
      </c>
      <c r="X345" s="3">
        <v>8000</v>
      </c>
      <c r="Y345" s="3">
        <v>8000</v>
      </c>
      <c r="Z345" s="3">
        <v>8000</v>
      </c>
      <c r="AA345" s="3">
        <v>8000</v>
      </c>
      <c r="AB345" s="3">
        <v>8000</v>
      </c>
      <c r="AC345" s="3">
        <v>8000</v>
      </c>
      <c r="AD345" s="3">
        <v>8000</v>
      </c>
      <c r="AE345" s="3">
        <v>8000</v>
      </c>
      <c r="AF345" s="3">
        <v>8000</v>
      </c>
      <c r="AG345" s="3">
        <v>8000</v>
      </c>
      <c r="AH345" s="3">
        <v>8000</v>
      </c>
      <c r="AI345" s="3">
        <f>SUM(K345:V345)</f>
        <v>96000</v>
      </c>
      <c r="AJ345" s="3">
        <f>SUM(W345:AH345)</f>
        <v>96000</v>
      </c>
      <c r="AK345" s="3">
        <f t="shared" ref="AK345:AM347" si="80">AJ345</f>
        <v>96000</v>
      </c>
      <c r="AL345" s="3">
        <f t="shared" si="80"/>
        <v>96000</v>
      </c>
      <c r="AM345" s="3">
        <f t="shared" si="80"/>
        <v>96000</v>
      </c>
    </row>
    <row r="346" spans="1:41" ht="13.75" hidden="1" customHeight="1" outlineLevel="3" x14ac:dyDescent="0.3">
      <c r="J346" s="19" t="s">
        <v>10</v>
      </c>
      <c r="K346" s="3">
        <v>10000</v>
      </c>
      <c r="L346" s="3">
        <v>10000</v>
      </c>
      <c r="M346" s="3">
        <v>10000</v>
      </c>
      <c r="N346" s="3">
        <v>10000</v>
      </c>
      <c r="O346" s="3">
        <v>10000</v>
      </c>
      <c r="P346" s="3">
        <v>10000</v>
      </c>
      <c r="Q346" s="3">
        <v>10000</v>
      </c>
      <c r="R346" s="3">
        <v>10000</v>
      </c>
      <c r="S346" s="3">
        <v>10000</v>
      </c>
      <c r="T346" s="3">
        <v>10000</v>
      </c>
      <c r="U346" s="3">
        <v>10000</v>
      </c>
      <c r="V346" s="3">
        <v>10000</v>
      </c>
      <c r="W346" s="3">
        <v>10000</v>
      </c>
      <c r="X346" s="3">
        <v>10000</v>
      </c>
      <c r="Y346" s="3">
        <v>10000</v>
      </c>
      <c r="Z346" s="3">
        <v>10000</v>
      </c>
      <c r="AA346" s="3">
        <v>10000</v>
      </c>
      <c r="AB346" s="3">
        <v>10000</v>
      </c>
      <c r="AC346" s="3">
        <v>10000</v>
      </c>
      <c r="AD346" s="3">
        <v>10000</v>
      </c>
      <c r="AE346" s="3">
        <v>10000</v>
      </c>
      <c r="AF346" s="3">
        <v>10000</v>
      </c>
      <c r="AG346" s="3">
        <v>10000</v>
      </c>
      <c r="AH346" s="3">
        <v>10000</v>
      </c>
      <c r="AI346" s="3">
        <f>SUM(K346:V346)</f>
        <v>120000</v>
      </c>
      <c r="AJ346" s="3">
        <f>SUM(W346:AH346)</f>
        <v>120000</v>
      </c>
      <c r="AK346" s="3">
        <f t="shared" si="80"/>
        <v>120000</v>
      </c>
      <c r="AL346" s="3">
        <f t="shared" si="80"/>
        <v>120000</v>
      </c>
      <c r="AM346" s="3">
        <f t="shared" si="80"/>
        <v>120000</v>
      </c>
    </row>
    <row r="347" spans="1:41" ht="13.75" hidden="1" customHeight="1" outlineLevel="3" x14ac:dyDescent="0.3">
      <c r="J347" s="19" t="s">
        <v>15</v>
      </c>
      <c r="K347" s="3">
        <v>15000</v>
      </c>
      <c r="L347" s="3">
        <v>15000</v>
      </c>
      <c r="M347" s="3">
        <v>15000</v>
      </c>
      <c r="N347" s="3">
        <v>15000</v>
      </c>
      <c r="O347" s="3">
        <v>15000</v>
      </c>
      <c r="P347" s="3">
        <v>15000</v>
      </c>
      <c r="Q347" s="3">
        <v>15000</v>
      </c>
      <c r="R347" s="3">
        <v>15000</v>
      </c>
      <c r="S347" s="3">
        <v>15000</v>
      </c>
      <c r="T347" s="3">
        <v>15000</v>
      </c>
      <c r="U347" s="3">
        <v>15000</v>
      </c>
      <c r="V347" s="3">
        <v>15000</v>
      </c>
      <c r="W347" s="3">
        <v>15000</v>
      </c>
      <c r="X347" s="3">
        <v>15000</v>
      </c>
      <c r="Y347" s="3">
        <v>15000</v>
      </c>
      <c r="Z347" s="3">
        <v>15000</v>
      </c>
      <c r="AA347" s="3">
        <v>15000</v>
      </c>
      <c r="AB347" s="3">
        <v>15000</v>
      </c>
      <c r="AC347" s="3">
        <v>15000</v>
      </c>
      <c r="AD347" s="3">
        <v>15000</v>
      </c>
      <c r="AE347" s="3">
        <v>15000</v>
      </c>
      <c r="AF347" s="3">
        <v>15000</v>
      </c>
      <c r="AG347" s="3">
        <v>15000</v>
      </c>
      <c r="AH347" s="3">
        <v>15000</v>
      </c>
      <c r="AI347" s="3">
        <f>SUM(K347:V347)</f>
        <v>180000</v>
      </c>
      <c r="AJ347" s="3">
        <f>SUM(W347:AH347)</f>
        <v>180000</v>
      </c>
      <c r="AK347" s="3">
        <f t="shared" si="80"/>
        <v>180000</v>
      </c>
      <c r="AL347" s="3">
        <f t="shared" si="80"/>
        <v>180000</v>
      </c>
      <c r="AM347" s="3">
        <f t="shared" si="80"/>
        <v>180000</v>
      </c>
    </row>
    <row r="348" spans="1:41" ht="13.75" hidden="1" customHeight="1" outlineLevel="1" thickBot="1" x14ac:dyDescent="0.35">
      <c r="J348" s="19"/>
    </row>
    <row r="349" spans="1:41" ht="13.5" collapsed="1" thickBot="1" x14ac:dyDescent="0.35">
      <c r="A349" s="36" t="s">
        <v>151</v>
      </c>
      <c r="B349" s="96" t="s">
        <v>125</v>
      </c>
      <c r="C349" s="97"/>
      <c r="D349" s="97"/>
      <c r="E349" s="97"/>
      <c r="F349" s="97"/>
      <c r="G349" s="97"/>
      <c r="H349" s="97"/>
      <c r="I349" s="97"/>
      <c r="J349" s="97"/>
      <c r="K349" s="98"/>
      <c r="L349" s="98"/>
      <c r="M349" s="98"/>
      <c r="N349" s="98"/>
      <c r="O349" s="98"/>
      <c r="P349" s="98"/>
      <c r="Q349" s="98"/>
      <c r="R349" s="99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</row>
    <row r="350" spans="1:41" ht="13.5" hidden="1" outlineLevel="1" thickBot="1" x14ac:dyDescent="0.35">
      <c r="B350" s="104" t="s">
        <v>210</v>
      </c>
      <c r="C350" s="101"/>
      <c r="D350" s="101"/>
      <c r="E350" s="101"/>
      <c r="F350" s="101"/>
      <c r="G350" s="101"/>
      <c r="H350" s="101"/>
      <c r="I350" s="101"/>
      <c r="J350" s="101"/>
      <c r="K350" s="102"/>
      <c r="L350" s="102"/>
      <c r="M350" s="102"/>
      <c r="N350" s="102"/>
      <c r="O350" s="102"/>
      <c r="P350" s="102"/>
      <c r="Q350" s="102"/>
      <c r="R350" s="103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</row>
    <row r="351" spans="1:41" ht="13.75" hidden="1" customHeight="1" outlineLevel="1" x14ac:dyDescent="0.3">
      <c r="J351" s="19"/>
    </row>
    <row r="352" spans="1:41" s="15" customFormat="1" ht="13.75" hidden="1" customHeight="1" outlineLevel="1" x14ac:dyDescent="0.3">
      <c r="A352" s="36"/>
      <c r="B352" s="15" t="str">
        <f>B193</f>
        <v>Total Headcount</v>
      </c>
      <c r="L352" s="30"/>
      <c r="M352" s="30"/>
      <c r="N352" s="30"/>
      <c r="O352" s="30"/>
      <c r="P352" s="30"/>
      <c r="Q352" s="30"/>
      <c r="R352" s="31"/>
    </row>
    <row r="353" spans="1:48" s="15" customFormat="1" ht="13.75" hidden="1" customHeight="1" outlineLevel="1" x14ac:dyDescent="0.3">
      <c r="A353" s="36"/>
      <c r="J353" s="32" t="s">
        <v>11</v>
      </c>
      <c r="K353" s="33">
        <f t="shared" ref="K353:AH353" si="81">K194</f>
        <v>30</v>
      </c>
      <c r="L353" s="33">
        <f t="shared" si="81"/>
        <v>30</v>
      </c>
      <c r="M353" s="33">
        <f t="shared" si="81"/>
        <v>30</v>
      </c>
      <c r="N353" s="33">
        <f t="shared" si="81"/>
        <v>31</v>
      </c>
      <c r="O353" s="33">
        <f t="shared" si="81"/>
        <v>31</v>
      </c>
      <c r="P353" s="33">
        <f t="shared" si="81"/>
        <v>33</v>
      </c>
      <c r="Q353" s="33">
        <f t="shared" si="81"/>
        <v>43</v>
      </c>
      <c r="R353" s="33">
        <f t="shared" si="81"/>
        <v>43</v>
      </c>
      <c r="S353" s="33">
        <f t="shared" si="81"/>
        <v>43</v>
      </c>
      <c r="T353" s="33">
        <f t="shared" si="81"/>
        <v>43</v>
      </c>
      <c r="U353" s="33">
        <f t="shared" si="81"/>
        <v>43</v>
      </c>
      <c r="V353" s="33">
        <f t="shared" si="81"/>
        <v>43</v>
      </c>
      <c r="W353" s="33">
        <f t="shared" si="81"/>
        <v>57</v>
      </c>
      <c r="X353" s="33">
        <f t="shared" si="81"/>
        <v>57</v>
      </c>
      <c r="Y353" s="33">
        <f t="shared" si="81"/>
        <v>57</v>
      </c>
      <c r="Z353" s="33">
        <f t="shared" si="81"/>
        <v>57</v>
      </c>
      <c r="AA353" s="33">
        <f t="shared" si="81"/>
        <v>57</v>
      </c>
      <c r="AB353" s="33">
        <f t="shared" si="81"/>
        <v>57</v>
      </c>
      <c r="AC353" s="33">
        <f t="shared" si="81"/>
        <v>57</v>
      </c>
      <c r="AD353" s="33">
        <f t="shared" si="81"/>
        <v>57</v>
      </c>
      <c r="AE353" s="33">
        <f t="shared" si="81"/>
        <v>57</v>
      </c>
      <c r="AF353" s="33">
        <f t="shared" si="81"/>
        <v>57</v>
      </c>
      <c r="AG353" s="33">
        <f t="shared" si="81"/>
        <v>57</v>
      </c>
      <c r="AH353" s="33">
        <f t="shared" si="81"/>
        <v>57</v>
      </c>
      <c r="AI353" s="15">
        <f>V353</f>
        <v>43</v>
      </c>
      <c r="AJ353" s="15">
        <f>AH353</f>
        <v>57</v>
      </c>
      <c r="AK353" s="15">
        <f t="shared" ref="AK353:AM355" si="82">AJ353</f>
        <v>57</v>
      </c>
      <c r="AL353" s="15">
        <f t="shared" si="82"/>
        <v>57</v>
      </c>
      <c r="AM353" s="15">
        <f t="shared" si="82"/>
        <v>57</v>
      </c>
    </row>
    <row r="354" spans="1:48" s="15" customFormat="1" ht="13.75" hidden="1" customHeight="1" outlineLevel="1" x14ac:dyDescent="0.3">
      <c r="A354" s="36"/>
      <c r="J354" s="32" t="s">
        <v>10</v>
      </c>
      <c r="K354" s="33">
        <f t="shared" ref="K354:AH354" si="83">K195</f>
        <v>29</v>
      </c>
      <c r="L354" s="33">
        <f t="shared" si="83"/>
        <v>29</v>
      </c>
      <c r="M354" s="33">
        <f t="shared" si="83"/>
        <v>29</v>
      </c>
      <c r="N354" s="33">
        <f t="shared" si="83"/>
        <v>29</v>
      </c>
      <c r="O354" s="33">
        <f t="shared" si="83"/>
        <v>30</v>
      </c>
      <c r="P354" s="33">
        <f t="shared" si="83"/>
        <v>32</v>
      </c>
      <c r="Q354" s="33">
        <f t="shared" si="83"/>
        <v>37</v>
      </c>
      <c r="R354" s="33">
        <f t="shared" si="83"/>
        <v>37</v>
      </c>
      <c r="S354" s="33">
        <f t="shared" si="83"/>
        <v>37</v>
      </c>
      <c r="T354" s="33">
        <f t="shared" si="83"/>
        <v>37</v>
      </c>
      <c r="U354" s="33">
        <f t="shared" si="83"/>
        <v>37</v>
      </c>
      <c r="V354" s="33">
        <f t="shared" si="83"/>
        <v>37</v>
      </c>
      <c r="W354" s="33">
        <f t="shared" si="83"/>
        <v>44</v>
      </c>
      <c r="X354" s="33">
        <f t="shared" si="83"/>
        <v>44</v>
      </c>
      <c r="Y354" s="33">
        <f t="shared" si="83"/>
        <v>44</v>
      </c>
      <c r="Z354" s="33">
        <f t="shared" si="83"/>
        <v>44</v>
      </c>
      <c r="AA354" s="33">
        <f t="shared" si="83"/>
        <v>44</v>
      </c>
      <c r="AB354" s="33">
        <f t="shared" si="83"/>
        <v>44</v>
      </c>
      <c r="AC354" s="33">
        <f t="shared" si="83"/>
        <v>44</v>
      </c>
      <c r="AD354" s="33">
        <f t="shared" si="83"/>
        <v>44</v>
      </c>
      <c r="AE354" s="33">
        <f t="shared" si="83"/>
        <v>44</v>
      </c>
      <c r="AF354" s="33">
        <f t="shared" si="83"/>
        <v>44</v>
      </c>
      <c r="AG354" s="33">
        <f t="shared" si="83"/>
        <v>44</v>
      </c>
      <c r="AH354" s="33">
        <f t="shared" si="83"/>
        <v>44</v>
      </c>
      <c r="AI354" s="15">
        <f>V354</f>
        <v>37</v>
      </c>
      <c r="AJ354" s="15">
        <f>AH354</f>
        <v>44</v>
      </c>
      <c r="AK354" s="15">
        <f t="shared" si="82"/>
        <v>44</v>
      </c>
      <c r="AL354" s="15">
        <f t="shared" si="82"/>
        <v>44</v>
      </c>
      <c r="AM354" s="15">
        <f t="shared" si="82"/>
        <v>44</v>
      </c>
    </row>
    <row r="355" spans="1:48" s="15" customFormat="1" ht="13.75" hidden="1" customHeight="1" outlineLevel="1" x14ac:dyDescent="0.3">
      <c r="A355" s="36"/>
      <c r="J355" s="32" t="s">
        <v>15</v>
      </c>
      <c r="K355" s="33">
        <f t="shared" ref="K355:AH355" si="84">K196</f>
        <v>21</v>
      </c>
      <c r="L355" s="33">
        <f t="shared" si="84"/>
        <v>21</v>
      </c>
      <c r="M355" s="33">
        <f t="shared" si="84"/>
        <v>21</v>
      </c>
      <c r="N355" s="33">
        <f t="shared" si="84"/>
        <v>21</v>
      </c>
      <c r="O355" s="33">
        <f t="shared" si="84"/>
        <v>21</v>
      </c>
      <c r="P355" s="33">
        <f t="shared" si="84"/>
        <v>22</v>
      </c>
      <c r="Q355" s="33">
        <f t="shared" si="84"/>
        <v>29</v>
      </c>
      <c r="R355" s="33">
        <f t="shared" si="84"/>
        <v>29</v>
      </c>
      <c r="S355" s="33">
        <f t="shared" si="84"/>
        <v>29</v>
      </c>
      <c r="T355" s="33">
        <f t="shared" si="84"/>
        <v>30</v>
      </c>
      <c r="U355" s="33">
        <f t="shared" si="84"/>
        <v>30</v>
      </c>
      <c r="V355" s="33">
        <f t="shared" si="84"/>
        <v>30</v>
      </c>
      <c r="W355" s="33">
        <f t="shared" si="84"/>
        <v>36</v>
      </c>
      <c r="X355" s="33">
        <f t="shared" si="84"/>
        <v>36</v>
      </c>
      <c r="Y355" s="33">
        <f t="shared" si="84"/>
        <v>36</v>
      </c>
      <c r="Z355" s="33">
        <f t="shared" si="84"/>
        <v>36</v>
      </c>
      <c r="AA355" s="33">
        <f t="shared" si="84"/>
        <v>36</v>
      </c>
      <c r="AB355" s="33">
        <f t="shared" si="84"/>
        <v>36</v>
      </c>
      <c r="AC355" s="33">
        <f t="shared" si="84"/>
        <v>36</v>
      </c>
      <c r="AD355" s="33">
        <f t="shared" si="84"/>
        <v>36</v>
      </c>
      <c r="AE355" s="33">
        <f t="shared" si="84"/>
        <v>36</v>
      </c>
      <c r="AF355" s="33">
        <f t="shared" si="84"/>
        <v>36</v>
      </c>
      <c r="AG355" s="33">
        <f t="shared" si="84"/>
        <v>36</v>
      </c>
      <c r="AH355" s="33">
        <f t="shared" si="84"/>
        <v>36</v>
      </c>
      <c r="AI355" s="15">
        <f>V355</f>
        <v>30</v>
      </c>
      <c r="AJ355" s="15">
        <f>AH355</f>
        <v>36</v>
      </c>
      <c r="AK355" s="15">
        <f t="shared" si="82"/>
        <v>36</v>
      </c>
      <c r="AL355" s="15">
        <f t="shared" si="82"/>
        <v>36</v>
      </c>
      <c r="AM355" s="15">
        <f t="shared" si="82"/>
        <v>36</v>
      </c>
    </row>
    <row r="356" spans="1:48" ht="13.75" hidden="1" customHeight="1" outlineLevel="1" x14ac:dyDescent="0.3">
      <c r="J356" s="19"/>
    </row>
    <row r="357" spans="1:48" s="46" customFormat="1" hidden="1" outlineLevel="1" collapsed="1" x14ac:dyDescent="0.25">
      <c r="A357" s="45"/>
      <c r="B357" s="105" t="s">
        <v>94</v>
      </c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7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8"/>
    </row>
    <row r="358" spans="1:48" ht="13.75" hidden="1" customHeight="1" outlineLevel="2" x14ac:dyDescent="0.3">
      <c r="B358" t="s">
        <v>89</v>
      </c>
      <c r="K358" s="3"/>
      <c r="L358" s="3"/>
      <c r="M358" s="3"/>
      <c r="N358" s="3"/>
      <c r="O358" s="3"/>
      <c r="P358" s="3"/>
      <c r="Q358" s="3"/>
      <c r="R358" s="13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O358" s="17" t="s">
        <v>150</v>
      </c>
      <c r="AP358" s="14"/>
      <c r="AQ358" s="14"/>
      <c r="AR358" s="14"/>
      <c r="AS358" s="14"/>
      <c r="AT358" s="14"/>
      <c r="AU358" s="14"/>
      <c r="AV358" s="14"/>
    </row>
    <row r="359" spans="1:48" ht="13.75" hidden="1" customHeight="1" outlineLevel="2" x14ac:dyDescent="0.3">
      <c r="D359" s="19" t="s">
        <v>92</v>
      </c>
      <c r="E359" s="19"/>
      <c r="F359" s="19"/>
      <c r="G359" s="19"/>
      <c r="H359" s="19"/>
      <c r="J359" s="19" t="s">
        <v>11</v>
      </c>
      <c r="K359" s="3">
        <v>1000</v>
      </c>
      <c r="L359" s="3">
        <v>1000</v>
      </c>
      <c r="M359" s="3">
        <v>1000</v>
      </c>
      <c r="N359" s="3">
        <v>1000</v>
      </c>
      <c r="O359" s="3">
        <v>1000</v>
      </c>
      <c r="P359" s="3">
        <v>1000</v>
      </c>
      <c r="Q359" s="3">
        <v>1000</v>
      </c>
      <c r="R359" s="3">
        <v>1000</v>
      </c>
      <c r="S359" s="3">
        <v>1000</v>
      </c>
      <c r="T359" s="3">
        <v>1000</v>
      </c>
      <c r="U359" s="3">
        <v>1000</v>
      </c>
      <c r="V359" s="3">
        <v>1000</v>
      </c>
      <c r="W359" s="3">
        <v>1000</v>
      </c>
      <c r="X359" s="3">
        <v>1000</v>
      </c>
      <c r="Y359" s="3">
        <v>1000</v>
      </c>
      <c r="Z359" s="3">
        <v>1000</v>
      </c>
      <c r="AA359" s="3">
        <v>1000</v>
      </c>
      <c r="AB359" s="3">
        <v>1000</v>
      </c>
      <c r="AC359" s="3">
        <v>1000</v>
      </c>
      <c r="AD359" s="3">
        <v>1000</v>
      </c>
      <c r="AE359" s="3">
        <v>1000</v>
      </c>
      <c r="AF359" s="3">
        <v>1000</v>
      </c>
      <c r="AG359" s="3">
        <v>1000</v>
      </c>
      <c r="AH359" s="3">
        <v>1000</v>
      </c>
      <c r="AI359" s="14">
        <f>V359</f>
        <v>1000</v>
      </c>
      <c r="AJ359" s="14">
        <f>AH359</f>
        <v>1000</v>
      </c>
      <c r="AK359" s="14">
        <f>AJ359*(1+$AO359)</f>
        <v>1000</v>
      </c>
      <c r="AL359" s="14">
        <f>AK359*(1+$AO359)</f>
        <v>1000</v>
      </c>
      <c r="AM359" s="14">
        <f>AL359*(1+$AO359)</f>
        <v>1000</v>
      </c>
      <c r="AO359" s="42">
        <v>0</v>
      </c>
      <c r="AP359" s="14"/>
      <c r="AQ359" s="14"/>
      <c r="AR359" s="14"/>
      <c r="AS359" s="14"/>
      <c r="AT359" s="14"/>
      <c r="AU359" s="14"/>
      <c r="AV359" s="14"/>
    </row>
    <row r="360" spans="1:48" ht="13.75" hidden="1" customHeight="1" outlineLevel="2" x14ac:dyDescent="0.3">
      <c r="D360" s="19" t="s">
        <v>92</v>
      </c>
      <c r="E360" s="19"/>
      <c r="F360" s="19"/>
      <c r="G360" s="19"/>
      <c r="H360" s="19"/>
      <c r="J360" s="19" t="s">
        <v>10</v>
      </c>
      <c r="K360" s="3">
        <v>1500</v>
      </c>
      <c r="L360" s="3">
        <v>1500</v>
      </c>
      <c r="M360" s="3">
        <v>1500</v>
      </c>
      <c r="N360" s="3">
        <v>1500</v>
      </c>
      <c r="O360" s="3">
        <v>1500</v>
      </c>
      <c r="P360" s="3">
        <v>1500</v>
      </c>
      <c r="Q360" s="3">
        <v>1500</v>
      </c>
      <c r="R360" s="3">
        <v>1500</v>
      </c>
      <c r="S360" s="3">
        <v>1500</v>
      </c>
      <c r="T360" s="3">
        <v>1500</v>
      </c>
      <c r="U360" s="3">
        <v>1500</v>
      </c>
      <c r="V360" s="3">
        <v>1500</v>
      </c>
      <c r="W360" s="3">
        <v>1500</v>
      </c>
      <c r="X360" s="3">
        <v>1500</v>
      </c>
      <c r="Y360" s="3">
        <v>1500</v>
      </c>
      <c r="Z360" s="3">
        <v>1500</v>
      </c>
      <c r="AA360" s="3">
        <v>1500</v>
      </c>
      <c r="AB360" s="3">
        <v>1500</v>
      </c>
      <c r="AC360" s="3">
        <v>1500</v>
      </c>
      <c r="AD360" s="3">
        <v>1500</v>
      </c>
      <c r="AE360" s="3">
        <v>1500</v>
      </c>
      <c r="AF360" s="3">
        <v>1500</v>
      </c>
      <c r="AG360" s="3">
        <v>1500</v>
      </c>
      <c r="AH360" s="3">
        <v>1500</v>
      </c>
      <c r="AI360" s="14">
        <f>V360</f>
        <v>1500</v>
      </c>
      <c r="AJ360" s="14">
        <f>AH360</f>
        <v>1500</v>
      </c>
      <c r="AK360" s="14">
        <f t="shared" ref="AK360:AM361" si="85">AJ360*(1+$AO360)</f>
        <v>1500</v>
      </c>
      <c r="AL360" s="14">
        <f t="shared" si="85"/>
        <v>1500</v>
      </c>
      <c r="AM360" s="14">
        <f t="shared" si="85"/>
        <v>1500</v>
      </c>
      <c r="AO360" s="42">
        <v>0</v>
      </c>
      <c r="AP360" s="14"/>
      <c r="AQ360" s="14"/>
      <c r="AR360" s="14"/>
      <c r="AS360" s="14"/>
      <c r="AT360" s="14"/>
      <c r="AU360" s="14"/>
      <c r="AV360" s="14"/>
    </row>
    <row r="361" spans="1:48" ht="13.75" hidden="1" customHeight="1" outlineLevel="2" x14ac:dyDescent="0.3">
      <c r="D361" s="19" t="s">
        <v>92</v>
      </c>
      <c r="E361" s="19"/>
      <c r="F361" s="19"/>
      <c r="G361" s="19"/>
      <c r="H361" s="19"/>
      <c r="J361" s="19" t="s">
        <v>15</v>
      </c>
      <c r="K361" s="3">
        <v>2000</v>
      </c>
      <c r="L361" s="3">
        <v>2000</v>
      </c>
      <c r="M361" s="3">
        <v>2000</v>
      </c>
      <c r="N361" s="3">
        <v>2000</v>
      </c>
      <c r="O361" s="3">
        <v>2000</v>
      </c>
      <c r="P361" s="3">
        <v>2000</v>
      </c>
      <c r="Q361" s="3">
        <v>2000</v>
      </c>
      <c r="R361" s="3">
        <v>2000</v>
      </c>
      <c r="S361" s="3">
        <v>2000</v>
      </c>
      <c r="T361" s="3">
        <v>2000</v>
      </c>
      <c r="U361" s="3">
        <v>2000</v>
      </c>
      <c r="V361" s="3">
        <v>2000</v>
      </c>
      <c r="W361" s="3">
        <v>2000</v>
      </c>
      <c r="X361" s="3">
        <v>2000</v>
      </c>
      <c r="Y361" s="3">
        <v>2000</v>
      </c>
      <c r="Z361" s="3">
        <v>2000</v>
      </c>
      <c r="AA361" s="3">
        <v>2000</v>
      </c>
      <c r="AB361" s="3">
        <v>2000</v>
      </c>
      <c r="AC361" s="3">
        <v>2000</v>
      </c>
      <c r="AD361" s="3">
        <v>2000</v>
      </c>
      <c r="AE361" s="3">
        <v>2000</v>
      </c>
      <c r="AF361" s="3">
        <v>2000</v>
      </c>
      <c r="AG361" s="3">
        <v>2000</v>
      </c>
      <c r="AH361" s="3">
        <v>2000</v>
      </c>
      <c r="AI361" s="14">
        <f>V361</f>
        <v>2000</v>
      </c>
      <c r="AJ361" s="14">
        <f>AH361</f>
        <v>2000</v>
      </c>
      <c r="AK361" s="14">
        <f t="shared" si="85"/>
        <v>2000</v>
      </c>
      <c r="AL361" s="14">
        <f t="shared" si="85"/>
        <v>2000</v>
      </c>
      <c r="AM361" s="14">
        <f t="shared" si="85"/>
        <v>2000</v>
      </c>
      <c r="AO361" s="42">
        <v>0</v>
      </c>
      <c r="AP361" s="14"/>
      <c r="AQ361" s="14"/>
      <c r="AR361" s="14"/>
      <c r="AS361" s="14"/>
      <c r="AT361" s="14"/>
      <c r="AU361" s="14"/>
      <c r="AV361" s="14"/>
    </row>
    <row r="362" spans="1:48" ht="13.75" hidden="1" customHeight="1" outlineLevel="2" x14ac:dyDescent="0.3">
      <c r="B362" t="s">
        <v>89</v>
      </c>
      <c r="J362" s="19"/>
      <c r="K362" s="3"/>
      <c r="L362" s="3"/>
      <c r="M362" s="3"/>
      <c r="N362" s="3"/>
      <c r="O362" s="3"/>
      <c r="P362" s="3"/>
      <c r="Q362" s="3"/>
      <c r="R362" s="13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</row>
    <row r="363" spans="1:48" ht="13.75" hidden="1" customHeight="1" outlineLevel="2" x14ac:dyDescent="0.3">
      <c r="D363" s="19" t="s">
        <v>91</v>
      </c>
      <c r="E363" s="19"/>
      <c r="F363" s="19"/>
      <c r="G363" s="19"/>
      <c r="H363" s="19"/>
      <c r="J363" s="19" t="s">
        <v>11</v>
      </c>
      <c r="K363" s="3">
        <f>K353*K359</f>
        <v>30000</v>
      </c>
      <c r="L363" s="3">
        <f>IF(L$353&gt;K$353,(L$353-K$353)*L359,0)</f>
        <v>0</v>
      </c>
      <c r="M363" s="3">
        <f t="shared" ref="M363:AH363" si="86">IF(M$353&gt;L$353,(M$353-L$353)*M359,0)</f>
        <v>0</v>
      </c>
      <c r="N363" s="3">
        <f t="shared" si="86"/>
        <v>1000</v>
      </c>
      <c r="O363" s="3">
        <f t="shared" si="86"/>
        <v>0</v>
      </c>
      <c r="P363" s="3">
        <f t="shared" si="86"/>
        <v>2000</v>
      </c>
      <c r="Q363" s="3">
        <f t="shared" si="86"/>
        <v>10000</v>
      </c>
      <c r="R363" s="3">
        <f t="shared" si="86"/>
        <v>0</v>
      </c>
      <c r="S363" s="3">
        <f t="shared" si="86"/>
        <v>0</v>
      </c>
      <c r="T363" s="3">
        <f t="shared" si="86"/>
        <v>0</v>
      </c>
      <c r="U363" s="3">
        <f t="shared" si="86"/>
        <v>0</v>
      </c>
      <c r="V363" s="3">
        <f t="shared" si="86"/>
        <v>0</v>
      </c>
      <c r="W363" s="3">
        <f t="shared" si="86"/>
        <v>14000</v>
      </c>
      <c r="X363" s="3">
        <f>IF(X$353&gt;W$353,(X$353-W$353)*X359,0)</f>
        <v>0</v>
      </c>
      <c r="Y363" s="3">
        <f t="shared" si="86"/>
        <v>0</v>
      </c>
      <c r="Z363" s="3">
        <f t="shared" si="86"/>
        <v>0</v>
      </c>
      <c r="AA363" s="3">
        <f t="shared" si="86"/>
        <v>0</v>
      </c>
      <c r="AB363" s="3">
        <f t="shared" si="86"/>
        <v>0</v>
      </c>
      <c r="AC363" s="3">
        <f t="shared" si="86"/>
        <v>0</v>
      </c>
      <c r="AD363" s="3">
        <f t="shared" si="86"/>
        <v>0</v>
      </c>
      <c r="AE363" s="3">
        <f t="shared" si="86"/>
        <v>0</v>
      </c>
      <c r="AF363" s="3">
        <f t="shared" si="86"/>
        <v>0</v>
      </c>
      <c r="AG363" s="3">
        <f t="shared" si="86"/>
        <v>0</v>
      </c>
      <c r="AH363" s="3">
        <f t="shared" si="86"/>
        <v>0</v>
      </c>
      <c r="AI363" s="14">
        <f>SUM(K363:V363)</f>
        <v>43000</v>
      </c>
      <c r="AJ363" s="14">
        <f>SUM(W363:AH363)</f>
        <v>14000</v>
      </c>
      <c r="AK363" s="3">
        <f>IF(AK$353&gt;AJ$353,(AK$353-AJ$353)*AK359,0)</f>
        <v>0</v>
      </c>
      <c r="AL363" s="3">
        <f>IF(AL$353&gt;AK$353,(AL$353-AK$353)*AL359,0)</f>
        <v>0</v>
      </c>
      <c r="AM363" s="3">
        <f>IF(AM$353&gt;AL$353,(AM$353-AL$353)*AM359,0)</f>
        <v>0</v>
      </c>
    </row>
    <row r="364" spans="1:48" ht="13.75" hidden="1" customHeight="1" outlineLevel="2" x14ac:dyDescent="0.3">
      <c r="D364" s="19" t="s">
        <v>91</v>
      </c>
      <c r="E364" s="19"/>
      <c r="F364" s="19"/>
      <c r="G364" s="19"/>
      <c r="H364" s="19"/>
      <c r="J364" s="19" t="s">
        <v>10</v>
      </c>
      <c r="K364" s="3">
        <f>K354*K360</f>
        <v>43500</v>
      </c>
      <c r="L364" s="3">
        <f>IF(L$354&gt;K$354,(L$354-K$354)*L360,0)</f>
        <v>0</v>
      </c>
      <c r="M364" s="3">
        <f t="shared" ref="M364:AH364" si="87">IF(M$354&gt;L$354,(M$354-L$354)*M360,0)</f>
        <v>0</v>
      </c>
      <c r="N364" s="3">
        <f t="shared" si="87"/>
        <v>0</v>
      </c>
      <c r="O364" s="3">
        <f t="shared" si="87"/>
        <v>1500</v>
      </c>
      <c r="P364" s="3">
        <f t="shared" si="87"/>
        <v>3000</v>
      </c>
      <c r="Q364" s="3">
        <f t="shared" si="87"/>
        <v>7500</v>
      </c>
      <c r="R364" s="3">
        <f t="shared" si="87"/>
        <v>0</v>
      </c>
      <c r="S364" s="3">
        <f t="shared" si="87"/>
        <v>0</v>
      </c>
      <c r="T364" s="3">
        <f t="shared" si="87"/>
        <v>0</v>
      </c>
      <c r="U364" s="3">
        <f t="shared" si="87"/>
        <v>0</v>
      </c>
      <c r="V364" s="3">
        <f t="shared" si="87"/>
        <v>0</v>
      </c>
      <c r="W364" s="3">
        <f t="shared" si="87"/>
        <v>10500</v>
      </c>
      <c r="X364" s="3">
        <f>IF(X$354&gt;W$354,(X$354-W$354)*X360,0)</f>
        <v>0</v>
      </c>
      <c r="Y364" s="3">
        <f t="shared" si="87"/>
        <v>0</v>
      </c>
      <c r="Z364" s="3">
        <f t="shared" si="87"/>
        <v>0</v>
      </c>
      <c r="AA364" s="3">
        <f t="shared" si="87"/>
        <v>0</v>
      </c>
      <c r="AB364" s="3">
        <f t="shared" si="87"/>
        <v>0</v>
      </c>
      <c r="AC364" s="3">
        <f t="shared" si="87"/>
        <v>0</v>
      </c>
      <c r="AD364" s="3">
        <f t="shared" si="87"/>
        <v>0</v>
      </c>
      <c r="AE364" s="3">
        <f t="shared" si="87"/>
        <v>0</v>
      </c>
      <c r="AF364" s="3">
        <f t="shared" si="87"/>
        <v>0</v>
      </c>
      <c r="AG364" s="3">
        <f t="shared" si="87"/>
        <v>0</v>
      </c>
      <c r="AH364" s="3">
        <f t="shared" si="87"/>
        <v>0</v>
      </c>
      <c r="AI364" s="14">
        <f>SUM(K364:V364)</f>
        <v>55500</v>
      </c>
      <c r="AJ364" s="14">
        <f>SUM(W364:AH364)</f>
        <v>10500</v>
      </c>
      <c r="AK364" s="3">
        <f>IF(AK$354&gt;AJ$354,(AK$354-AJ$354)*AK360,0)</f>
        <v>0</v>
      </c>
      <c r="AL364" s="3">
        <f>IF(AL$354&gt;AK$354,(AL$354-AK$354)*AL360,0)</f>
        <v>0</v>
      </c>
      <c r="AM364" s="3">
        <f>IF(AM$354&gt;AL$354,(AM$354-AL$354)*AM360,0)</f>
        <v>0</v>
      </c>
    </row>
    <row r="365" spans="1:48" ht="13.75" hidden="1" customHeight="1" outlineLevel="2" x14ac:dyDescent="0.3">
      <c r="D365" s="19" t="s">
        <v>91</v>
      </c>
      <c r="E365" s="19"/>
      <c r="F365" s="19"/>
      <c r="G365" s="19"/>
      <c r="H365" s="19"/>
      <c r="J365" s="19" t="s">
        <v>15</v>
      </c>
      <c r="K365" s="3">
        <f>K355*K361</f>
        <v>42000</v>
      </c>
      <c r="L365" s="3">
        <f>IF(L$355&gt;K$355,(L$355-K$355)*L361,0)</f>
        <v>0</v>
      </c>
      <c r="M365" s="3">
        <f t="shared" ref="M365:AH365" si="88">IF(M$355&gt;L$355,(M$355-L$355)*M361,0)</f>
        <v>0</v>
      </c>
      <c r="N365" s="3">
        <f t="shared" si="88"/>
        <v>0</v>
      </c>
      <c r="O365" s="3">
        <f t="shared" si="88"/>
        <v>0</v>
      </c>
      <c r="P365" s="3">
        <f t="shared" si="88"/>
        <v>2000</v>
      </c>
      <c r="Q365" s="3">
        <f t="shared" si="88"/>
        <v>14000</v>
      </c>
      <c r="R365" s="3">
        <f t="shared" si="88"/>
        <v>0</v>
      </c>
      <c r="S365" s="3">
        <f t="shared" si="88"/>
        <v>0</v>
      </c>
      <c r="T365" s="3">
        <f t="shared" si="88"/>
        <v>2000</v>
      </c>
      <c r="U365" s="3">
        <f t="shared" si="88"/>
        <v>0</v>
      </c>
      <c r="V365" s="3">
        <f t="shared" si="88"/>
        <v>0</v>
      </c>
      <c r="W365" s="3">
        <f t="shared" si="88"/>
        <v>12000</v>
      </c>
      <c r="X365" s="3">
        <f>IF(X$355&gt;W$355,(X$355-W$355)*X361,0)</f>
        <v>0</v>
      </c>
      <c r="Y365" s="3">
        <f t="shared" si="88"/>
        <v>0</v>
      </c>
      <c r="Z365" s="3">
        <f t="shared" si="88"/>
        <v>0</v>
      </c>
      <c r="AA365" s="3">
        <f t="shared" si="88"/>
        <v>0</v>
      </c>
      <c r="AB365" s="3">
        <f t="shared" si="88"/>
        <v>0</v>
      </c>
      <c r="AC365" s="3">
        <f t="shared" si="88"/>
        <v>0</v>
      </c>
      <c r="AD365" s="3">
        <f t="shared" si="88"/>
        <v>0</v>
      </c>
      <c r="AE365" s="3">
        <f t="shared" si="88"/>
        <v>0</v>
      </c>
      <c r="AF365" s="3">
        <f t="shared" si="88"/>
        <v>0</v>
      </c>
      <c r="AG365" s="3">
        <f t="shared" si="88"/>
        <v>0</v>
      </c>
      <c r="AH365" s="3">
        <f t="shared" si="88"/>
        <v>0</v>
      </c>
      <c r="AI365" s="14">
        <f>SUM(K365:V365)</f>
        <v>60000</v>
      </c>
      <c r="AJ365" s="14">
        <f>SUM(W365:AH365)</f>
        <v>12000</v>
      </c>
      <c r="AK365" s="3">
        <f>IF(AK$355&gt;AJ$355,(AK$355-AJ$355)*AK361,0)</f>
        <v>0</v>
      </c>
      <c r="AL365" s="3">
        <f>IF(AL$355&gt;AK$355,(AL$355-AK$355)*AL361,0)</f>
        <v>0</v>
      </c>
      <c r="AM365" s="3">
        <f>IF(AM$355&gt;AL$355,(AM$355-AL$355)*AM361,0)</f>
        <v>0</v>
      </c>
    </row>
    <row r="366" spans="1:48" ht="13.75" hidden="1" customHeight="1" outlineLevel="2" x14ac:dyDescent="0.3">
      <c r="B366" t="s">
        <v>88</v>
      </c>
      <c r="L366" s="3"/>
      <c r="M366" s="3"/>
      <c r="N366" s="3"/>
      <c r="O366" s="3"/>
      <c r="P366" s="3"/>
      <c r="Q366" s="3"/>
      <c r="R366" s="13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N366" s="14"/>
      <c r="AO366" s="14"/>
      <c r="AP366" s="14"/>
      <c r="AQ366" s="14"/>
      <c r="AR366" s="14"/>
      <c r="AS366" s="14"/>
      <c r="AT366" s="14"/>
      <c r="AU366" s="14"/>
      <c r="AV366" s="14"/>
    </row>
    <row r="367" spans="1:48" ht="13.75" hidden="1" customHeight="1" outlineLevel="2" x14ac:dyDescent="0.3">
      <c r="D367" s="19" t="s">
        <v>93</v>
      </c>
      <c r="E367" s="19"/>
      <c r="F367" s="19"/>
      <c r="G367" s="19"/>
      <c r="H367" s="19"/>
      <c r="J367" s="19" t="s">
        <v>11</v>
      </c>
      <c r="K367" s="3">
        <v>2500</v>
      </c>
      <c r="L367" s="3">
        <v>2500</v>
      </c>
      <c r="M367" s="3">
        <v>2500</v>
      </c>
      <c r="N367" s="3">
        <v>2500</v>
      </c>
      <c r="O367" s="3">
        <v>2500</v>
      </c>
      <c r="P367" s="3">
        <v>2500</v>
      </c>
      <c r="Q367" s="3">
        <v>2500</v>
      </c>
      <c r="R367" s="3">
        <v>2500</v>
      </c>
      <c r="S367" s="3">
        <v>2500</v>
      </c>
      <c r="T367" s="3">
        <v>2500</v>
      </c>
      <c r="U367" s="3">
        <v>2500</v>
      </c>
      <c r="V367" s="3">
        <v>2500</v>
      </c>
      <c r="W367" s="3">
        <v>2500</v>
      </c>
      <c r="X367" s="3">
        <v>2500</v>
      </c>
      <c r="Y367" s="3">
        <v>2500</v>
      </c>
      <c r="Z367" s="3">
        <v>2500</v>
      </c>
      <c r="AA367" s="3">
        <v>2500</v>
      </c>
      <c r="AB367" s="3">
        <v>2500</v>
      </c>
      <c r="AC367" s="3">
        <v>2500</v>
      </c>
      <c r="AD367" s="3">
        <v>2500</v>
      </c>
      <c r="AE367" s="3">
        <v>2500</v>
      </c>
      <c r="AF367" s="3">
        <v>2500</v>
      </c>
      <c r="AG367" s="3">
        <v>2500</v>
      </c>
      <c r="AH367" s="3">
        <v>2500</v>
      </c>
      <c r="AI367" s="14">
        <f>V367</f>
        <v>2500</v>
      </c>
      <c r="AJ367" s="14">
        <f>AH367</f>
        <v>2500</v>
      </c>
      <c r="AK367" s="14">
        <f>AJ367*(1+$AO367)</f>
        <v>2500</v>
      </c>
      <c r="AL367" s="14">
        <f>AK367*(1+$AO367)</f>
        <v>2500</v>
      </c>
      <c r="AM367" s="14">
        <f>AL367*(1+$AO367)</f>
        <v>2500</v>
      </c>
      <c r="AO367" s="42">
        <v>0</v>
      </c>
      <c r="AP367" s="14"/>
      <c r="AQ367" s="14"/>
      <c r="AR367" s="14"/>
      <c r="AS367" s="14"/>
      <c r="AT367" s="14"/>
      <c r="AU367" s="14"/>
      <c r="AV367" s="14"/>
    </row>
    <row r="368" spans="1:48" ht="13.75" hidden="1" customHeight="1" outlineLevel="2" x14ac:dyDescent="0.3">
      <c r="D368" s="19" t="s">
        <v>93</v>
      </c>
      <c r="E368" s="19"/>
      <c r="F368" s="19"/>
      <c r="G368" s="19"/>
      <c r="H368" s="19"/>
      <c r="J368" s="19" t="s">
        <v>10</v>
      </c>
      <c r="K368" s="3">
        <v>3000</v>
      </c>
      <c r="L368" s="3">
        <v>3000</v>
      </c>
      <c r="M368" s="3">
        <v>3000</v>
      </c>
      <c r="N368" s="3">
        <v>3000</v>
      </c>
      <c r="O368" s="3">
        <v>3000</v>
      </c>
      <c r="P368" s="3">
        <v>3000</v>
      </c>
      <c r="Q368" s="3">
        <v>3000</v>
      </c>
      <c r="R368" s="3">
        <v>3000</v>
      </c>
      <c r="S368" s="3">
        <v>3000</v>
      </c>
      <c r="T368" s="3">
        <v>3000</v>
      </c>
      <c r="U368" s="3">
        <v>3000</v>
      </c>
      <c r="V368" s="3">
        <v>3000</v>
      </c>
      <c r="W368" s="3">
        <v>3000</v>
      </c>
      <c r="X368" s="3">
        <v>3000</v>
      </c>
      <c r="Y368" s="3">
        <v>3000</v>
      </c>
      <c r="Z368" s="3">
        <v>3000</v>
      </c>
      <c r="AA368" s="3">
        <v>3000</v>
      </c>
      <c r="AB368" s="3">
        <v>3000</v>
      </c>
      <c r="AC368" s="3">
        <v>3000</v>
      </c>
      <c r="AD368" s="3">
        <v>3000</v>
      </c>
      <c r="AE368" s="3">
        <v>3000</v>
      </c>
      <c r="AF368" s="3">
        <v>3000</v>
      </c>
      <c r="AG368" s="3">
        <v>3000</v>
      </c>
      <c r="AH368" s="3">
        <v>3000</v>
      </c>
      <c r="AI368" s="14">
        <f>V368</f>
        <v>3000</v>
      </c>
      <c r="AJ368" s="14">
        <f>AH368</f>
        <v>3000</v>
      </c>
      <c r="AK368" s="14">
        <f t="shared" ref="AK368:AM369" si="89">AJ368*(1+$AO368)</f>
        <v>3000</v>
      </c>
      <c r="AL368" s="14">
        <f t="shared" si="89"/>
        <v>3000</v>
      </c>
      <c r="AM368" s="14">
        <f t="shared" si="89"/>
        <v>3000</v>
      </c>
      <c r="AO368" s="42">
        <v>0</v>
      </c>
      <c r="AP368" s="14"/>
      <c r="AQ368" s="14"/>
      <c r="AR368" s="14"/>
      <c r="AS368" s="14"/>
      <c r="AT368" s="14"/>
      <c r="AU368" s="14"/>
      <c r="AV368" s="14"/>
    </row>
    <row r="369" spans="2:48" ht="13.75" hidden="1" customHeight="1" outlineLevel="2" x14ac:dyDescent="0.3">
      <c r="D369" s="19" t="s">
        <v>93</v>
      </c>
      <c r="E369" s="19"/>
      <c r="F369" s="19"/>
      <c r="G369" s="19"/>
      <c r="H369" s="19"/>
      <c r="J369" s="19" t="s">
        <v>15</v>
      </c>
      <c r="K369" s="3">
        <v>4000</v>
      </c>
      <c r="L369" s="3">
        <v>4000</v>
      </c>
      <c r="M369" s="3">
        <v>4000</v>
      </c>
      <c r="N369" s="3">
        <v>4000</v>
      </c>
      <c r="O369" s="3">
        <v>4000</v>
      </c>
      <c r="P369" s="3">
        <v>4000</v>
      </c>
      <c r="Q369" s="3">
        <v>4000</v>
      </c>
      <c r="R369" s="3">
        <v>4000</v>
      </c>
      <c r="S369" s="3">
        <v>4000</v>
      </c>
      <c r="T369" s="3">
        <v>4000</v>
      </c>
      <c r="U369" s="3">
        <v>4000</v>
      </c>
      <c r="V369" s="3">
        <v>4000</v>
      </c>
      <c r="W369" s="3">
        <v>4000</v>
      </c>
      <c r="X369" s="3">
        <v>4000</v>
      </c>
      <c r="Y369" s="3">
        <v>4000</v>
      </c>
      <c r="Z369" s="3">
        <v>4000</v>
      </c>
      <c r="AA369" s="3">
        <v>4000</v>
      </c>
      <c r="AB369" s="3">
        <v>4000</v>
      </c>
      <c r="AC369" s="3">
        <v>4000</v>
      </c>
      <c r="AD369" s="3">
        <v>4000</v>
      </c>
      <c r="AE369" s="3">
        <v>4000</v>
      </c>
      <c r="AF369" s="3">
        <v>4000</v>
      </c>
      <c r="AG369" s="3">
        <v>4000</v>
      </c>
      <c r="AH369" s="3">
        <v>4000</v>
      </c>
      <c r="AI369" s="14">
        <f>V369</f>
        <v>4000</v>
      </c>
      <c r="AJ369" s="14">
        <f>AH369</f>
        <v>4000</v>
      </c>
      <c r="AK369" s="14">
        <f t="shared" si="89"/>
        <v>4000</v>
      </c>
      <c r="AL369" s="14">
        <f t="shared" si="89"/>
        <v>4000</v>
      </c>
      <c r="AM369" s="14">
        <f t="shared" si="89"/>
        <v>4000</v>
      </c>
      <c r="AO369" s="42">
        <v>0</v>
      </c>
      <c r="AP369" s="14"/>
      <c r="AQ369" s="14"/>
      <c r="AR369" s="14"/>
      <c r="AS369" s="14"/>
      <c r="AT369" s="14"/>
      <c r="AU369" s="14"/>
      <c r="AV369" s="14"/>
    </row>
    <row r="370" spans="2:48" ht="13.75" hidden="1" customHeight="1" outlineLevel="2" x14ac:dyDescent="0.3">
      <c r="B370" t="s">
        <v>88</v>
      </c>
      <c r="L370" s="3"/>
      <c r="M370" s="3"/>
      <c r="N370" s="3"/>
      <c r="O370" s="3"/>
      <c r="P370" s="3"/>
      <c r="Q370" s="3"/>
      <c r="R370" s="13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</row>
    <row r="371" spans="2:48" hidden="1" outlineLevel="2" x14ac:dyDescent="0.3">
      <c r="D371" s="19" t="s">
        <v>91</v>
      </c>
      <c r="E371" s="19"/>
      <c r="F371" s="19"/>
      <c r="G371" s="19"/>
      <c r="H371" s="19"/>
      <c r="J371" s="19" t="s">
        <v>11</v>
      </c>
      <c r="K371" s="3">
        <f>K353*K367</f>
        <v>75000</v>
      </c>
      <c r="L371" s="3">
        <f t="shared" ref="L371:AH371" si="90">IF(L$353&gt;K$353,(L$353-K$353)*L367,0)</f>
        <v>0</v>
      </c>
      <c r="M371" s="3">
        <f t="shared" si="90"/>
        <v>0</v>
      </c>
      <c r="N371" s="3">
        <f t="shared" si="90"/>
        <v>2500</v>
      </c>
      <c r="O371" s="3">
        <f t="shared" si="90"/>
        <v>0</v>
      </c>
      <c r="P371" s="3">
        <f t="shared" si="90"/>
        <v>5000</v>
      </c>
      <c r="Q371" s="3">
        <f t="shared" si="90"/>
        <v>25000</v>
      </c>
      <c r="R371" s="3">
        <f t="shared" si="90"/>
        <v>0</v>
      </c>
      <c r="S371" s="3">
        <f t="shared" si="90"/>
        <v>0</v>
      </c>
      <c r="T371" s="3">
        <f t="shared" si="90"/>
        <v>0</v>
      </c>
      <c r="U371" s="3">
        <f t="shared" si="90"/>
        <v>0</v>
      </c>
      <c r="V371" s="3">
        <f t="shared" si="90"/>
        <v>0</v>
      </c>
      <c r="W371" s="3">
        <f t="shared" si="90"/>
        <v>35000</v>
      </c>
      <c r="X371" s="3">
        <f>IF(X$353&gt;W$353,(X$353-W$353)*X367,0)</f>
        <v>0</v>
      </c>
      <c r="Y371" s="3">
        <f t="shared" si="90"/>
        <v>0</v>
      </c>
      <c r="Z371" s="3">
        <f t="shared" si="90"/>
        <v>0</v>
      </c>
      <c r="AA371" s="3">
        <f t="shared" si="90"/>
        <v>0</v>
      </c>
      <c r="AB371" s="3">
        <f t="shared" si="90"/>
        <v>0</v>
      </c>
      <c r="AC371" s="3">
        <f t="shared" si="90"/>
        <v>0</v>
      </c>
      <c r="AD371" s="3">
        <f t="shared" si="90"/>
        <v>0</v>
      </c>
      <c r="AE371" s="3">
        <f t="shared" si="90"/>
        <v>0</v>
      </c>
      <c r="AF371" s="3">
        <f t="shared" si="90"/>
        <v>0</v>
      </c>
      <c r="AG371" s="3">
        <f t="shared" si="90"/>
        <v>0</v>
      </c>
      <c r="AH371" s="3">
        <f t="shared" si="90"/>
        <v>0</v>
      </c>
      <c r="AI371" s="14">
        <f>SUM(K371:V371)</f>
        <v>107500</v>
      </c>
      <c r="AJ371" s="14">
        <f>SUM(W371:AH371)</f>
        <v>35000</v>
      </c>
      <c r="AK371" s="3">
        <f>IF(AK$353&gt;AJ$353,(AK$353-AJ$353)*AK367,0)</f>
        <v>0</v>
      </c>
      <c r="AL371" s="3">
        <f t="shared" ref="AL371:AM373" si="91">AI371</f>
        <v>107500</v>
      </c>
      <c r="AM371" s="3">
        <f t="shared" si="91"/>
        <v>35000</v>
      </c>
      <c r="AN371" s="14"/>
      <c r="AO371" s="14"/>
      <c r="AP371" s="14"/>
      <c r="AQ371" s="14"/>
      <c r="AR371" s="14"/>
      <c r="AS371" s="14"/>
      <c r="AT371" s="14"/>
      <c r="AU371" s="14"/>
      <c r="AV371" s="14"/>
    </row>
    <row r="372" spans="2:48" ht="13.75" hidden="1" customHeight="1" outlineLevel="2" x14ac:dyDescent="0.3">
      <c r="D372" s="19" t="s">
        <v>91</v>
      </c>
      <c r="E372" s="19"/>
      <c r="F372" s="19"/>
      <c r="G372" s="19"/>
      <c r="H372" s="19"/>
      <c r="J372" s="19" t="s">
        <v>10</v>
      </c>
      <c r="K372" s="3">
        <f>K354*K368</f>
        <v>87000</v>
      </c>
      <c r="L372" s="3">
        <f t="shared" ref="L372:AH372" si="92">IF(L$354&gt;K$354,(L$354-K$354)*L368,0)</f>
        <v>0</v>
      </c>
      <c r="M372" s="3">
        <f t="shared" si="92"/>
        <v>0</v>
      </c>
      <c r="N372" s="3">
        <f t="shared" si="92"/>
        <v>0</v>
      </c>
      <c r="O372" s="3">
        <f t="shared" si="92"/>
        <v>3000</v>
      </c>
      <c r="P372" s="3">
        <f t="shared" si="92"/>
        <v>6000</v>
      </c>
      <c r="Q372" s="3">
        <f t="shared" si="92"/>
        <v>15000</v>
      </c>
      <c r="R372" s="3">
        <f t="shared" si="92"/>
        <v>0</v>
      </c>
      <c r="S372" s="3">
        <f t="shared" si="92"/>
        <v>0</v>
      </c>
      <c r="T372" s="3">
        <f t="shared" si="92"/>
        <v>0</v>
      </c>
      <c r="U372" s="3">
        <f t="shared" si="92"/>
        <v>0</v>
      </c>
      <c r="V372" s="3">
        <f t="shared" si="92"/>
        <v>0</v>
      </c>
      <c r="W372" s="3">
        <f t="shared" si="92"/>
        <v>21000</v>
      </c>
      <c r="X372" s="3">
        <f>IF(X$354&gt;W$354,(X$354-W$354)*X368,0)</f>
        <v>0</v>
      </c>
      <c r="Y372" s="3">
        <f t="shared" si="92"/>
        <v>0</v>
      </c>
      <c r="Z372" s="3">
        <f t="shared" si="92"/>
        <v>0</v>
      </c>
      <c r="AA372" s="3">
        <f t="shared" si="92"/>
        <v>0</v>
      </c>
      <c r="AB372" s="3">
        <f t="shared" si="92"/>
        <v>0</v>
      </c>
      <c r="AC372" s="3">
        <f t="shared" si="92"/>
        <v>0</v>
      </c>
      <c r="AD372" s="3">
        <f t="shared" si="92"/>
        <v>0</v>
      </c>
      <c r="AE372" s="3">
        <f t="shared" si="92"/>
        <v>0</v>
      </c>
      <c r="AF372" s="3">
        <f t="shared" si="92"/>
        <v>0</v>
      </c>
      <c r="AG372" s="3">
        <f t="shared" si="92"/>
        <v>0</v>
      </c>
      <c r="AH372" s="3">
        <f t="shared" si="92"/>
        <v>0</v>
      </c>
      <c r="AI372" s="14">
        <f>SUM(K372:V372)</f>
        <v>111000</v>
      </c>
      <c r="AJ372" s="14">
        <f>SUM(W372:AH372)</f>
        <v>21000</v>
      </c>
      <c r="AK372" s="3">
        <f>IF(AK$354&gt;AJ$354,(AK$354-AJ$354)*AK368,0)</f>
        <v>0</v>
      </c>
      <c r="AL372" s="3">
        <f t="shared" si="91"/>
        <v>111000</v>
      </c>
      <c r="AM372" s="3">
        <f t="shared" si="91"/>
        <v>21000</v>
      </c>
      <c r="AN372" s="14"/>
      <c r="AO372" s="14"/>
      <c r="AP372" s="14"/>
      <c r="AQ372" s="14"/>
      <c r="AR372" s="14"/>
      <c r="AS372" s="14"/>
      <c r="AT372" s="14"/>
      <c r="AU372" s="14"/>
      <c r="AV372" s="14"/>
    </row>
    <row r="373" spans="2:48" ht="13.75" hidden="1" customHeight="1" outlineLevel="2" x14ac:dyDescent="0.3">
      <c r="D373" s="19" t="s">
        <v>91</v>
      </c>
      <c r="E373" s="19"/>
      <c r="F373" s="19"/>
      <c r="G373" s="19"/>
      <c r="H373" s="19"/>
      <c r="J373" s="19" t="s">
        <v>15</v>
      </c>
      <c r="K373" s="3">
        <f>K355*K369</f>
        <v>84000</v>
      </c>
      <c r="L373" s="3">
        <f t="shared" ref="L373:AH373" si="93">IF(L$355&gt;K$355,(L$355-K$355)*L369,0)</f>
        <v>0</v>
      </c>
      <c r="M373" s="3">
        <f t="shared" si="93"/>
        <v>0</v>
      </c>
      <c r="N373" s="3">
        <f t="shared" si="93"/>
        <v>0</v>
      </c>
      <c r="O373" s="3">
        <f t="shared" si="93"/>
        <v>0</v>
      </c>
      <c r="P373" s="3">
        <f t="shared" si="93"/>
        <v>4000</v>
      </c>
      <c r="Q373" s="3">
        <f t="shared" si="93"/>
        <v>28000</v>
      </c>
      <c r="R373" s="3">
        <f t="shared" si="93"/>
        <v>0</v>
      </c>
      <c r="S373" s="3">
        <f t="shared" si="93"/>
        <v>0</v>
      </c>
      <c r="T373" s="3">
        <f t="shared" si="93"/>
        <v>4000</v>
      </c>
      <c r="U373" s="3">
        <f t="shared" si="93"/>
        <v>0</v>
      </c>
      <c r="V373" s="3">
        <f t="shared" si="93"/>
        <v>0</v>
      </c>
      <c r="W373" s="3">
        <f t="shared" si="93"/>
        <v>24000</v>
      </c>
      <c r="X373" s="3">
        <f>IF(X$355&gt;W$355,(X$355-W$355)*X369,0)</f>
        <v>0</v>
      </c>
      <c r="Y373" s="3">
        <f t="shared" si="93"/>
        <v>0</v>
      </c>
      <c r="Z373" s="3">
        <f t="shared" si="93"/>
        <v>0</v>
      </c>
      <c r="AA373" s="3">
        <f t="shared" si="93"/>
        <v>0</v>
      </c>
      <c r="AB373" s="3">
        <f t="shared" si="93"/>
        <v>0</v>
      </c>
      <c r="AC373" s="3">
        <f t="shared" si="93"/>
        <v>0</v>
      </c>
      <c r="AD373" s="3">
        <f t="shared" si="93"/>
        <v>0</v>
      </c>
      <c r="AE373" s="3">
        <f t="shared" si="93"/>
        <v>0</v>
      </c>
      <c r="AF373" s="3">
        <f t="shared" si="93"/>
        <v>0</v>
      </c>
      <c r="AG373" s="3">
        <f t="shared" si="93"/>
        <v>0</v>
      </c>
      <c r="AH373" s="3">
        <f t="shared" si="93"/>
        <v>0</v>
      </c>
      <c r="AI373" s="14">
        <f>SUM(K373:V373)</f>
        <v>120000</v>
      </c>
      <c r="AJ373" s="14">
        <f>SUM(W373:AH373)</f>
        <v>24000</v>
      </c>
      <c r="AK373" s="3">
        <f>IF(AK$355&gt;AJ$355,(AK$355-AJ$355)*AK369,0)</f>
        <v>0</v>
      </c>
      <c r="AL373" s="3">
        <f t="shared" si="91"/>
        <v>120000</v>
      </c>
      <c r="AM373" s="3">
        <f t="shared" si="91"/>
        <v>24000</v>
      </c>
      <c r="AN373" s="14"/>
      <c r="AO373" s="14"/>
      <c r="AP373" s="14"/>
      <c r="AQ373" s="14"/>
      <c r="AR373" s="14"/>
      <c r="AS373" s="14"/>
      <c r="AT373" s="14"/>
      <c r="AU373" s="14"/>
      <c r="AV373" s="14"/>
    </row>
    <row r="374" spans="2:48" ht="13.75" hidden="1" customHeight="1" outlineLevel="2" x14ac:dyDescent="0.3">
      <c r="B374" t="s">
        <v>103</v>
      </c>
      <c r="L374" s="3"/>
      <c r="M374" s="3"/>
      <c r="N374" s="3"/>
      <c r="O374" s="3"/>
      <c r="P374" s="3"/>
      <c r="Q374" s="3"/>
      <c r="R374" s="13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</row>
    <row r="375" spans="2:48" hidden="1" outlineLevel="2" x14ac:dyDescent="0.3">
      <c r="D375" s="19" t="s">
        <v>93</v>
      </c>
      <c r="E375" s="19"/>
      <c r="F375" s="19"/>
      <c r="G375" s="19"/>
      <c r="H375" s="19"/>
      <c r="J375" s="19" t="s">
        <v>11</v>
      </c>
      <c r="K375" s="3">
        <v>20000</v>
      </c>
      <c r="L375" s="3">
        <v>20000</v>
      </c>
      <c r="M375" s="3">
        <v>20000</v>
      </c>
      <c r="N375" s="3">
        <v>20000</v>
      </c>
      <c r="O375" s="3">
        <v>20000</v>
      </c>
      <c r="P375" s="3">
        <v>20000</v>
      </c>
      <c r="Q375" s="3">
        <v>20000</v>
      </c>
      <c r="R375" s="3">
        <v>20000</v>
      </c>
      <c r="S375" s="3">
        <v>20000</v>
      </c>
      <c r="T375" s="3">
        <v>20000</v>
      </c>
      <c r="U375" s="3">
        <v>20000</v>
      </c>
      <c r="V375" s="3">
        <v>20000</v>
      </c>
      <c r="W375" s="3">
        <v>20000</v>
      </c>
      <c r="X375" s="3">
        <v>20000</v>
      </c>
      <c r="Y375" s="3">
        <v>20000</v>
      </c>
      <c r="Z375" s="3">
        <v>20000</v>
      </c>
      <c r="AA375" s="3">
        <v>20000</v>
      </c>
      <c r="AB375" s="3">
        <v>20000</v>
      </c>
      <c r="AC375" s="3">
        <v>20000</v>
      </c>
      <c r="AD375" s="3">
        <v>20000</v>
      </c>
      <c r="AE375" s="3">
        <v>20000</v>
      </c>
      <c r="AF375" s="3">
        <v>20000</v>
      </c>
      <c r="AG375" s="3">
        <v>20000</v>
      </c>
      <c r="AH375" s="3">
        <v>20000</v>
      </c>
      <c r="AI375" s="14">
        <f>V375</f>
        <v>20000</v>
      </c>
      <c r="AJ375" s="14">
        <f>AH375</f>
        <v>20000</v>
      </c>
      <c r="AK375" s="14">
        <f>AJ375*(1+$AO375)</f>
        <v>20000</v>
      </c>
      <c r="AL375" s="14">
        <f>AK375*(1+$AO375)</f>
        <v>20000</v>
      </c>
      <c r="AM375" s="14">
        <f>AL375*(1+$AO375)</f>
        <v>20000</v>
      </c>
      <c r="AO375" s="42">
        <v>0</v>
      </c>
      <c r="AP375" s="14"/>
      <c r="AQ375" s="14"/>
      <c r="AR375" s="14"/>
      <c r="AS375" s="14"/>
      <c r="AT375" s="14"/>
      <c r="AU375" s="14"/>
      <c r="AV375" s="14"/>
    </row>
    <row r="376" spans="2:48" ht="13.75" hidden="1" customHeight="1" outlineLevel="2" x14ac:dyDescent="0.3">
      <c r="D376" s="19" t="s">
        <v>93</v>
      </c>
      <c r="E376" s="19"/>
      <c r="F376" s="19"/>
      <c r="G376" s="19"/>
      <c r="H376" s="19"/>
      <c r="J376" s="19" t="s">
        <v>10</v>
      </c>
      <c r="K376" s="3">
        <v>25000</v>
      </c>
      <c r="L376" s="3">
        <v>25000</v>
      </c>
      <c r="M376" s="3">
        <v>25000</v>
      </c>
      <c r="N376" s="3">
        <v>25000</v>
      </c>
      <c r="O376" s="3">
        <v>25000</v>
      </c>
      <c r="P376" s="3">
        <v>25000</v>
      </c>
      <c r="Q376" s="3">
        <v>25000</v>
      </c>
      <c r="R376" s="3">
        <v>25000</v>
      </c>
      <c r="S376" s="3">
        <v>25000</v>
      </c>
      <c r="T376" s="3">
        <v>25000</v>
      </c>
      <c r="U376" s="3">
        <v>25000</v>
      </c>
      <c r="V376" s="3">
        <v>25000</v>
      </c>
      <c r="W376" s="3">
        <v>25000</v>
      </c>
      <c r="X376" s="3">
        <v>25000</v>
      </c>
      <c r="Y376" s="3">
        <v>25000</v>
      </c>
      <c r="Z376" s="3">
        <v>25000</v>
      </c>
      <c r="AA376" s="3">
        <v>25000</v>
      </c>
      <c r="AB376" s="3">
        <v>25000</v>
      </c>
      <c r="AC376" s="3">
        <v>25000</v>
      </c>
      <c r="AD376" s="3">
        <v>25000</v>
      </c>
      <c r="AE376" s="3">
        <v>25000</v>
      </c>
      <c r="AF376" s="3">
        <v>25000</v>
      </c>
      <c r="AG376" s="3">
        <v>25000</v>
      </c>
      <c r="AH376" s="3">
        <v>25000</v>
      </c>
      <c r="AI376" s="14">
        <f>V376</f>
        <v>25000</v>
      </c>
      <c r="AJ376" s="14">
        <f>AH376</f>
        <v>25000</v>
      </c>
      <c r="AK376" s="14">
        <f t="shared" ref="AK376:AM377" si="94">AJ376*(1+$AO376)</f>
        <v>25000</v>
      </c>
      <c r="AL376" s="14">
        <f t="shared" si="94"/>
        <v>25000</v>
      </c>
      <c r="AM376" s="14">
        <f t="shared" si="94"/>
        <v>25000</v>
      </c>
      <c r="AO376" s="42">
        <v>0</v>
      </c>
      <c r="AP376" s="14"/>
      <c r="AQ376" s="14"/>
      <c r="AR376" s="14"/>
      <c r="AS376" s="14"/>
      <c r="AT376" s="14"/>
      <c r="AU376" s="14"/>
      <c r="AV376" s="14"/>
    </row>
    <row r="377" spans="2:48" ht="13.75" hidden="1" customHeight="1" outlineLevel="2" x14ac:dyDescent="0.3">
      <c r="D377" s="19" t="s">
        <v>93</v>
      </c>
      <c r="E377" s="19"/>
      <c r="F377" s="19"/>
      <c r="G377" s="19"/>
      <c r="H377" s="19"/>
      <c r="J377" s="19" t="s">
        <v>15</v>
      </c>
      <c r="K377" s="3">
        <v>30000</v>
      </c>
      <c r="L377" s="3">
        <v>30000</v>
      </c>
      <c r="M377" s="3">
        <v>30000</v>
      </c>
      <c r="N377" s="3">
        <v>30000</v>
      </c>
      <c r="O377" s="3">
        <v>30000</v>
      </c>
      <c r="P377" s="3">
        <v>30000</v>
      </c>
      <c r="Q377" s="3">
        <v>30000</v>
      </c>
      <c r="R377" s="3">
        <v>30000</v>
      </c>
      <c r="S377" s="3">
        <v>30000</v>
      </c>
      <c r="T377" s="3">
        <v>30000</v>
      </c>
      <c r="U377" s="3">
        <v>30000</v>
      </c>
      <c r="V377" s="3">
        <v>30000</v>
      </c>
      <c r="W377" s="3">
        <v>30000</v>
      </c>
      <c r="X377" s="3">
        <v>30000</v>
      </c>
      <c r="Y377" s="3">
        <v>30000</v>
      </c>
      <c r="Z377" s="3">
        <v>30000</v>
      </c>
      <c r="AA377" s="3">
        <v>30000</v>
      </c>
      <c r="AB377" s="3">
        <v>30000</v>
      </c>
      <c r="AC377" s="3">
        <v>30000</v>
      </c>
      <c r="AD377" s="3">
        <v>30000</v>
      </c>
      <c r="AE377" s="3">
        <v>30000</v>
      </c>
      <c r="AF377" s="3">
        <v>30000</v>
      </c>
      <c r="AG377" s="3">
        <v>30000</v>
      </c>
      <c r="AH377" s="3">
        <v>30000</v>
      </c>
      <c r="AI377" s="14">
        <f>V377</f>
        <v>30000</v>
      </c>
      <c r="AJ377" s="14">
        <f>AH377</f>
        <v>30000</v>
      </c>
      <c r="AK377" s="14">
        <f t="shared" si="94"/>
        <v>30000</v>
      </c>
      <c r="AL377" s="14">
        <f t="shared" si="94"/>
        <v>30000</v>
      </c>
      <c r="AM377" s="14">
        <f t="shared" si="94"/>
        <v>30000</v>
      </c>
      <c r="AO377" s="42">
        <v>0</v>
      </c>
      <c r="AP377" s="14"/>
      <c r="AQ377" s="14"/>
      <c r="AR377" s="14"/>
      <c r="AS377" s="14"/>
      <c r="AT377" s="14"/>
      <c r="AU377" s="14"/>
      <c r="AV377" s="14"/>
    </row>
    <row r="378" spans="2:48" ht="13.75" hidden="1" customHeight="1" outlineLevel="2" x14ac:dyDescent="0.3">
      <c r="B378" t="s">
        <v>103</v>
      </c>
      <c r="L378" s="3"/>
      <c r="M378" s="3"/>
      <c r="N378" s="3"/>
      <c r="O378" s="3"/>
      <c r="P378" s="3"/>
      <c r="Q378" s="3"/>
      <c r="R378" s="13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</row>
    <row r="379" spans="2:48" hidden="1" outlineLevel="2" x14ac:dyDescent="0.3">
      <c r="D379" s="19" t="s">
        <v>97</v>
      </c>
      <c r="E379" s="19"/>
      <c r="F379" s="19"/>
      <c r="G379" s="19"/>
      <c r="H379" s="19"/>
      <c r="J379" s="19" t="s">
        <v>11</v>
      </c>
      <c r="K379" s="3">
        <v>2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2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14">
        <f>SUM(K379:V379)</f>
        <v>2</v>
      </c>
      <c r="AJ379" s="14">
        <f>SUM(W379:AH379)</f>
        <v>2</v>
      </c>
      <c r="AK379" s="14">
        <v>0</v>
      </c>
      <c r="AL379" s="14">
        <v>0</v>
      </c>
      <c r="AM379" s="14">
        <f>AI379</f>
        <v>2</v>
      </c>
      <c r="AN379" s="14"/>
      <c r="AO379" s="14"/>
      <c r="AP379" s="14"/>
      <c r="AQ379" s="14"/>
      <c r="AR379" s="14"/>
      <c r="AS379" s="14"/>
      <c r="AT379" s="14"/>
      <c r="AU379" s="14"/>
      <c r="AV379" s="14"/>
    </row>
    <row r="380" spans="2:48" ht="13.75" hidden="1" customHeight="1" outlineLevel="2" x14ac:dyDescent="0.3">
      <c r="D380" s="19" t="s">
        <v>97</v>
      </c>
      <c r="E380" s="19"/>
      <c r="F380" s="19"/>
      <c r="G380" s="19"/>
      <c r="H380" s="19"/>
      <c r="J380" s="19" t="s">
        <v>10</v>
      </c>
      <c r="K380" s="3">
        <v>2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2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14">
        <f>SUM(K380:V380)</f>
        <v>2</v>
      </c>
      <c r="AJ380" s="14">
        <f>SUM(W380:AH380)</f>
        <v>2</v>
      </c>
      <c r="AK380" s="14">
        <v>0</v>
      </c>
      <c r="AL380" s="14">
        <v>0</v>
      </c>
      <c r="AM380" s="14">
        <f>AI380</f>
        <v>2</v>
      </c>
      <c r="AN380" s="14"/>
      <c r="AO380" s="14"/>
      <c r="AP380" s="14"/>
      <c r="AQ380" s="14"/>
      <c r="AR380" s="14"/>
      <c r="AS380" s="14"/>
      <c r="AT380" s="14"/>
      <c r="AU380" s="14"/>
      <c r="AV380" s="14"/>
    </row>
    <row r="381" spans="2:48" ht="13.75" hidden="1" customHeight="1" outlineLevel="2" x14ac:dyDescent="0.3">
      <c r="D381" s="19" t="s">
        <v>97</v>
      </c>
      <c r="E381" s="19"/>
      <c r="F381" s="19"/>
      <c r="G381" s="19"/>
      <c r="H381" s="19"/>
      <c r="J381" s="19" t="s">
        <v>15</v>
      </c>
      <c r="K381" s="3">
        <v>2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2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14">
        <f>SUM(K381:V381)</f>
        <v>2</v>
      </c>
      <c r="AJ381" s="14">
        <f>SUM(W381:AH381)</f>
        <v>2</v>
      </c>
      <c r="AK381" s="14">
        <v>0</v>
      </c>
      <c r="AL381" s="14">
        <v>0</v>
      </c>
      <c r="AM381" s="14">
        <f>AI381</f>
        <v>2</v>
      </c>
      <c r="AN381" s="14"/>
      <c r="AO381" s="14"/>
      <c r="AP381" s="14"/>
      <c r="AQ381" s="14"/>
      <c r="AR381" s="14"/>
      <c r="AS381" s="14"/>
      <c r="AT381" s="14"/>
      <c r="AU381" s="14"/>
      <c r="AV381" s="14"/>
    </row>
    <row r="382" spans="2:48" ht="13.75" hidden="1" customHeight="1" outlineLevel="2" x14ac:dyDescent="0.3">
      <c r="B382" t="s">
        <v>103</v>
      </c>
      <c r="L382" s="3"/>
      <c r="M382" s="3"/>
      <c r="N382" s="3"/>
      <c r="O382" s="3"/>
      <c r="P382" s="3"/>
      <c r="Q382" s="3"/>
      <c r="R382" s="13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</row>
    <row r="383" spans="2:48" hidden="1" outlineLevel="2" x14ac:dyDescent="0.3">
      <c r="D383" s="19" t="s">
        <v>91</v>
      </c>
      <c r="E383" s="19"/>
      <c r="F383" s="19"/>
      <c r="G383" s="19"/>
      <c r="H383" s="19"/>
      <c r="J383" s="19" t="s">
        <v>11</v>
      </c>
      <c r="K383" s="3">
        <f>K375*K379</f>
        <v>40000</v>
      </c>
      <c r="L383" s="3">
        <f t="shared" ref="L383:AH385" si="95">L375*L379</f>
        <v>0</v>
      </c>
      <c r="M383" s="3">
        <f t="shared" si="95"/>
        <v>0</v>
      </c>
      <c r="N383" s="3">
        <f t="shared" si="95"/>
        <v>0</v>
      </c>
      <c r="O383" s="3">
        <f t="shared" si="95"/>
        <v>0</v>
      </c>
      <c r="P383" s="3">
        <f t="shared" si="95"/>
        <v>0</v>
      </c>
      <c r="Q383" s="3">
        <f t="shared" si="95"/>
        <v>0</v>
      </c>
      <c r="R383" s="3">
        <f t="shared" si="95"/>
        <v>0</v>
      </c>
      <c r="S383" s="3">
        <f t="shared" si="95"/>
        <v>0</v>
      </c>
      <c r="T383" s="3">
        <f t="shared" si="95"/>
        <v>0</v>
      </c>
      <c r="U383" s="3">
        <f t="shared" si="95"/>
        <v>0</v>
      </c>
      <c r="V383" s="3">
        <f t="shared" si="95"/>
        <v>0</v>
      </c>
      <c r="W383" s="3">
        <f t="shared" si="95"/>
        <v>40000</v>
      </c>
      <c r="X383" s="3">
        <f t="shared" si="95"/>
        <v>0</v>
      </c>
      <c r="Y383" s="3">
        <f t="shared" si="95"/>
        <v>0</v>
      </c>
      <c r="Z383" s="3">
        <f t="shared" si="95"/>
        <v>0</v>
      </c>
      <c r="AA383" s="3">
        <f t="shared" si="95"/>
        <v>0</v>
      </c>
      <c r="AB383" s="3">
        <f t="shared" si="95"/>
        <v>0</v>
      </c>
      <c r="AC383" s="3">
        <f t="shared" si="95"/>
        <v>0</v>
      </c>
      <c r="AD383" s="3">
        <f t="shared" si="95"/>
        <v>0</v>
      </c>
      <c r="AE383" s="3">
        <f t="shared" si="95"/>
        <v>0</v>
      </c>
      <c r="AF383" s="3">
        <f t="shared" si="95"/>
        <v>0</v>
      </c>
      <c r="AG383" s="3">
        <f t="shared" si="95"/>
        <v>0</v>
      </c>
      <c r="AH383" s="3">
        <f t="shared" si="95"/>
        <v>0</v>
      </c>
      <c r="AI383" s="14">
        <f>SUM(K383:V383)</f>
        <v>40000</v>
      </c>
      <c r="AJ383" s="14">
        <f>SUM(W383:AH383)</f>
        <v>40000</v>
      </c>
      <c r="AK383" s="14">
        <f t="shared" ref="AK383:AM385" si="96">AK375*AK379</f>
        <v>0</v>
      </c>
      <c r="AL383" s="14">
        <f t="shared" si="96"/>
        <v>0</v>
      </c>
      <c r="AM383" s="14">
        <f t="shared" si="96"/>
        <v>40000</v>
      </c>
      <c r="AN383" s="14"/>
      <c r="AO383" s="14"/>
      <c r="AP383" s="14"/>
      <c r="AQ383" s="14"/>
      <c r="AR383" s="14"/>
      <c r="AS383" s="14"/>
      <c r="AT383" s="14"/>
      <c r="AU383" s="14"/>
      <c r="AV383" s="14"/>
    </row>
    <row r="384" spans="2:48" ht="13.75" hidden="1" customHeight="1" outlineLevel="2" x14ac:dyDescent="0.3">
      <c r="D384" s="19" t="s">
        <v>91</v>
      </c>
      <c r="E384" s="19"/>
      <c r="F384" s="19"/>
      <c r="G384" s="19"/>
      <c r="H384" s="19"/>
      <c r="J384" s="19" t="s">
        <v>10</v>
      </c>
      <c r="K384" s="3">
        <f t="shared" ref="K384:Z385" si="97">K376*K380</f>
        <v>50000</v>
      </c>
      <c r="L384" s="3">
        <f t="shared" si="97"/>
        <v>0</v>
      </c>
      <c r="M384" s="3">
        <f t="shared" si="97"/>
        <v>0</v>
      </c>
      <c r="N384" s="3">
        <f t="shared" si="97"/>
        <v>0</v>
      </c>
      <c r="O384" s="3">
        <f t="shared" si="97"/>
        <v>0</v>
      </c>
      <c r="P384" s="3">
        <f t="shared" si="97"/>
        <v>0</v>
      </c>
      <c r="Q384" s="3">
        <f t="shared" si="97"/>
        <v>0</v>
      </c>
      <c r="R384" s="3">
        <f t="shared" si="97"/>
        <v>0</v>
      </c>
      <c r="S384" s="3">
        <f t="shared" si="97"/>
        <v>0</v>
      </c>
      <c r="T384" s="3">
        <f t="shared" si="97"/>
        <v>0</v>
      </c>
      <c r="U384" s="3">
        <f t="shared" si="97"/>
        <v>0</v>
      </c>
      <c r="V384" s="3">
        <f t="shared" si="97"/>
        <v>0</v>
      </c>
      <c r="W384" s="3">
        <f t="shared" si="97"/>
        <v>50000</v>
      </c>
      <c r="X384" s="3">
        <f t="shared" si="97"/>
        <v>0</v>
      </c>
      <c r="Y384" s="3">
        <f t="shared" si="97"/>
        <v>0</v>
      </c>
      <c r="Z384" s="3">
        <f t="shared" si="97"/>
        <v>0</v>
      </c>
      <c r="AA384" s="3">
        <f t="shared" si="95"/>
        <v>0</v>
      </c>
      <c r="AB384" s="3">
        <f t="shared" si="95"/>
        <v>0</v>
      </c>
      <c r="AC384" s="3">
        <f t="shared" si="95"/>
        <v>0</v>
      </c>
      <c r="AD384" s="3">
        <f t="shared" si="95"/>
        <v>0</v>
      </c>
      <c r="AE384" s="3">
        <f t="shared" si="95"/>
        <v>0</v>
      </c>
      <c r="AF384" s="3">
        <f t="shared" si="95"/>
        <v>0</v>
      </c>
      <c r="AG384" s="3">
        <f t="shared" si="95"/>
        <v>0</v>
      </c>
      <c r="AH384" s="3">
        <f t="shared" si="95"/>
        <v>0</v>
      </c>
      <c r="AI384" s="14">
        <f>SUM(K384:V384)</f>
        <v>50000</v>
      </c>
      <c r="AJ384" s="14">
        <f>SUM(W384:AH384)</f>
        <v>50000</v>
      </c>
      <c r="AK384" s="14">
        <f t="shared" si="96"/>
        <v>0</v>
      </c>
      <c r="AL384" s="14">
        <f t="shared" si="96"/>
        <v>0</v>
      </c>
      <c r="AM384" s="14">
        <f t="shared" si="96"/>
        <v>50000</v>
      </c>
      <c r="AN384" s="14"/>
      <c r="AO384" s="14"/>
      <c r="AP384" s="14"/>
      <c r="AQ384" s="14"/>
      <c r="AR384" s="14"/>
      <c r="AS384" s="14"/>
      <c r="AT384" s="14"/>
      <c r="AU384" s="14"/>
      <c r="AV384" s="14"/>
    </row>
    <row r="385" spans="2:48" ht="13.75" hidden="1" customHeight="1" outlineLevel="2" x14ac:dyDescent="0.3">
      <c r="D385" s="19" t="s">
        <v>91</v>
      </c>
      <c r="E385" s="19"/>
      <c r="F385" s="19"/>
      <c r="G385" s="19"/>
      <c r="H385" s="19"/>
      <c r="J385" s="19" t="s">
        <v>15</v>
      </c>
      <c r="K385" s="3">
        <f t="shared" si="97"/>
        <v>60000</v>
      </c>
      <c r="L385" s="3">
        <f t="shared" si="95"/>
        <v>0</v>
      </c>
      <c r="M385" s="3">
        <f t="shared" si="95"/>
        <v>0</v>
      </c>
      <c r="N385" s="3">
        <f t="shared" si="95"/>
        <v>0</v>
      </c>
      <c r="O385" s="3">
        <f t="shared" si="95"/>
        <v>0</v>
      </c>
      <c r="P385" s="3">
        <f t="shared" si="95"/>
        <v>0</v>
      </c>
      <c r="Q385" s="3">
        <f t="shared" si="95"/>
        <v>0</v>
      </c>
      <c r="R385" s="3">
        <f t="shared" si="95"/>
        <v>0</v>
      </c>
      <c r="S385" s="3">
        <f t="shared" si="95"/>
        <v>0</v>
      </c>
      <c r="T385" s="3">
        <f t="shared" si="95"/>
        <v>0</v>
      </c>
      <c r="U385" s="3">
        <f t="shared" si="95"/>
        <v>0</v>
      </c>
      <c r="V385" s="3">
        <f t="shared" si="95"/>
        <v>0</v>
      </c>
      <c r="W385" s="3">
        <f t="shared" si="95"/>
        <v>60000</v>
      </c>
      <c r="X385" s="3">
        <f t="shared" si="95"/>
        <v>0</v>
      </c>
      <c r="Y385" s="3">
        <f t="shared" si="95"/>
        <v>0</v>
      </c>
      <c r="Z385" s="3">
        <f t="shared" si="95"/>
        <v>0</v>
      </c>
      <c r="AA385" s="3">
        <f t="shared" si="95"/>
        <v>0</v>
      </c>
      <c r="AB385" s="3">
        <f t="shared" si="95"/>
        <v>0</v>
      </c>
      <c r="AC385" s="3">
        <f t="shared" si="95"/>
        <v>0</v>
      </c>
      <c r="AD385" s="3">
        <f t="shared" si="95"/>
        <v>0</v>
      </c>
      <c r="AE385" s="3">
        <f t="shared" si="95"/>
        <v>0</v>
      </c>
      <c r="AF385" s="3">
        <f t="shared" si="95"/>
        <v>0</v>
      </c>
      <c r="AG385" s="3">
        <f t="shared" si="95"/>
        <v>0</v>
      </c>
      <c r="AH385" s="3">
        <f t="shared" si="95"/>
        <v>0</v>
      </c>
      <c r="AI385" s="14">
        <f>SUM(K385:V385)</f>
        <v>60000</v>
      </c>
      <c r="AJ385" s="14">
        <f>SUM(W385:AH385)</f>
        <v>60000</v>
      </c>
      <c r="AK385" s="14">
        <f t="shared" si="96"/>
        <v>0</v>
      </c>
      <c r="AL385" s="14">
        <f t="shared" si="96"/>
        <v>0</v>
      </c>
      <c r="AM385" s="14">
        <f t="shared" si="96"/>
        <v>60000</v>
      </c>
      <c r="AN385" s="14"/>
      <c r="AO385" s="14"/>
      <c r="AP385" s="14"/>
      <c r="AQ385" s="14"/>
      <c r="AR385" s="14"/>
      <c r="AS385" s="14"/>
      <c r="AT385" s="14"/>
      <c r="AU385" s="14"/>
      <c r="AV385" s="14"/>
    </row>
    <row r="386" spans="2:48" ht="13.75" hidden="1" customHeight="1" outlineLevel="2" x14ac:dyDescent="0.3">
      <c r="B386" t="s">
        <v>104</v>
      </c>
      <c r="L386" s="3"/>
      <c r="M386" s="3"/>
      <c r="N386" s="3"/>
      <c r="O386" s="3"/>
      <c r="P386" s="3"/>
      <c r="Q386" s="3"/>
      <c r="R386" s="13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</row>
    <row r="387" spans="2:48" hidden="1" outlineLevel="2" x14ac:dyDescent="0.3">
      <c r="D387" s="19" t="s">
        <v>93</v>
      </c>
      <c r="E387" s="19"/>
      <c r="F387" s="19"/>
      <c r="G387" s="19"/>
      <c r="H387" s="19"/>
      <c r="J387" s="19" t="s">
        <v>11</v>
      </c>
      <c r="K387" s="3">
        <v>10000</v>
      </c>
      <c r="L387" s="3">
        <v>10000</v>
      </c>
      <c r="M387" s="3">
        <v>10000</v>
      </c>
      <c r="N387" s="3">
        <v>10000</v>
      </c>
      <c r="O387" s="3">
        <v>10000</v>
      </c>
      <c r="P387" s="3">
        <v>10000</v>
      </c>
      <c r="Q387" s="3">
        <v>10000</v>
      </c>
      <c r="R387" s="3">
        <v>10000</v>
      </c>
      <c r="S387" s="3">
        <v>10000</v>
      </c>
      <c r="T387" s="3">
        <v>10000</v>
      </c>
      <c r="U387" s="3">
        <v>10000</v>
      </c>
      <c r="V387" s="3">
        <v>10000</v>
      </c>
      <c r="W387" s="3">
        <v>10000</v>
      </c>
      <c r="X387" s="3">
        <v>10000</v>
      </c>
      <c r="Y387" s="3">
        <v>10000</v>
      </c>
      <c r="Z387" s="3">
        <v>10000</v>
      </c>
      <c r="AA387" s="3">
        <v>10000</v>
      </c>
      <c r="AB387" s="3">
        <v>10000</v>
      </c>
      <c r="AC387" s="3">
        <v>10000</v>
      </c>
      <c r="AD387" s="3">
        <v>10000</v>
      </c>
      <c r="AE387" s="3">
        <v>10000</v>
      </c>
      <c r="AF387" s="3">
        <v>10000</v>
      </c>
      <c r="AG387" s="3">
        <v>10000</v>
      </c>
      <c r="AH387" s="3">
        <v>10000</v>
      </c>
      <c r="AI387" s="14">
        <f>V387</f>
        <v>10000</v>
      </c>
      <c r="AJ387" s="14">
        <f>AH387</f>
        <v>10000</v>
      </c>
      <c r="AK387" s="14">
        <f>AJ387*(1+$AO387)</f>
        <v>10000</v>
      </c>
      <c r="AL387" s="14">
        <f>AK387*(1+$AO387)</f>
        <v>10000</v>
      </c>
      <c r="AM387" s="14">
        <f>AL387*(1+$AO387)</f>
        <v>10000</v>
      </c>
      <c r="AO387" s="42">
        <v>0</v>
      </c>
      <c r="AP387" s="14"/>
      <c r="AQ387" s="14"/>
      <c r="AR387" s="14"/>
      <c r="AS387" s="14"/>
      <c r="AT387" s="14"/>
      <c r="AU387" s="14"/>
      <c r="AV387" s="14"/>
    </row>
    <row r="388" spans="2:48" ht="13.75" hidden="1" customHeight="1" outlineLevel="2" x14ac:dyDescent="0.3">
      <c r="D388" s="19" t="s">
        <v>93</v>
      </c>
      <c r="E388" s="19"/>
      <c r="F388" s="19"/>
      <c r="G388" s="19"/>
      <c r="H388" s="19"/>
      <c r="J388" s="19" t="s">
        <v>10</v>
      </c>
      <c r="K388" s="3">
        <v>13000</v>
      </c>
      <c r="L388" s="3">
        <v>13000</v>
      </c>
      <c r="M388" s="3">
        <v>13000</v>
      </c>
      <c r="N388" s="3">
        <v>13000</v>
      </c>
      <c r="O388" s="3">
        <v>13000</v>
      </c>
      <c r="P388" s="3">
        <v>13000</v>
      </c>
      <c r="Q388" s="3">
        <v>13000</v>
      </c>
      <c r="R388" s="3">
        <v>13000</v>
      </c>
      <c r="S388" s="3">
        <v>13000</v>
      </c>
      <c r="T388" s="3">
        <v>13000</v>
      </c>
      <c r="U388" s="3">
        <v>13000</v>
      </c>
      <c r="V388" s="3">
        <v>13000</v>
      </c>
      <c r="W388" s="3">
        <v>13000</v>
      </c>
      <c r="X388" s="3">
        <v>13000</v>
      </c>
      <c r="Y388" s="3">
        <v>13000</v>
      </c>
      <c r="Z388" s="3">
        <v>13000</v>
      </c>
      <c r="AA388" s="3">
        <v>13000</v>
      </c>
      <c r="AB388" s="3">
        <v>13000</v>
      </c>
      <c r="AC388" s="3">
        <v>13000</v>
      </c>
      <c r="AD388" s="3">
        <v>13000</v>
      </c>
      <c r="AE388" s="3">
        <v>13000</v>
      </c>
      <c r="AF388" s="3">
        <v>13000</v>
      </c>
      <c r="AG388" s="3">
        <v>13000</v>
      </c>
      <c r="AH388" s="3">
        <v>13000</v>
      </c>
      <c r="AI388" s="14">
        <f>V388</f>
        <v>13000</v>
      </c>
      <c r="AJ388" s="14">
        <f>AH388</f>
        <v>13000</v>
      </c>
      <c r="AK388" s="14">
        <f t="shared" ref="AK388:AM389" si="98">AJ388*(1+$AO388)</f>
        <v>13000</v>
      </c>
      <c r="AL388" s="14">
        <f t="shared" si="98"/>
        <v>13000</v>
      </c>
      <c r="AM388" s="14">
        <f t="shared" si="98"/>
        <v>13000</v>
      </c>
      <c r="AO388" s="42">
        <v>0</v>
      </c>
      <c r="AP388" s="14"/>
      <c r="AQ388" s="14"/>
      <c r="AR388" s="14"/>
      <c r="AS388" s="14"/>
      <c r="AT388" s="14"/>
      <c r="AU388" s="14"/>
      <c r="AV388" s="14"/>
    </row>
    <row r="389" spans="2:48" ht="13.75" hidden="1" customHeight="1" outlineLevel="2" x14ac:dyDescent="0.3">
      <c r="D389" s="19" t="s">
        <v>93</v>
      </c>
      <c r="E389" s="19"/>
      <c r="F389" s="19"/>
      <c r="G389" s="19"/>
      <c r="H389" s="19"/>
      <c r="J389" s="19" t="s">
        <v>15</v>
      </c>
      <c r="K389" s="3">
        <v>16000</v>
      </c>
      <c r="L389" s="3">
        <v>16000</v>
      </c>
      <c r="M389" s="3">
        <v>16000</v>
      </c>
      <c r="N389" s="3">
        <v>16000</v>
      </c>
      <c r="O389" s="3">
        <v>16000</v>
      </c>
      <c r="P389" s="3">
        <v>16000</v>
      </c>
      <c r="Q389" s="3">
        <v>16000</v>
      </c>
      <c r="R389" s="3">
        <v>16000</v>
      </c>
      <c r="S389" s="3">
        <v>16000</v>
      </c>
      <c r="T389" s="3">
        <v>16000</v>
      </c>
      <c r="U389" s="3">
        <v>16000</v>
      </c>
      <c r="V389" s="3">
        <v>16000</v>
      </c>
      <c r="W389" s="3">
        <v>16000</v>
      </c>
      <c r="X389" s="3">
        <v>16000</v>
      </c>
      <c r="Y389" s="3">
        <v>16000</v>
      </c>
      <c r="Z389" s="3">
        <v>16000</v>
      </c>
      <c r="AA389" s="3">
        <v>16000</v>
      </c>
      <c r="AB389" s="3">
        <v>16000</v>
      </c>
      <c r="AC389" s="3">
        <v>16000</v>
      </c>
      <c r="AD389" s="3">
        <v>16000</v>
      </c>
      <c r="AE389" s="3">
        <v>16000</v>
      </c>
      <c r="AF389" s="3">
        <v>16000</v>
      </c>
      <c r="AG389" s="3">
        <v>16000</v>
      </c>
      <c r="AH389" s="3">
        <v>16000</v>
      </c>
      <c r="AI389" s="14">
        <f>V389</f>
        <v>16000</v>
      </c>
      <c r="AJ389" s="14">
        <f>AH389</f>
        <v>16000</v>
      </c>
      <c r="AK389" s="14">
        <f t="shared" si="98"/>
        <v>16000</v>
      </c>
      <c r="AL389" s="14">
        <f t="shared" si="98"/>
        <v>16000</v>
      </c>
      <c r="AM389" s="14">
        <f t="shared" si="98"/>
        <v>16000</v>
      </c>
      <c r="AO389" s="42">
        <v>0</v>
      </c>
      <c r="AP389" s="14"/>
      <c r="AQ389" s="14"/>
      <c r="AR389" s="14"/>
      <c r="AS389" s="14"/>
      <c r="AT389" s="14"/>
      <c r="AU389" s="14"/>
      <c r="AV389" s="14"/>
    </row>
    <row r="390" spans="2:48" ht="13.75" hidden="1" customHeight="1" outlineLevel="2" x14ac:dyDescent="0.3">
      <c r="B390" t="s">
        <v>104</v>
      </c>
      <c r="L390" s="3"/>
      <c r="M390" s="3"/>
      <c r="N390" s="3"/>
      <c r="O390" s="3"/>
      <c r="P390" s="3"/>
      <c r="Q390" s="3"/>
      <c r="R390" s="13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</row>
    <row r="391" spans="2:48" hidden="1" outlineLevel="2" x14ac:dyDescent="0.3">
      <c r="D391" s="19" t="s">
        <v>97</v>
      </c>
      <c r="E391" s="19"/>
      <c r="F391" s="19"/>
      <c r="G391" s="19"/>
      <c r="H391" s="19"/>
      <c r="J391" s="19" t="s">
        <v>11</v>
      </c>
      <c r="K391" s="3">
        <v>3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3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14">
        <f>SUM(K391:V391)</f>
        <v>3</v>
      </c>
      <c r="AJ391" s="14">
        <f>SUM(W391:AH391)</f>
        <v>3</v>
      </c>
      <c r="AK391" s="14">
        <v>0</v>
      </c>
      <c r="AL391" s="14">
        <v>0</v>
      </c>
      <c r="AM391" s="14">
        <f>AI391</f>
        <v>3</v>
      </c>
      <c r="AN391" s="14"/>
      <c r="AO391" s="14"/>
      <c r="AP391" s="14"/>
      <c r="AQ391" s="14"/>
      <c r="AR391" s="14"/>
      <c r="AS391" s="14"/>
      <c r="AT391" s="14"/>
      <c r="AU391" s="14"/>
      <c r="AV391" s="14"/>
    </row>
    <row r="392" spans="2:48" ht="13.75" hidden="1" customHeight="1" outlineLevel="2" x14ac:dyDescent="0.3">
      <c r="D392" s="19" t="s">
        <v>97</v>
      </c>
      <c r="E392" s="19"/>
      <c r="F392" s="19"/>
      <c r="G392" s="19"/>
      <c r="H392" s="19"/>
      <c r="J392" s="19" t="s">
        <v>10</v>
      </c>
      <c r="K392" s="3">
        <v>3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3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14">
        <f>SUM(K392:V392)</f>
        <v>3</v>
      </c>
      <c r="AJ392" s="14">
        <f>SUM(W392:AH392)</f>
        <v>3</v>
      </c>
      <c r="AK392" s="14">
        <v>0</v>
      </c>
      <c r="AL392" s="14">
        <v>0</v>
      </c>
      <c r="AM392" s="14">
        <f>AI392</f>
        <v>3</v>
      </c>
      <c r="AN392" s="14"/>
      <c r="AO392" s="14"/>
      <c r="AP392" s="14"/>
      <c r="AQ392" s="14"/>
      <c r="AR392" s="14"/>
      <c r="AS392" s="14"/>
      <c r="AT392" s="14"/>
      <c r="AU392" s="14"/>
      <c r="AV392" s="14"/>
    </row>
    <row r="393" spans="2:48" ht="13.75" hidden="1" customHeight="1" outlineLevel="2" x14ac:dyDescent="0.3">
      <c r="D393" s="19" t="s">
        <v>97</v>
      </c>
      <c r="E393" s="19"/>
      <c r="F393" s="19"/>
      <c r="G393" s="19"/>
      <c r="H393" s="19"/>
      <c r="J393" s="19" t="s">
        <v>15</v>
      </c>
      <c r="K393" s="3">
        <v>3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3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14">
        <f>SUM(K393:V393)</f>
        <v>3</v>
      </c>
      <c r="AJ393" s="14">
        <f>SUM(W393:AH393)</f>
        <v>3</v>
      </c>
      <c r="AK393" s="14">
        <v>0</v>
      </c>
      <c r="AL393" s="14">
        <v>0</v>
      </c>
      <c r="AM393" s="14">
        <f>AI393</f>
        <v>3</v>
      </c>
      <c r="AN393" s="14"/>
      <c r="AO393" s="14"/>
      <c r="AP393" s="14"/>
      <c r="AQ393" s="14"/>
      <c r="AR393" s="14"/>
      <c r="AS393" s="14"/>
      <c r="AT393" s="14"/>
      <c r="AU393" s="14"/>
      <c r="AV393" s="14"/>
    </row>
    <row r="394" spans="2:48" ht="13.75" hidden="1" customHeight="1" outlineLevel="2" x14ac:dyDescent="0.3">
      <c r="B394" t="s">
        <v>104</v>
      </c>
      <c r="L394" s="3"/>
      <c r="M394" s="3"/>
      <c r="N394" s="3"/>
      <c r="O394" s="3"/>
      <c r="P394" s="3"/>
      <c r="Q394" s="3"/>
      <c r="R394" s="13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</row>
    <row r="395" spans="2:48" hidden="1" outlineLevel="2" x14ac:dyDescent="0.3">
      <c r="D395" s="19" t="s">
        <v>91</v>
      </c>
      <c r="E395" s="19"/>
      <c r="F395" s="19"/>
      <c r="G395" s="19"/>
      <c r="H395" s="19"/>
      <c r="J395" s="19" t="s">
        <v>11</v>
      </c>
      <c r="K395" s="3">
        <f>K387*K391</f>
        <v>30000</v>
      </c>
      <c r="L395" s="3">
        <f t="shared" ref="L395:AH395" si="99">L387*L391</f>
        <v>0</v>
      </c>
      <c r="M395" s="3">
        <f t="shared" si="99"/>
        <v>0</v>
      </c>
      <c r="N395" s="3">
        <f t="shared" si="99"/>
        <v>0</v>
      </c>
      <c r="O395" s="3">
        <f t="shared" si="99"/>
        <v>0</v>
      </c>
      <c r="P395" s="3">
        <f t="shared" si="99"/>
        <v>0</v>
      </c>
      <c r="Q395" s="3">
        <f t="shared" si="99"/>
        <v>0</v>
      </c>
      <c r="R395" s="3">
        <f t="shared" si="99"/>
        <v>0</v>
      </c>
      <c r="S395" s="3">
        <f t="shared" si="99"/>
        <v>0</v>
      </c>
      <c r="T395" s="3">
        <f t="shared" si="99"/>
        <v>0</v>
      </c>
      <c r="U395" s="3">
        <f t="shared" si="99"/>
        <v>0</v>
      </c>
      <c r="V395" s="3">
        <f t="shared" si="99"/>
        <v>0</v>
      </c>
      <c r="W395" s="3">
        <f t="shared" si="99"/>
        <v>30000</v>
      </c>
      <c r="X395" s="3">
        <f t="shared" si="99"/>
        <v>0</v>
      </c>
      <c r="Y395" s="3">
        <f t="shared" si="99"/>
        <v>0</v>
      </c>
      <c r="Z395" s="3">
        <f t="shared" si="99"/>
        <v>0</v>
      </c>
      <c r="AA395" s="3">
        <f t="shared" si="99"/>
        <v>0</v>
      </c>
      <c r="AB395" s="3">
        <f t="shared" si="99"/>
        <v>0</v>
      </c>
      <c r="AC395" s="3">
        <f t="shared" si="99"/>
        <v>0</v>
      </c>
      <c r="AD395" s="3">
        <f t="shared" si="99"/>
        <v>0</v>
      </c>
      <c r="AE395" s="3">
        <f t="shared" si="99"/>
        <v>0</v>
      </c>
      <c r="AF395" s="3">
        <f t="shared" si="99"/>
        <v>0</v>
      </c>
      <c r="AG395" s="3">
        <f t="shared" si="99"/>
        <v>0</v>
      </c>
      <c r="AH395" s="3">
        <f t="shared" si="99"/>
        <v>0</v>
      </c>
      <c r="AI395" s="14">
        <f>SUM(K395:V395)</f>
        <v>30000</v>
      </c>
      <c r="AJ395" s="14">
        <f>SUM(W395:AH395)</f>
        <v>30000</v>
      </c>
      <c r="AK395" s="14">
        <f t="shared" ref="AK395:AM397" si="100">AK387*AK391</f>
        <v>0</v>
      </c>
      <c r="AL395" s="14">
        <f t="shared" si="100"/>
        <v>0</v>
      </c>
      <c r="AM395" s="14">
        <f t="shared" si="100"/>
        <v>30000</v>
      </c>
      <c r="AN395" s="14"/>
      <c r="AO395" s="14"/>
      <c r="AP395" s="14"/>
      <c r="AQ395" s="14"/>
      <c r="AR395" s="14"/>
      <c r="AS395" s="14"/>
      <c r="AT395" s="14"/>
      <c r="AU395" s="14"/>
      <c r="AV395" s="14"/>
    </row>
    <row r="396" spans="2:48" ht="13.75" hidden="1" customHeight="1" outlineLevel="2" x14ac:dyDescent="0.3">
      <c r="D396" s="19" t="s">
        <v>91</v>
      </c>
      <c r="E396" s="19"/>
      <c r="F396" s="19"/>
      <c r="G396" s="19"/>
      <c r="H396" s="19"/>
      <c r="J396" s="19" t="s">
        <v>10</v>
      </c>
      <c r="K396" s="3">
        <f t="shared" ref="K396:AH397" si="101">K388*K392</f>
        <v>39000</v>
      </c>
      <c r="L396" s="3">
        <f t="shared" si="101"/>
        <v>0</v>
      </c>
      <c r="M396" s="3">
        <f t="shared" si="101"/>
        <v>0</v>
      </c>
      <c r="N396" s="3">
        <f t="shared" si="101"/>
        <v>0</v>
      </c>
      <c r="O396" s="3">
        <f t="shared" si="101"/>
        <v>0</v>
      </c>
      <c r="P396" s="3">
        <f t="shared" si="101"/>
        <v>0</v>
      </c>
      <c r="Q396" s="3">
        <f t="shared" si="101"/>
        <v>0</v>
      </c>
      <c r="R396" s="3">
        <f t="shared" si="101"/>
        <v>0</v>
      </c>
      <c r="S396" s="3">
        <f t="shared" si="101"/>
        <v>0</v>
      </c>
      <c r="T396" s="3">
        <f t="shared" si="101"/>
        <v>0</v>
      </c>
      <c r="U396" s="3">
        <f t="shared" si="101"/>
        <v>0</v>
      </c>
      <c r="V396" s="3">
        <f t="shared" si="101"/>
        <v>0</v>
      </c>
      <c r="W396" s="3">
        <f t="shared" si="101"/>
        <v>39000</v>
      </c>
      <c r="X396" s="3">
        <f t="shared" si="101"/>
        <v>0</v>
      </c>
      <c r="Y396" s="3">
        <f t="shared" si="101"/>
        <v>0</v>
      </c>
      <c r="Z396" s="3">
        <f t="shared" si="101"/>
        <v>0</v>
      </c>
      <c r="AA396" s="3">
        <f t="shared" si="101"/>
        <v>0</v>
      </c>
      <c r="AB396" s="3">
        <f t="shared" si="101"/>
        <v>0</v>
      </c>
      <c r="AC396" s="3">
        <f t="shared" si="101"/>
        <v>0</v>
      </c>
      <c r="AD396" s="3">
        <f t="shared" si="101"/>
        <v>0</v>
      </c>
      <c r="AE396" s="3">
        <f t="shared" si="101"/>
        <v>0</v>
      </c>
      <c r="AF396" s="3">
        <f t="shared" si="101"/>
        <v>0</v>
      </c>
      <c r="AG396" s="3">
        <f t="shared" si="101"/>
        <v>0</v>
      </c>
      <c r="AH396" s="3">
        <f t="shared" si="101"/>
        <v>0</v>
      </c>
      <c r="AI396" s="14">
        <f>SUM(K396:V396)</f>
        <v>39000</v>
      </c>
      <c r="AJ396" s="14">
        <f>SUM(W396:AH396)</f>
        <v>39000</v>
      </c>
      <c r="AK396" s="14">
        <f t="shared" si="100"/>
        <v>0</v>
      </c>
      <c r="AL396" s="14">
        <f t="shared" si="100"/>
        <v>0</v>
      </c>
      <c r="AM396" s="14">
        <f t="shared" si="100"/>
        <v>39000</v>
      </c>
      <c r="AN396" s="14"/>
      <c r="AO396" s="14"/>
      <c r="AP396" s="14"/>
      <c r="AQ396" s="14"/>
      <c r="AR396" s="14"/>
      <c r="AS396" s="14"/>
      <c r="AT396" s="14"/>
      <c r="AU396" s="14"/>
      <c r="AV396" s="14"/>
    </row>
    <row r="397" spans="2:48" ht="13.75" hidden="1" customHeight="1" outlineLevel="2" x14ac:dyDescent="0.3">
      <c r="D397" s="19" t="s">
        <v>91</v>
      </c>
      <c r="E397" s="19"/>
      <c r="F397" s="19"/>
      <c r="G397" s="19"/>
      <c r="H397" s="19"/>
      <c r="J397" s="19" t="s">
        <v>15</v>
      </c>
      <c r="K397" s="3">
        <f t="shared" si="101"/>
        <v>48000</v>
      </c>
      <c r="L397" s="3">
        <f t="shared" si="101"/>
        <v>0</v>
      </c>
      <c r="M397" s="3">
        <f t="shared" si="101"/>
        <v>0</v>
      </c>
      <c r="N397" s="3">
        <f t="shared" si="101"/>
        <v>0</v>
      </c>
      <c r="O397" s="3">
        <f t="shared" si="101"/>
        <v>0</v>
      </c>
      <c r="P397" s="3">
        <f t="shared" si="101"/>
        <v>0</v>
      </c>
      <c r="Q397" s="3">
        <f t="shared" si="101"/>
        <v>0</v>
      </c>
      <c r="R397" s="3">
        <f t="shared" si="101"/>
        <v>0</v>
      </c>
      <c r="S397" s="3">
        <f t="shared" si="101"/>
        <v>0</v>
      </c>
      <c r="T397" s="3">
        <f t="shared" si="101"/>
        <v>0</v>
      </c>
      <c r="U397" s="3">
        <f t="shared" si="101"/>
        <v>0</v>
      </c>
      <c r="V397" s="3">
        <f t="shared" si="101"/>
        <v>0</v>
      </c>
      <c r="W397" s="3">
        <f t="shared" si="101"/>
        <v>48000</v>
      </c>
      <c r="X397" s="3">
        <f t="shared" si="101"/>
        <v>0</v>
      </c>
      <c r="Y397" s="3">
        <f t="shared" si="101"/>
        <v>0</v>
      </c>
      <c r="Z397" s="3">
        <f t="shared" si="101"/>
        <v>0</v>
      </c>
      <c r="AA397" s="3">
        <f t="shared" si="101"/>
        <v>0</v>
      </c>
      <c r="AB397" s="3">
        <f t="shared" si="101"/>
        <v>0</v>
      </c>
      <c r="AC397" s="3">
        <f t="shared" si="101"/>
        <v>0</v>
      </c>
      <c r="AD397" s="3">
        <f t="shared" si="101"/>
        <v>0</v>
      </c>
      <c r="AE397" s="3">
        <f t="shared" si="101"/>
        <v>0</v>
      </c>
      <c r="AF397" s="3">
        <f t="shared" si="101"/>
        <v>0</v>
      </c>
      <c r="AG397" s="3">
        <f t="shared" si="101"/>
        <v>0</v>
      </c>
      <c r="AH397" s="3">
        <f t="shared" si="101"/>
        <v>0</v>
      </c>
      <c r="AI397" s="14">
        <f>SUM(K397:V397)</f>
        <v>48000</v>
      </c>
      <c r="AJ397" s="14">
        <f>SUM(W397:AH397)</f>
        <v>48000</v>
      </c>
      <c r="AK397" s="14">
        <f t="shared" si="100"/>
        <v>0</v>
      </c>
      <c r="AL397" s="14">
        <f t="shared" si="100"/>
        <v>0</v>
      </c>
      <c r="AM397" s="14">
        <f t="shared" si="100"/>
        <v>48000</v>
      </c>
      <c r="AN397" s="14"/>
      <c r="AO397" s="14"/>
      <c r="AP397" s="14"/>
      <c r="AQ397" s="14"/>
      <c r="AR397" s="14"/>
      <c r="AS397" s="14"/>
      <c r="AT397" s="14"/>
      <c r="AU397" s="14"/>
      <c r="AV397" s="14"/>
    </row>
    <row r="398" spans="2:48" ht="13.75" hidden="1" customHeight="1" outlineLevel="2" x14ac:dyDescent="0.3">
      <c r="B398" t="s">
        <v>90</v>
      </c>
      <c r="J398" s="19"/>
      <c r="K398" s="3"/>
      <c r="L398" s="3"/>
      <c r="M398" s="3"/>
      <c r="N398" s="3"/>
      <c r="O398" s="3"/>
      <c r="P398" s="3"/>
      <c r="Q398" s="3"/>
      <c r="R398" s="13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</row>
    <row r="399" spans="2:48" ht="13.75" hidden="1" customHeight="1" outlineLevel="2" x14ac:dyDescent="0.3">
      <c r="D399" s="19" t="s">
        <v>105</v>
      </c>
      <c r="E399" s="19"/>
      <c r="F399" s="19"/>
      <c r="G399" s="19"/>
      <c r="H399" s="19"/>
      <c r="J399" s="19" t="s">
        <v>11</v>
      </c>
      <c r="K399" s="3">
        <v>300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</row>
    <row r="400" spans="2:48" ht="13.75" hidden="1" customHeight="1" outlineLevel="2" x14ac:dyDescent="0.3">
      <c r="D400" s="19" t="s">
        <v>105</v>
      </c>
      <c r="E400" s="19"/>
      <c r="F400" s="19"/>
      <c r="G400" s="19"/>
      <c r="H400" s="19"/>
      <c r="J400" s="19" t="s">
        <v>10</v>
      </c>
      <c r="K400" s="3">
        <v>350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</row>
    <row r="401" spans="2:48" ht="13.75" hidden="1" customHeight="1" outlineLevel="2" x14ac:dyDescent="0.3">
      <c r="D401" s="19" t="s">
        <v>105</v>
      </c>
      <c r="E401" s="19"/>
      <c r="F401" s="19"/>
      <c r="G401" s="19"/>
      <c r="H401" s="19"/>
      <c r="J401" s="19" t="s">
        <v>15</v>
      </c>
      <c r="K401" s="3">
        <v>400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</row>
    <row r="402" spans="2:48" ht="13.75" hidden="1" customHeight="1" outlineLevel="2" x14ac:dyDescent="0.3">
      <c r="B402" t="s">
        <v>90</v>
      </c>
      <c r="J402" s="19"/>
      <c r="K402" s="3"/>
      <c r="L402" s="3"/>
      <c r="M402" s="3"/>
      <c r="N402" s="3"/>
      <c r="O402" s="3"/>
      <c r="P402" s="3"/>
      <c r="Q402" s="3"/>
      <c r="R402" s="13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</row>
    <row r="403" spans="2:48" ht="13.75" hidden="1" customHeight="1" outlineLevel="2" x14ac:dyDescent="0.3">
      <c r="D403" s="19" t="s">
        <v>91</v>
      </c>
      <c r="E403" s="19"/>
      <c r="F403" s="19"/>
      <c r="G403" s="19"/>
      <c r="H403" s="19"/>
      <c r="J403" s="19" t="s">
        <v>11</v>
      </c>
      <c r="K403" s="3">
        <f>K399*K$322</f>
        <v>450000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14">
        <f>SUM(K403:V403)</f>
        <v>450000</v>
      </c>
      <c r="AJ403" s="14">
        <f>SUM(W403:AH403)</f>
        <v>0</v>
      </c>
      <c r="AK403" s="14">
        <v>0</v>
      </c>
      <c r="AL403" s="14">
        <v>0</v>
      </c>
      <c r="AM403" s="14">
        <v>0</v>
      </c>
      <c r="AN403" s="14"/>
      <c r="AO403" s="14"/>
      <c r="AP403" s="14"/>
      <c r="AQ403" s="14"/>
      <c r="AR403" s="14"/>
      <c r="AS403" s="14"/>
      <c r="AT403" s="14"/>
      <c r="AU403" s="14"/>
      <c r="AV403" s="14"/>
    </row>
    <row r="404" spans="2:48" ht="13.75" hidden="1" customHeight="1" outlineLevel="2" x14ac:dyDescent="0.3">
      <c r="D404" s="19" t="s">
        <v>91</v>
      </c>
      <c r="E404" s="19"/>
      <c r="F404" s="19"/>
      <c r="G404" s="19"/>
      <c r="H404" s="19"/>
      <c r="J404" s="19" t="s">
        <v>10</v>
      </c>
      <c r="K404" s="3">
        <f>K400*K$322</f>
        <v>525000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14">
        <f>SUM(K404:V404)</f>
        <v>525000</v>
      </c>
      <c r="AJ404" s="14">
        <f>SUM(W404:AH404)</f>
        <v>0</v>
      </c>
      <c r="AK404" s="14">
        <v>0</v>
      </c>
      <c r="AL404" s="14">
        <v>0</v>
      </c>
      <c r="AM404" s="14">
        <v>0</v>
      </c>
      <c r="AN404" s="14"/>
      <c r="AO404" s="14"/>
      <c r="AP404" s="14"/>
      <c r="AQ404" s="14"/>
      <c r="AR404" s="14"/>
      <c r="AS404" s="14"/>
      <c r="AT404" s="14"/>
      <c r="AU404" s="14"/>
      <c r="AV404" s="14"/>
    </row>
    <row r="405" spans="2:48" ht="13.75" hidden="1" customHeight="1" outlineLevel="2" x14ac:dyDescent="0.3">
      <c r="D405" s="19" t="s">
        <v>91</v>
      </c>
      <c r="E405" s="19"/>
      <c r="F405" s="19"/>
      <c r="G405" s="19"/>
      <c r="H405" s="19"/>
      <c r="J405" s="19" t="s">
        <v>15</v>
      </c>
      <c r="K405" s="3">
        <f>K401*K$322</f>
        <v>600000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14">
        <f>SUM(K405:V405)</f>
        <v>600000</v>
      </c>
      <c r="AJ405" s="14">
        <f>SUM(W405:AH405)</f>
        <v>0</v>
      </c>
      <c r="AK405" s="14">
        <v>0</v>
      </c>
      <c r="AL405" s="14">
        <v>0</v>
      </c>
      <c r="AM405" s="14">
        <v>0</v>
      </c>
      <c r="AN405" s="14"/>
      <c r="AO405" s="14"/>
      <c r="AP405" s="14"/>
      <c r="AQ405" s="14"/>
      <c r="AR405" s="14"/>
      <c r="AS405" s="14"/>
      <c r="AT405" s="14"/>
      <c r="AU405" s="14"/>
      <c r="AV405" s="14"/>
    </row>
    <row r="406" spans="2:48" hidden="1" outlineLevel="2" x14ac:dyDescent="0.3">
      <c r="J406" s="19"/>
    </row>
    <row r="407" spans="2:48" hidden="1" outlineLevel="2" x14ac:dyDescent="0.3">
      <c r="B407" t="s">
        <v>96</v>
      </c>
      <c r="J407" s="19"/>
    </row>
    <row r="408" spans="2:48" hidden="1" outlineLevel="2" x14ac:dyDescent="0.3">
      <c r="D408" s="19" t="s">
        <v>93</v>
      </c>
      <c r="E408" s="19"/>
      <c r="F408" s="19"/>
      <c r="G408" s="19"/>
      <c r="H408" s="19"/>
      <c r="J408" s="19" t="s">
        <v>11</v>
      </c>
      <c r="K408" s="3">
        <v>8000</v>
      </c>
      <c r="L408" s="3">
        <v>8000</v>
      </c>
      <c r="M408" s="3">
        <v>8000</v>
      </c>
      <c r="N408" s="3">
        <v>8000</v>
      </c>
      <c r="O408" s="3">
        <v>8000</v>
      </c>
      <c r="P408" s="3">
        <v>8000</v>
      </c>
      <c r="Q408" s="3">
        <v>8000</v>
      </c>
      <c r="R408" s="3">
        <v>8000</v>
      </c>
      <c r="S408" s="3">
        <v>8000</v>
      </c>
      <c r="T408" s="3">
        <v>8000</v>
      </c>
      <c r="U408" s="3">
        <v>8000</v>
      </c>
      <c r="V408" s="3">
        <v>8000</v>
      </c>
      <c r="W408" s="3">
        <v>8000</v>
      </c>
      <c r="X408" s="3">
        <v>8000</v>
      </c>
      <c r="Y408" s="3">
        <v>8000</v>
      </c>
      <c r="Z408" s="3">
        <v>8000</v>
      </c>
      <c r="AA408" s="3">
        <v>8000</v>
      </c>
      <c r="AB408" s="3">
        <v>8000</v>
      </c>
      <c r="AC408" s="3">
        <v>8000</v>
      </c>
      <c r="AD408" s="3">
        <v>8000</v>
      </c>
      <c r="AE408" s="3">
        <v>8000</v>
      </c>
      <c r="AF408" s="3">
        <v>8000</v>
      </c>
      <c r="AG408" s="3">
        <v>8000</v>
      </c>
      <c r="AH408" s="3">
        <v>8000</v>
      </c>
      <c r="AI408" s="14">
        <f>V408</f>
        <v>8000</v>
      </c>
      <c r="AJ408" s="14">
        <f>AH408</f>
        <v>8000</v>
      </c>
      <c r="AK408" s="14">
        <f>AJ408*(1+$AO408)</f>
        <v>8000</v>
      </c>
      <c r="AL408" s="14">
        <f>AK408*(1+$AO408)</f>
        <v>8000</v>
      </c>
      <c r="AM408" s="14">
        <f>AL408*(1+$AO408)</f>
        <v>8000</v>
      </c>
      <c r="AO408" s="42">
        <v>0</v>
      </c>
      <c r="AP408" s="14"/>
      <c r="AQ408" s="14"/>
      <c r="AR408" s="14"/>
      <c r="AS408" s="14"/>
      <c r="AT408" s="14"/>
      <c r="AU408" s="14"/>
      <c r="AV408" s="14"/>
    </row>
    <row r="409" spans="2:48" ht="13.75" hidden="1" customHeight="1" outlineLevel="2" x14ac:dyDescent="0.3">
      <c r="D409" s="19" t="s">
        <v>93</v>
      </c>
      <c r="E409" s="19"/>
      <c r="F409" s="19"/>
      <c r="G409" s="19"/>
      <c r="H409" s="19"/>
      <c r="J409" s="19" t="s">
        <v>10</v>
      </c>
      <c r="K409" s="3">
        <v>10000</v>
      </c>
      <c r="L409" s="3">
        <v>10000</v>
      </c>
      <c r="M409" s="3">
        <v>10000</v>
      </c>
      <c r="N409" s="3">
        <v>10000</v>
      </c>
      <c r="O409" s="3">
        <v>10000</v>
      </c>
      <c r="P409" s="3">
        <v>10000</v>
      </c>
      <c r="Q409" s="3">
        <v>10000</v>
      </c>
      <c r="R409" s="3">
        <v>10000</v>
      </c>
      <c r="S409" s="3">
        <v>10000</v>
      </c>
      <c r="T409" s="3">
        <v>10000</v>
      </c>
      <c r="U409" s="3">
        <v>10000</v>
      </c>
      <c r="V409" s="3">
        <v>10000</v>
      </c>
      <c r="W409" s="3">
        <v>10000</v>
      </c>
      <c r="X409" s="3">
        <v>10000</v>
      </c>
      <c r="Y409" s="3">
        <v>10000</v>
      </c>
      <c r="Z409" s="3">
        <v>10000</v>
      </c>
      <c r="AA409" s="3">
        <v>10000</v>
      </c>
      <c r="AB409" s="3">
        <v>10000</v>
      </c>
      <c r="AC409" s="3">
        <v>10000</v>
      </c>
      <c r="AD409" s="3">
        <v>10000</v>
      </c>
      <c r="AE409" s="3">
        <v>10000</v>
      </c>
      <c r="AF409" s="3">
        <v>10000</v>
      </c>
      <c r="AG409" s="3">
        <v>10000</v>
      </c>
      <c r="AH409" s="3">
        <v>10000</v>
      </c>
      <c r="AI409" s="14">
        <f>V409</f>
        <v>10000</v>
      </c>
      <c r="AJ409" s="14">
        <f>AH409</f>
        <v>10000</v>
      </c>
      <c r="AK409" s="14">
        <f t="shared" ref="AK409:AM410" si="102">AJ409*(1+$AO409)</f>
        <v>10000</v>
      </c>
      <c r="AL409" s="14">
        <f t="shared" si="102"/>
        <v>10000</v>
      </c>
      <c r="AM409" s="14">
        <f t="shared" si="102"/>
        <v>10000</v>
      </c>
      <c r="AO409" s="42">
        <v>0</v>
      </c>
      <c r="AP409" s="14"/>
      <c r="AQ409" s="14"/>
      <c r="AR409" s="14"/>
      <c r="AS409" s="14"/>
      <c r="AT409" s="14"/>
      <c r="AU409" s="14"/>
      <c r="AV409" s="14"/>
    </row>
    <row r="410" spans="2:48" ht="13.75" hidden="1" customHeight="1" outlineLevel="2" x14ac:dyDescent="0.3">
      <c r="D410" s="19" t="s">
        <v>93</v>
      </c>
      <c r="E410" s="19"/>
      <c r="F410" s="19"/>
      <c r="G410" s="19"/>
      <c r="H410" s="19"/>
      <c r="J410" s="19" t="s">
        <v>15</v>
      </c>
      <c r="K410" s="3">
        <v>20000</v>
      </c>
      <c r="L410" s="3">
        <v>20000</v>
      </c>
      <c r="M410" s="3">
        <v>20000</v>
      </c>
      <c r="N410" s="3">
        <v>20000</v>
      </c>
      <c r="O410" s="3">
        <v>20000</v>
      </c>
      <c r="P410" s="3">
        <v>20000</v>
      </c>
      <c r="Q410" s="3">
        <v>20000</v>
      </c>
      <c r="R410" s="3">
        <v>20000</v>
      </c>
      <c r="S410" s="3">
        <v>20000</v>
      </c>
      <c r="T410" s="3">
        <v>20000</v>
      </c>
      <c r="U410" s="3">
        <v>20000</v>
      </c>
      <c r="V410" s="3">
        <v>20000</v>
      </c>
      <c r="W410" s="3">
        <v>20000</v>
      </c>
      <c r="X410" s="3">
        <v>20000</v>
      </c>
      <c r="Y410" s="3">
        <v>20000</v>
      </c>
      <c r="Z410" s="3">
        <v>20000</v>
      </c>
      <c r="AA410" s="3">
        <v>20000</v>
      </c>
      <c r="AB410" s="3">
        <v>20000</v>
      </c>
      <c r="AC410" s="3">
        <v>20000</v>
      </c>
      <c r="AD410" s="3">
        <v>20000</v>
      </c>
      <c r="AE410" s="3">
        <v>20000</v>
      </c>
      <c r="AF410" s="3">
        <v>20000</v>
      </c>
      <c r="AG410" s="3">
        <v>20000</v>
      </c>
      <c r="AH410" s="3">
        <v>20000</v>
      </c>
      <c r="AI410" s="14">
        <f>V410</f>
        <v>20000</v>
      </c>
      <c r="AJ410" s="14">
        <f>AH410</f>
        <v>20000</v>
      </c>
      <c r="AK410" s="14">
        <f t="shared" si="102"/>
        <v>20000</v>
      </c>
      <c r="AL410" s="14">
        <f t="shared" si="102"/>
        <v>20000</v>
      </c>
      <c r="AM410" s="14">
        <f t="shared" si="102"/>
        <v>20000</v>
      </c>
      <c r="AO410" s="42">
        <v>0</v>
      </c>
      <c r="AP410" s="14"/>
      <c r="AQ410" s="14"/>
      <c r="AR410" s="14"/>
      <c r="AS410" s="14"/>
      <c r="AT410" s="14"/>
      <c r="AU410" s="14"/>
      <c r="AV410" s="14"/>
    </row>
    <row r="411" spans="2:48" hidden="1" outlineLevel="2" x14ac:dyDescent="0.3">
      <c r="B411" t="s">
        <v>96</v>
      </c>
      <c r="J411" s="19"/>
    </row>
    <row r="412" spans="2:48" hidden="1" outlineLevel="2" x14ac:dyDescent="0.3">
      <c r="D412" s="19" t="s">
        <v>97</v>
      </c>
      <c r="E412" s="19"/>
      <c r="F412" s="19"/>
      <c r="G412" s="19"/>
      <c r="H412" s="19"/>
      <c r="J412" s="19" t="s">
        <v>11</v>
      </c>
      <c r="K412" s="3">
        <v>4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6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14">
        <f>SUM(K412:V412)</f>
        <v>4</v>
      </c>
      <c r="AJ412" s="14">
        <f>SUM(W412:AH412)</f>
        <v>6</v>
      </c>
      <c r="AK412" s="14">
        <f>AJ412+$AO412</f>
        <v>7</v>
      </c>
      <c r="AL412" s="14">
        <f>AK412+$AO412</f>
        <v>8</v>
      </c>
      <c r="AM412" s="14">
        <f>AL412+$AO412</f>
        <v>9</v>
      </c>
      <c r="AN412" s="14"/>
      <c r="AO412" s="43">
        <v>1</v>
      </c>
      <c r="AP412" s="14"/>
      <c r="AQ412" s="14"/>
      <c r="AR412" s="14"/>
      <c r="AS412" s="14"/>
      <c r="AT412" s="14"/>
      <c r="AU412" s="14"/>
      <c r="AV412" s="14"/>
    </row>
    <row r="413" spans="2:48" ht="13.75" hidden="1" customHeight="1" outlineLevel="2" x14ac:dyDescent="0.3">
      <c r="D413" s="19" t="s">
        <v>97</v>
      </c>
      <c r="E413" s="19"/>
      <c r="F413" s="19"/>
      <c r="G413" s="19"/>
      <c r="H413" s="19"/>
      <c r="J413" s="19" t="s">
        <v>10</v>
      </c>
      <c r="K413" s="3">
        <v>4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6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14">
        <f>SUM(K413:V413)</f>
        <v>4</v>
      </c>
      <c r="AJ413" s="14">
        <f>SUM(W413:AH413)</f>
        <v>6</v>
      </c>
      <c r="AK413" s="14">
        <f t="shared" ref="AK413:AM414" si="103">AJ413+$AO413</f>
        <v>8</v>
      </c>
      <c r="AL413" s="14">
        <f t="shared" si="103"/>
        <v>10</v>
      </c>
      <c r="AM413" s="14">
        <f t="shared" si="103"/>
        <v>12</v>
      </c>
      <c r="AN413" s="14"/>
      <c r="AO413" s="43">
        <v>2</v>
      </c>
      <c r="AP413" s="14"/>
      <c r="AQ413" s="14"/>
      <c r="AR413" s="14"/>
      <c r="AS413" s="14"/>
      <c r="AT413" s="14"/>
      <c r="AU413" s="14"/>
      <c r="AV413" s="14"/>
    </row>
    <row r="414" spans="2:48" ht="13.75" hidden="1" customHeight="1" outlineLevel="2" x14ac:dyDescent="0.3">
      <c r="D414" s="19" t="s">
        <v>97</v>
      </c>
      <c r="E414" s="19"/>
      <c r="F414" s="19"/>
      <c r="G414" s="19"/>
      <c r="H414" s="19"/>
      <c r="J414" s="19" t="s">
        <v>15</v>
      </c>
      <c r="K414" s="3">
        <v>4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6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14">
        <f>SUM(K414:V414)</f>
        <v>4</v>
      </c>
      <c r="AJ414" s="14">
        <f>SUM(W414:AH414)</f>
        <v>6</v>
      </c>
      <c r="AK414" s="14">
        <f t="shared" si="103"/>
        <v>9</v>
      </c>
      <c r="AL414" s="14">
        <f t="shared" si="103"/>
        <v>12</v>
      </c>
      <c r="AM414" s="14">
        <f t="shared" si="103"/>
        <v>15</v>
      </c>
      <c r="AN414" s="14"/>
      <c r="AO414" s="43">
        <v>3</v>
      </c>
      <c r="AP414" s="14"/>
      <c r="AQ414" s="14"/>
      <c r="AR414" s="14"/>
      <c r="AS414" s="14"/>
      <c r="AT414" s="14"/>
      <c r="AU414" s="14"/>
      <c r="AV414" s="14"/>
    </row>
    <row r="415" spans="2:48" ht="13.75" hidden="1" customHeight="1" outlineLevel="2" x14ac:dyDescent="0.3">
      <c r="B415" t="s">
        <v>96</v>
      </c>
      <c r="L415" s="3"/>
      <c r="M415" s="3"/>
      <c r="N415" s="3"/>
      <c r="O415" s="3"/>
      <c r="P415" s="3"/>
      <c r="Q415" s="3"/>
      <c r="R415" s="13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</row>
    <row r="416" spans="2:48" hidden="1" outlineLevel="2" x14ac:dyDescent="0.3">
      <c r="D416" s="19" t="s">
        <v>91</v>
      </c>
      <c r="E416" s="19"/>
      <c r="F416" s="19"/>
      <c r="G416" s="19"/>
      <c r="H416" s="19"/>
      <c r="J416" s="19" t="s">
        <v>11</v>
      </c>
      <c r="K416" s="3">
        <f>K408*K412</f>
        <v>32000</v>
      </c>
      <c r="L416" s="3">
        <f t="shared" ref="L416:AH416" si="104">L408*L412</f>
        <v>0</v>
      </c>
      <c r="M416" s="3">
        <f t="shared" si="104"/>
        <v>0</v>
      </c>
      <c r="N416" s="3">
        <f t="shared" si="104"/>
        <v>0</v>
      </c>
      <c r="O416" s="3">
        <f t="shared" si="104"/>
        <v>0</v>
      </c>
      <c r="P416" s="3">
        <f t="shared" si="104"/>
        <v>0</v>
      </c>
      <c r="Q416" s="3">
        <f t="shared" si="104"/>
        <v>0</v>
      </c>
      <c r="R416" s="3">
        <f t="shared" si="104"/>
        <v>0</v>
      </c>
      <c r="S416" s="3">
        <f t="shared" si="104"/>
        <v>0</v>
      </c>
      <c r="T416" s="3">
        <f t="shared" si="104"/>
        <v>0</v>
      </c>
      <c r="U416" s="3">
        <f t="shared" si="104"/>
        <v>0</v>
      </c>
      <c r="V416" s="3">
        <f t="shared" si="104"/>
        <v>0</v>
      </c>
      <c r="W416" s="3">
        <f t="shared" si="104"/>
        <v>48000</v>
      </c>
      <c r="X416" s="3">
        <f t="shared" si="104"/>
        <v>0</v>
      </c>
      <c r="Y416" s="3">
        <f t="shared" si="104"/>
        <v>0</v>
      </c>
      <c r="Z416" s="3">
        <f t="shared" si="104"/>
        <v>0</v>
      </c>
      <c r="AA416" s="3">
        <f t="shared" si="104"/>
        <v>0</v>
      </c>
      <c r="AB416" s="3">
        <f t="shared" si="104"/>
        <v>0</v>
      </c>
      <c r="AC416" s="3">
        <f t="shared" si="104"/>
        <v>0</v>
      </c>
      <c r="AD416" s="3">
        <f t="shared" si="104"/>
        <v>0</v>
      </c>
      <c r="AE416" s="3">
        <f t="shared" si="104"/>
        <v>0</v>
      </c>
      <c r="AF416" s="3">
        <f t="shared" si="104"/>
        <v>0</v>
      </c>
      <c r="AG416" s="3">
        <f t="shared" si="104"/>
        <v>0</v>
      </c>
      <c r="AH416" s="3">
        <f t="shared" si="104"/>
        <v>0</v>
      </c>
      <c r="AI416" s="14">
        <f>SUM(K416:V416)</f>
        <v>32000</v>
      </c>
      <c r="AJ416" s="14">
        <f>SUM(W416:AH416)</f>
        <v>48000</v>
      </c>
      <c r="AK416" s="14">
        <f t="shared" ref="AK416:AM418" si="105">AK408*AK412</f>
        <v>56000</v>
      </c>
      <c r="AL416" s="14">
        <f t="shared" si="105"/>
        <v>64000</v>
      </c>
      <c r="AM416" s="14">
        <f t="shared" si="105"/>
        <v>72000</v>
      </c>
      <c r="AN416" s="14"/>
      <c r="AO416" s="14"/>
      <c r="AP416" s="14"/>
      <c r="AQ416" s="14"/>
      <c r="AR416" s="14"/>
      <c r="AS416" s="14"/>
      <c r="AT416" s="14"/>
      <c r="AU416" s="14"/>
      <c r="AV416" s="14"/>
    </row>
    <row r="417" spans="1:48" ht="13.75" hidden="1" customHeight="1" outlineLevel="2" x14ac:dyDescent="0.3">
      <c r="D417" s="19" t="s">
        <v>91</v>
      </c>
      <c r="E417" s="19"/>
      <c r="F417" s="19"/>
      <c r="G417" s="19"/>
      <c r="H417" s="19"/>
      <c r="J417" s="19" t="s">
        <v>10</v>
      </c>
      <c r="K417" s="3">
        <f t="shared" ref="K417:AH418" si="106">K409*K413</f>
        <v>40000</v>
      </c>
      <c r="L417" s="3">
        <f t="shared" si="106"/>
        <v>0</v>
      </c>
      <c r="M417" s="3">
        <f t="shared" si="106"/>
        <v>0</v>
      </c>
      <c r="N417" s="3">
        <f t="shared" si="106"/>
        <v>0</v>
      </c>
      <c r="O417" s="3">
        <f t="shared" si="106"/>
        <v>0</v>
      </c>
      <c r="P417" s="3">
        <f t="shared" si="106"/>
        <v>0</v>
      </c>
      <c r="Q417" s="3">
        <f t="shared" si="106"/>
        <v>0</v>
      </c>
      <c r="R417" s="3">
        <f t="shared" si="106"/>
        <v>0</v>
      </c>
      <c r="S417" s="3">
        <f t="shared" si="106"/>
        <v>0</v>
      </c>
      <c r="T417" s="3">
        <f t="shared" si="106"/>
        <v>0</v>
      </c>
      <c r="U417" s="3">
        <f t="shared" si="106"/>
        <v>0</v>
      </c>
      <c r="V417" s="3">
        <f t="shared" si="106"/>
        <v>0</v>
      </c>
      <c r="W417" s="3">
        <f t="shared" si="106"/>
        <v>60000</v>
      </c>
      <c r="X417" s="3">
        <f t="shared" si="106"/>
        <v>0</v>
      </c>
      <c r="Y417" s="3">
        <f t="shared" si="106"/>
        <v>0</v>
      </c>
      <c r="Z417" s="3">
        <f t="shared" si="106"/>
        <v>0</v>
      </c>
      <c r="AA417" s="3">
        <f t="shared" si="106"/>
        <v>0</v>
      </c>
      <c r="AB417" s="3">
        <f t="shared" si="106"/>
        <v>0</v>
      </c>
      <c r="AC417" s="3">
        <f t="shared" si="106"/>
        <v>0</v>
      </c>
      <c r="AD417" s="3">
        <f t="shared" si="106"/>
        <v>0</v>
      </c>
      <c r="AE417" s="3">
        <f t="shared" si="106"/>
        <v>0</v>
      </c>
      <c r="AF417" s="3">
        <f t="shared" si="106"/>
        <v>0</v>
      </c>
      <c r="AG417" s="3">
        <f t="shared" si="106"/>
        <v>0</v>
      </c>
      <c r="AH417" s="3">
        <f t="shared" si="106"/>
        <v>0</v>
      </c>
      <c r="AI417" s="14">
        <f>SUM(K417:V417)</f>
        <v>40000</v>
      </c>
      <c r="AJ417" s="14">
        <f>SUM(W417:AH417)</f>
        <v>60000</v>
      </c>
      <c r="AK417" s="14">
        <f t="shared" si="105"/>
        <v>80000</v>
      </c>
      <c r="AL417" s="14">
        <f t="shared" si="105"/>
        <v>100000</v>
      </c>
      <c r="AM417" s="14">
        <f t="shared" si="105"/>
        <v>120000</v>
      </c>
      <c r="AN417" s="14"/>
      <c r="AO417" s="14"/>
      <c r="AP417" s="14"/>
      <c r="AQ417" s="14"/>
      <c r="AR417" s="14"/>
      <c r="AS417" s="14"/>
      <c r="AT417" s="14"/>
      <c r="AU417" s="14"/>
      <c r="AV417" s="14"/>
    </row>
    <row r="418" spans="1:48" ht="13.75" hidden="1" customHeight="1" outlineLevel="2" x14ac:dyDescent="0.3">
      <c r="D418" s="19" t="s">
        <v>91</v>
      </c>
      <c r="E418" s="19"/>
      <c r="F418" s="19"/>
      <c r="G418" s="19"/>
      <c r="H418" s="19"/>
      <c r="J418" s="19" t="s">
        <v>15</v>
      </c>
      <c r="K418" s="3">
        <f t="shared" si="106"/>
        <v>80000</v>
      </c>
      <c r="L418" s="3">
        <f t="shared" si="106"/>
        <v>0</v>
      </c>
      <c r="M418" s="3">
        <f t="shared" si="106"/>
        <v>0</v>
      </c>
      <c r="N418" s="3">
        <f t="shared" si="106"/>
        <v>0</v>
      </c>
      <c r="O418" s="3">
        <f t="shared" si="106"/>
        <v>0</v>
      </c>
      <c r="P418" s="3">
        <f t="shared" si="106"/>
        <v>0</v>
      </c>
      <c r="Q418" s="3">
        <f t="shared" si="106"/>
        <v>0</v>
      </c>
      <c r="R418" s="3">
        <f t="shared" si="106"/>
        <v>0</v>
      </c>
      <c r="S418" s="3">
        <f t="shared" si="106"/>
        <v>0</v>
      </c>
      <c r="T418" s="3">
        <f t="shared" si="106"/>
        <v>0</v>
      </c>
      <c r="U418" s="3">
        <f t="shared" si="106"/>
        <v>0</v>
      </c>
      <c r="V418" s="3">
        <f t="shared" si="106"/>
        <v>0</v>
      </c>
      <c r="W418" s="3">
        <f t="shared" si="106"/>
        <v>120000</v>
      </c>
      <c r="X418" s="3">
        <f t="shared" si="106"/>
        <v>0</v>
      </c>
      <c r="Y418" s="3">
        <f t="shared" si="106"/>
        <v>0</v>
      </c>
      <c r="Z418" s="3">
        <f t="shared" si="106"/>
        <v>0</v>
      </c>
      <c r="AA418" s="3">
        <f t="shared" si="106"/>
        <v>0</v>
      </c>
      <c r="AB418" s="3">
        <f t="shared" si="106"/>
        <v>0</v>
      </c>
      <c r="AC418" s="3">
        <f t="shared" si="106"/>
        <v>0</v>
      </c>
      <c r="AD418" s="3">
        <f t="shared" si="106"/>
        <v>0</v>
      </c>
      <c r="AE418" s="3">
        <f t="shared" si="106"/>
        <v>0</v>
      </c>
      <c r="AF418" s="3">
        <f t="shared" si="106"/>
        <v>0</v>
      </c>
      <c r="AG418" s="3">
        <f t="shared" si="106"/>
        <v>0</v>
      </c>
      <c r="AH418" s="3">
        <f t="shared" si="106"/>
        <v>0</v>
      </c>
      <c r="AI418" s="14">
        <f>SUM(K418:V418)</f>
        <v>80000</v>
      </c>
      <c r="AJ418" s="14">
        <f>SUM(W418:AH418)</f>
        <v>120000</v>
      </c>
      <c r="AK418" s="14">
        <f t="shared" si="105"/>
        <v>180000</v>
      </c>
      <c r="AL418" s="14">
        <f t="shared" si="105"/>
        <v>240000</v>
      </c>
      <c r="AM418" s="14">
        <f t="shared" si="105"/>
        <v>300000</v>
      </c>
      <c r="AN418" s="14"/>
      <c r="AO418" s="14"/>
      <c r="AP418" s="14"/>
      <c r="AQ418" s="14"/>
      <c r="AR418" s="14"/>
      <c r="AS418" s="14"/>
      <c r="AT418" s="14"/>
      <c r="AU418" s="14"/>
      <c r="AV418" s="14"/>
    </row>
    <row r="419" spans="1:48" ht="13.75" hidden="1" customHeight="1" outlineLevel="2" x14ac:dyDescent="0.3">
      <c r="B419" t="s">
        <v>98</v>
      </c>
      <c r="L419" s="3"/>
      <c r="M419" s="3"/>
      <c r="N419" s="3"/>
      <c r="O419" s="3"/>
      <c r="P419" s="3"/>
      <c r="Q419" s="3"/>
      <c r="R419" s="13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</row>
    <row r="420" spans="1:48" ht="13.75" hidden="1" customHeight="1" outlineLevel="2" x14ac:dyDescent="0.3">
      <c r="D420" s="19" t="s">
        <v>93</v>
      </c>
      <c r="E420" s="19"/>
      <c r="F420" s="19"/>
      <c r="G420" s="19"/>
      <c r="H420" s="19"/>
      <c r="J420" s="19" t="s">
        <v>11</v>
      </c>
      <c r="K420" s="3">
        <v>30</v>
      </c>
      <c r="L420" s="3">
        <v>30</v>
      </c>
      <c r="M420" s="3">
        <v>30</v>
      </c>
      <c r="N420" s="3">
        <v>30</v>
      </c>
      <c r="O420" s="3">
        <v>30</v>
      </c>
      <c r="P420" s="3">
        <v>30</v>
      </c>
      <c r="Q420" s="3">
        <v>30</v>
      </c>
      <c r="R420" s="3">
        <v>30</v>
      </c>
      <c r="S420" s="3">
        <v>30</v>
      </c>
      <c r="T420" s="3">
        <v>30</v>
      </c>
      <c r="U420" s="3">
        <v>30</v>
      </c>
      <c r="V420" s="3">
        <v>30</v>
      </c>
      <c r="W420" s="3">
        <v>30</v>
      </c>
      <c r="X420" s="3">
        <v>30</v>
      </c>
      <c r="Y420" s="3">
        <v>30</v>
      </c>
      <c r="Z420" s="3">
        <v>30</v>
      </c>
      <c r="AA420" s="3">
        <v>30</v>
      </c>
      <c r="AB420" s="3">
        <v>30</v>
      </c>
      <c r="AC420" s="3">
        <v>30</v>
      </c>
      <c r="AD420" s="3">
        <v>30</v>
      </c>
      <c r="AE420" s="3">
        <v>30</v>
      </c>
      <c r="AF420" s="3">
        <v>30</v>
      </c>
      <c r="AG420" s="3">
        <v>30</v>
      </c>
      <c r="AH420" s="3">
        <v>30</v>
      </c>
      <c r="AI420" s="14">
        <f>V420</f>
        <v>30</v>
      </c>
      <c r="AJ420" s="14">
        <f>AH420</f>
        <v>30</v>
      </c>
      <c r="AK420" s="14">
        <f>AJ420*(1+$AO420)</f>
        <v>30</v>
      </c>
      <c r="AL420" s="14">
        <f>AK420*(1+$AO420)</f>
        <v>30</v>
      </c>
      <c r="AM420" s="14">
        <f>AL420*(1+$AO420)</f>
        <v>30</v>
      </c>
      <c r="AO420" s="42">
        <v>0</v>
      </c>
      <c r="AP420" s="14"/>
      <c r="AQ420" s="14"/>
      <c r="AR420" s="14"/>
      <c r="AS420" s="14"/>
      <c r="AT420" s="14"/>
      <c r="AU420" s="14"/>
      <c r="AV420" s="14"/>
    </row>
    <row r="421" spans="1:48" ht="13.75" hidden="1" customHeight="1" outlineLevel="2" x14ac:dyDescent="0.3">
      <c r="D421" s="19" t="s">
        <v>93</v>
      </c>
      <c r="E421" s="19"/>
      <c r="F421" s="19"/>
      <c r="G421" s="19"/>
      <c r="H421" s="19"/>
      <c r="J421" s="19" t="s">
        <v>10</v>
      </c>
      <c r="K421" s="3">
        <v>40</v>
      </c>
      <c r="L421" s="3">
        <v>40</v>
      </c>
      <c r="M421" s="3">
        <v>40</v>
      </c>
      <c r="N421" s="3">
        <v>40</v>
      </c>
      <c r="O421" s="3">
        <v>40</v>
      </c>
      <c r="P421" s="3">
        <v>40</v>
      </c>
      <c r="Q421" s="3">
        <v>40</v>
      </c>
      <c r="R421" s="3">
        <v>40</v>
      </c>
      <c r="S421" s="3">
        <v>40</v>
      </c>
      <c r="T421" s="3">
        <v>40</v>
      </c>
      <c r="U421" s="3">
        <v>40</v>
      </c>
      <c r="V421" s="3">
        <v>40</v>
      </c>
      <c r="W421" s="3">
        <v>40</v>
      </c>
      <c r="X421" s="3">
        <v>40</v>
      </c>
      <c r="Y421" s="3">
        <v>40</v>
      </c>
      <c r="Z421" s="3">
        <v>40</v>
      </c>
      <c r="AA421" s="3">
        <v>40</v>
      </c>
      <c r="AB421" s="3">
        <v>40</v>
      </c>
      <c r="AC421" s="3">
        <v>40</v>
      </c>
      <c r="AD421" s="3">
        <v>40</v>
      </c>
      <c r="AE421" s="3">
        <v>40</v>
      </c>
      <c r="AF421" s="3">
        <v>40</v>
      </c>
      <c r="AG421" s="3">
        <v>40</v>
      </c>
      <c r="AH421" s="3">
        <v>40</v>
      </c>
      <c r="AI421" s="14">
        <f>V421</f>
        <v>40</v>
      </c>
      <c r="AJ421" s="14">
        <f>AH421</f>
        <v>40</v>
      </c>
      <c r="AK421" s="14">
        <f t="shared" ref="AK421:AM422" si="107">AJ421*(1+$AO421)</f>
        <v>40</v>
      </c>
      <c r="AL421" s="14">
        <f t="shared" si="107"/>
        <v>40</v>
      </c>
      <c r="AM421" s="14">
        <f t="shared" si="107"/>
        <v>40</v>
      </c>
      <c r="AO421" s="42">
        <v>0</v>
      </c>
      <c r="AP421" s="14"/>
      <c r="AQ421" s="14"/>
      <c r="AR421" s="14"/>
      <c r="AS421" s="14"/>
      <c r="AT421" s="14"/>
      <c r="AU421" s="14"/>
      <c r="AV421" s="14"/>
    </row>
    <row r="422" spans="1:48" ht="13.75" hidden="1" customHeight="1" outlineLevel="2" x14ac:dyDescent="0.3">
      <c r="D422" s="19" t="s">
        <v>93</v>
      </c>
      <c r="E422" s="19"/>
      <c r="F422" s="19"/>
      <c r="G422" s="19"/>
      <c r="H422" s="19"/>
      <c r="J422" s="19" t="s">
        <v>15</v>
      </c>
      <c r="K422" s="3">
        <v>50</v>
      </c>
      <c r="L422" s="3">
        <v>50</v>
      </c>
      <c r="M422" s="3">
        <v>50</v>
      </c>
      <c r="N422" s="3">
        <v>50</v>
      </c>
      <c r="O422" s="3">
        <v>50</v>
      </c>
      <c r="P422" s="3">
        <v>50</v>
      </c>
      <c r="Q422" s="3">
        <v>50</v>
      </c>
      <c r="R422" s="3">
        <v>50</v>
      </c>
      <c r="S422" s="3">
        <v>50</v>
      </c>
      <c r="T422" s="3">
        <v>50</v>
      </c>
      <c r="U422" s="3">
        <v>50</v>
      </c>
      <c r="V422" s="3">
        <v>50</v>
      </c>
      <c r="W422" s="3">
        <v>50</v>
      </c>
      <c r="X422" s="3">
        <v>50</v>
      </c>
      <c r="Y422" s="3">
        <v>50</v>
      </c>
      <c r="Z422" s="3">
        <v>50</v>
      </c>
      <c r="AA422" s="3">
        <v>50</v>
      </c>
      <c r="AB422" s="3">
        <v>50</v>
      </c>
      <c r="AC422" s="3">
        <v>50</v>
      </c>
      <c r="AD422" s="3">
        <v>50</v>
      </c>
      <c r="AE422" s="3">
        <v>50</v>
      </c>
      <c r="AF422" s="3">
        <v>50</v>
      </c>
      <c r="AG422" s="3">
        <v>50</v>
      </c>
      <c r="AH422" s="3">
        <v>50</v>
      </c>
      <c r="AI422" s="14">
        <f>V422</f>
        <v>50</v>
      </c>
      <c r="AJ422" s="14">
        <f>AH422</f>
        <v>50</v>
      </c>
      <c r="AK422" s="14">
        <f t="shared" si="107"/>
        <v>50</v>
      </c>
      <c r="AL422" s="14">
        <f t="shared" si="107"/>
        <v>50</v>
      </c>
      <c r="AM422" s="14">
        <f t="shared" si="107"/>
        <v>50</v>
      </c>
      <c r="AO422" s="42">
        <v>0</v>
      </c>
      <c r="AP422" s="14"/>
      <c r="AQ422" s="14"/>
      <c r="AR422" s="14"/>
      <c r="AS422" s="14"/>
      <c r="AT422" s="14"/>
      <c r="AU422" s="14"/>
      <c r="AV422" s="14"/>
    </row>
    <row r="423" spans="1:48" ht="13.75" hidden="1" customHeight="1" outlineLevel="2" x14ac:dyDescent="0.3">
      <c r="B423" t="s">
        <v>99</v>
      </c>
      <c r="L423" s="3"/>
      <c r="M423" s="3"/>
      <c r="N423" s="3"/>
      <c r="O423" s="3"/>
      <c r="P423" s="3"/>
      <c r="Q423" s="3"/>
      <c r="R423" s="13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</row>
    <row r="424" spans="1:48" ht="13.75" hidden="1" customHeight="1" outlineLevel="2" x14ac:dyDescent="0.3">
      <c r="D424" s="19" t="s">
        <v>93</v>
      </c>
      <c r="E424" s="19"/>
      <c r="F424" s="19"/>
      <c r="G424" s="19"/>
      <c r="H424" s="19"/>
      <c r="J424" s="19" t="s">
        <v>11</v>
      </c>
      <c r="K424" s="3">
        <v>500</v>
      </c>
      <c r="L424" s="3">
        <v>500</v>
      </c>
      <c r="M424" s="3">
        <v>500</v>
      </c>
      <c r="N424" s="3">
        <v>500</v>
      </c>
      <c r="O424" s="3">
        <v>500</v>
      </c>
      <c r="P424" s="3">
        <v>500</v>
      </c>
      <c r="Q424" s="3">
        <v>500</v>
      </c>
      <c r="R424" s="3">
        <v>500</v>
      </c>
      <c r="S424" s="3">
        <v>500</v>
      </c>
      <c r="T424" s="3">
        <v>500</v>
      </c>
      <c r="U424" s="3">
        <v>500</v>
      </c>
      <c r="V424" s="3">
        <v>500</v>
      </c>
      <c r="W424" s="3">
        <v>500</v>
      </c>
      <c r="X424" s="3">
        <v>500</v>
      </c>
      <c r="Y424" s="3">
        <v>500</v>
      </c>
      <c r="Z424" s="3">
        <v>500</v>
      </c>
      <c r="AA424" s="3">
        <v>500</v>
      </c>
      <c r="AB424" s="3">
        <v>500</v>
      </c>
      <c r="AC424" s="3">
        <v>500</v>
      </c>
      <c r="AD424" s="3">
        <v>500</v>
      </c>
      <c r="AE424" s="3">
        <v>500</v>
      </c>
      <c r="AF424" s="3">
        <v>500</v>
      </c>
      <c r="AG424" s="3">
        <v>500</v>
      </c>
      <c r="AH424" s="3">
        <v>500</v>
      </c>
      <c r="AI424" s="14">
        <f>V424</f>
        <v>500</v>
      </c>
      <c r="AJ424" s="14">
        <f>AH424</f>
        <v>500</v>
      </c>
      <c r="AK424" s="14">
        <f>AJ424*(1+$AO424)</f>
        <v>500</v>
      </c>
      <c r="AL424" s="14">
        <f>AK424*(1+$AO424)</f>
        <v>500</v>
      </c>
      <c r="AM424" s="14">
        <f>AL424*(1+$AO424)</f>
        <v>500</v>
      </c>
      <c r="AO424" s="42">
        <v>0</v>
      </c>
      <c r="AP424" s="14"/>
      <c r="AQ424" s="14"/>
      <c r="AR424" s="14"/>
      <c r="AS424" s="14"/>
      <c r="AT424" s="14"/>
      <c r="AU424" s="14"/>
      <c r="AV424" s="14"/>
    </row>
    <row r="425" spans="1:48" ht="13.75" hidden="1" customHeight="1" outlineLevel="2" x14ac:dyDescent="0.3">
      <c r="D425" s="19" t="s">
        <v>93</v>
      </c>
      <c r="E425" s="19"/>
      <c r="F425" s="19"/>
      <c r="G425" s="19"/>
      <c r="H425" s="19"/>
      <c r="J425" s="19" t="s">
        <v>10</v>
      </c>
      <c r="K425" s="3">
        <v>600</v>
      </c>
      <c r="L425" s="3">
        <v>600</v>
      </c>
      <c r="M425" s="3">
        <v>600</v>
      </c>
      <c r="N425" s="3">
        <v>600</v>
      </c>
      <c r="O425" s="3">
        <v>600</v>
      </c>
      <c r="P425" s="3">
        <v>600</v>
      </c>
      <c r="Q425" s="3">
        <v>600</v>
      </c>
      <c r="R425" s="3">
        <v>600</v>
      </c>
      <c r="S425" s="3">
        <v>600</v>
      </c>
      <c r="T425" s="3">
        <v>600</v>
      </c>
      <c r="U425" s="3">
        <v>600</v>
      </c>
      <c r="V425" s="3">
        <v>600</v>
      </c>
      <c r="W425" s="3">
        <v>600</v>
      </c>
      <c r="X425" s="3">
        <v>600</v>
      </c>
      <c r="Y425" s="3">
        <v>600</v>
      </c>
      <c r="Z425" s="3">
        <v>600</v>
      </c>
      <c r="AA425" s="3">
        <v>600</v>
      </c>
      <c r="AB425" s="3">
        <v>600</v>
      </c>
      <c r="AC425" s="3">
        <v>600</v>
      </c>
      <c r="AD425" s="3">
        <v>600</v>
      </c>
      <c r="AE425" s="3">
        <v>600</v>
      </c>
      <c r="AF425" s="3">
        <v>600</v>
      </c>
      <c r="AG425" s="3">
        <v>600</v>
      </c>
      <c r="AH425" s="3">
        <v>600</v>
      </c>
      <c r="AI425" s="14">
        <f>V425</f>
        <v>600</v>
      </c>
      <c r="AJ425" s="14">
        <f>AH425</f>
        <v>600</v>
      </c>
      <c r="AK425" s="14">
        <f t="shared" ref="AK425:AM426" si="108">AJ425*(1+$AO425)</f>
        <v>600</v>
      </c>
      <c r="AL425" s="14">
        <f t="shared" si="108"/>
        <v>600</v>
      </c>
      <c r="AM425" s="14">
        <f t="shared" si="108"/>
        <v>600</v>
      </c>
      <c r="AO425" s="42">
        <v>0</v>
      </c>
      <c r="AP425" s="14"/>
      <c r="AQ425" s="14"/>
      <c r="AR425" s="14"/>
      <c r="AS425" s="14"/>
      <c r="AT425" s="14"/>
      <c r="AU425" s="14"/>
      <c r="AV425" s="14"/>
    </row>
    <row r="426" spans="1:48" ht="13.75" hidden="1" customHeight="1" outlineLevel="2" x14ac:dyDescent="0.3">
      <c r="D426" s="19" t="s">
        <v>93</v>
      </c>
      <c r="E426" s="19"/>
      <c r="F426" s="19"/>
      <c r="G426" s="19"/>
      <c r="H426" s="19"/>
      <c r="J426" s="19" t="s">
        <v>15</v>
      </c>
      <c r="K426" s="3">
        <v>700</v>
      </c>
      <c r="L426" s="3">
        <v>700</v>
      </c>
      <c r="M426" s="3">
        <v>700</v>
      </c>
      <c r="N426" s="3">
        <v>700</v>
      </c>
      <c r="O426" s="3">
        <v>700</v>
      </c>
      <c r="P426" s="3">
        <v>700</v>
      </c>
      <c r="Q426" s="3">
        <v>700</v>
      </c>
      <c r="R426" s="3">
        <v>700</v>
      </c>
      <c r="S426" s="3">
        <v>700</v>
      </c>
      <c r="T426" s="3">
        <v>700</v>
      </c>
      <c r="U426" s="3">
        <v>700</v>
      </c>
      <c r="V426" s="3">
        <v>700</v>
      </c>
      <c r="W426" s="3">
        <v>700</v>
      </c>
      <c r="X426" s="3">
        <v>700</v>
      </c>
      <c r="Y426" s="3">
        <v>700</v>
      </c>
      <c r="Z426" s="3">
        <v>700</v>
      </c>
      <c r="AA426" s="3">
        <v>700</v>
      </c>
      <c r="AB426" s="3">
        <v>700</v>
      </c>
      <c r="AC426" s="3">
        <v>700</v>
      </c>
      <c r="AD426" s="3">
        <v>700</v>
      </c>
      <c r="AE426" s="3">
        <v>700</v>
      </c>
      <c r="AF426" s="3">
        <v>700</v>
      </c>
      <c r="AG426" s="3">
        <v>700</v>
      </c>
      <c r="AH426" s="3">
        <v>700</v>
      </c>
      <c r="AI426" s="14">
        <f>V426</f>
        <v>700</v>
      </c>
      <c r="AJ426" s="14">
        <f>AH426</f>
        <v>700</v>
      </c>
      <c r="AK426" s="14">
        <f t="shared" si="108"/>
        <v>700</v>
      </c>
      <c r="AL426" s="14">
        <f t="shared" si="108"/>
        <v>700</v>
      </c>
      <c r="AM426" s="14">
        <f t="shared" si="108"/>
        <v>700</v>
      </c>
      <c r="AO426" s="42">
        <v>0</v>
      </c>
      <c r="AP426" s="14"/>
      <c r="AQ426" s="14"/>
      <c r="AR426" s="14"/>
      <c r="AS426" s="14"/>
      <c r="AT426" s="14"/>
      <c r="AU426" s="14"/>
      <c r="AV426" s="14"/>
    </row>
    <row r="427" spans="1:48" ht="13.75" hidden="1" customHeight="1" outlineLevel="2" x14ac:dyDescent="0.3">
      <c r="B427" t="s">
        <v>100</v>
      </c>
      <c r="J427" s="19"/>
      <c r="K427" s="3"/>
      <c r="L427" s="3"/>
      <c r="M427" s="3"/>
      <c r="N427" s="3"/>
      <c r="O427" s="3"/>
      <c r="P427" s="3"/>
      <c r="Q427" s="3"/>
      <c r="R427" s="13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</row>
    <row r="428" spans="1:48" ht="13.75" hidden="1" customHeight="1" outlineLevel="2" x14ac:dyDescent="0.3">
      <c r="D428" s="19" t="s">
        <v>91</v>
      </c>
      <c r="E428" s="19"/>
      <c r="F428" s="19"/>
      <c r="G428" s="19"/>
      <c r="H428" s="19"/>
      <c r="J428" s="19" t="s">
        <v>11</v>
      </c>
      <c r="K428" s="3">
        <f>K353*(K420+K424)</f>
        <v>15900</v>
      </c>
      <c r="L428" s="3">
        <f>IF(L$353&gt;K$353,(L$353-K$353)*(L420+L424),0)</f>
        <v>0</v>
      </c>
      <c r="M428" s="3">
        <f t="shared" ref="M428:AH428" si="109">IF(M$353&gt;L$353,(M$353-L$353)*(M420+M424),0)</f>
        <v>0</v>
      </c>
      <c r="N428" s="3">
        <f t="shared" si="109"/>
        <v>530</v>
      </c>
      <c r="O428" s="3">
        <f t="shared" si="109"/>
        <v>0</v>
      </c>
      <c r="P428" s="3">
        <f t="shared" si="109"/>
        <v>1060</v>
      </c>
      <c r="Q428" s="3">
        <f t="shared" si="109"/>
        <v>5300</v>
      </c>
      <c r="R428" s="3">
        <f t="shared" si="109"/>
        <v>0</v>
      </c>
      <c r="S428" s="3">
        <f t="shared" si="109"/>
        <v>0</v>
      </c>
      <c r="T428" s="3">
        <f t="shared" si="109"/>
        <v>0</v>
      </c>
      <c r="U428" s="3">
        <f t="shared" si="109"/>
        <v>0</v>
      </c>
      <c r="V428" s="3">
        <f t="shared" si="109"/>
        <v>0</v>
      </c>
      <c r="W428" s="3">
        <f t="shared" si="109"/>
        <v>7420</v>
      </c>
      <c r="X428" s="3">
        <f>IF(X$353&gt;W$353,(X$353-W$353)*(X420+X424),0)</f>
        <v>0</v>
      </c>
      <c r="Y428" s="3">
        <f t="shared" si="109"/>
        <v>0</v>
      </c>
      <c r="Z428" s="3">
        <f t="shared" si="109"/>
        <v>0</v>
      </c>
      <c r="AA428" s="3">
        <f t="shared" si="109"/>
        <v>0</v>
      </c>
      <c r="AB428" s="3">
        <f t="shared" si="109"/>
        <v>0</v>
      </c>
      <c r="AC428" s="3">
        <f t="shared" si="109"/>
        <v>0</v>
      </c>
      <c r="AD428" s="3">
        <f t="shared" si="109"/>
        <v>0</v>
      </c>
      <c r="AE428" s="3">
        <f t="shared" si="109"/>
        <v>0</v>
      </c>
      <c r="AF428" s="3">
        <f t="shared" si="109"/>
        <v>0</v>
      </c>
      <c r="AG428" s="3">
        <f t="shared" si="109"/>
        <v>0</v>
      </c>
      <c r="AH428" s="3">
        <f t="shared" si="109"/>
        <v>0</v>
      </c>
      <c r="AI428" s="3">
        <f>SUM(K428:V428)</f>
        <v>22790</v>
      </c>
      <c r="AJ428" s="3">
        <f>SUM(W428:AH428)</f>
        <v>7420</v>
      </c>
      <c r="AK428" s="3">
        <f t="shared" ref="AK428:AM430" si="110">AVERAGE(AI428:AJ428)</f>
        <v>15105</v>
      </c>
      <c r="AL428" s="3">
        <f t="shared" si="110"/>
        <v>11262.5</v>
      </c>
      <c r="AM428" s="3">
        <f t="shared" si="110"/>
        <v>13183.75</v>
      </c>
    </row>
    <row r="429" spans="1:48" ht="13.75" hidden="1" customHeight="1" outlineLevel="2" x14ac:dyDescent="0.3">
      <c r="D429" s="19" t="s">
        <v>91</v>
      </c>
      <c r="E429" s="19"/>
      <c r="F429" s="19"/>
      <c r="G429" s="19"/>
      <c r="H429" s="19"/>
      <c r="J429" s="19" t="s">
        <v>10</v>
      </c>
      <c r="K429" s="3">
        <f>K354*(K421+K425)</f>
        <v>18560</v>
      </c>
      <c r="L429" s="3">
        <f>IF(L$354&gt;K$354,(L$354-K$354)*(L421+L425),0)</f>
        <v>0</v>
      </c>
      <c r="M429" s="3">
        <f t="shared" ref="M429:AH429" si="111">IF(M$354&gt;L$354,(M$354-L$354)*(M421+M425),0)</f>
        <v>0</v>
      </c>
      <c r="N429" s="3">
        <f t="shared" si="111"/>
        <v>0</v>
      </c>
      <c r="O429" s="3">
        <f t="shared" si="111"/>
        <v>640</v>
      </c>
      <c r="P429" s="3">
        <f t="shared" si="111"/>
        <v>1280</v>
      </c>
      <c r="Q429" s="3">
        <f t="shared" si="111"/>
        <v>3200</v>
      </c>
      <c r="R429" s="3">
        <f t="shared" si="111"/>
        <v>0</v>
      </c>
      <c r="S429" s="3">
        <f t="shared" si="111"/>
        <v>0</v>
      </c>
      <c r="T429" s="3">
        <f t="shared" si="111"/>
        <v>0</v>
      </c>
      <c r="U429" s="3">
        <f t="shared" si="111"/>
        <v>0</v>
      </c>
      <c r="V429" s="3">
        <f t="shared" si="111"/>
        <v>0</v>
      </c>
      <c r="W429" s="3">
        <f t="shared" si="111"/>
        <v>4480</v>
      </c>
      <c r="X429" s="3">
        <f>IF(X$354&gt;W$354,(X$354-W$354)*(X421+X425),0)</f>
        <v>0</v>
      </c>
      <c r="Y429" s="3">
        <f t="shared" si="111"/>
        <v>0</v>
      </c>
      <c r="Z429" s="3">
        <f t="shared" si="111"/>
        <v>0</v>
      </c>
      <c r="AA429" s="3">
        <f t="shared" si="111"/>
        <v>0</v>
      </c>
      <c r="AB429" s="3">
        <f t="shared" si="111"/>
        <v>0</v>
      </c>
      <c r="AC429" s="3">
        <f t="shared" si="111"/>
        <v>0</v>
      </c>
      <c r="AD429" s="3">
        <f t="shared" si="111"/>
        <v>0</v>
      </c>
      <c r="AE429" s="3">
        <f t="shared" si="111"/>
        <v>0</v>
      </c>
      <c r="AF429" s="3">
        <f t="shared" si="111"/>
        <v>0</v>
      </c>
      <c r="AG429" s="3">
        <f t="shared" si="111"/>
        <v>0</v>
      </c>
      <c r="AH429" s="3">
        <f t="shared" si="111"/>
        <v>0</v>
      </c>
      <c r="AI429" s="3">
        <f>SUM(K429:V429)</f>
        <v>23680</v>
      </c>
      <c r="AJ429" s="3">
        <f>SUM(W429:AH429)</f>
        <v>4480</v>
      </c>
      <c r="AK429" s="3">
        <f t="shared" si="110"/>
        <v>14080</v>
      </c>
      <c r="AL429" s="3">
        <f t="shared" si="110"/>
        <v>9280</v>
      </c>
      <c r="AM429" s="3">
        <f t="shared" si="110"/>
        <v>11680</v>
      </c>
    </row>
    <row r="430" spans="1:48" ht="13.75" hidden="1" customHeight="1" outlineLevel="2" x14ac:dyDescent="0.3">
      <c r="D430" s="19" t="s">
        <v>91</v>
      </c>
      <c r="E430" s="19"/>
      <c r="F430" s="19"/>
      <c r="G430" s="19"/>
      <c r="H430" s="19"/>
      <c r="J430" s="19" t="s">
        <v>15</v>
      </c>
      <c r="K430" s="3">
        <f>K355*(K422+K426)</f>
        <v>15750</v>
      </c>
      <c r="L430" s="3">
        <f>IF(L$355&gt;K$355,(L$355-K$355)*(L422+L426),0)</f>
        <v>0</v>
      </c>
      <c r="M430" s="3">
        <f t="shared" ref="M430:AH430" si="112">IF(M$355&gt;L$355,(M$355-L$355)*(M422+M426),0)</f>
        <v>0</v>
      </c>
      <c r="N430" s="3">
        <f t="shared" si="112"/>
        <v>0</v>
      </c>
      <c r="O430" s="3">
        <f t="shared" si="112"/>
        <v>0</v>
      </c>
      <c r="P430" s="3">
        <f t="shared" si="112"/>
        <v>750</v>
      </c>
      <c r="Q430" s="3">
        <f t="shared" si="112"/>
        <v>5250</v>
      </c>
      <c r="R430" s="3">
        <f t="shared" si="112"/>
        <v>0</v>
      </c>
      <c r="S430" s="3">
        <f t="shared" si="112"/>
        <v>0</v>
      </c>
      <c r="T430" s="3">
        <f t="shared" si="112"/>
        <v>750</v>
      </c>
      <c r="U430" s="3">
        <f t="shared" si="112"/>
        <v>0</v>
      </c>
      <c r="V430" s="3">
        <f t="shared" si="112"/>
        <v>0</v>
      </c>
      <c r="W430" s="3">
        <f t="shared" si="112"/>
        <v>4500</v>
      </c>
      <c r="X430" s="3">
        <f>IF(X$355&gt;W$355,(X$355-W$355)*(X422+X426),0)</f>
        <v>0</v>
      </c>
      <c r="Y430" s="3">
        <f t="shared" si="112"/>
        <v>0</v>
      </c>
      <c r="Z430" s="3">
        <f t="shared" si="112"/>
        <v>0</v>
      </c>
      <c r="AA430" s="3">
        <f t="shared" si="112"/>
        <v>0</v>
      </c>
      <c r="AB430" s="3">
        <f t="shared" si="112"/>
        <v>0</v>
      </c>
      <c r="AC430" s="3">
        <f t="shared" si="112"/>
        <v>0</v>
      </c>
      <c r="AD430" s="3">
        <f t="shared" si="112"/>
        <v>0</v>
      </c>
      <c r="AE430" s="3">
        <f t="shared" si="112"/>
        <v>0</v>
      </c>
      <c r="AF430" s="3">
        <f t="shared" si="112"/>
        <v>0</v>
      </c>
      <c r="AG430" s="3">
        <f t="shared" si="112"/>
        <v>0</v>
      </c>
      <c r="AH430" s="3">
        <f t="shared" si="112"/>
        <v>0</v>
      </c>
      <c r="AI430" s="3">
        <f>SUM(K430:V430)</f>
        <v>22500</v>
      </c>
      <c r="AJ430" s="3">
        <f>SUM(W430:AH430)</f>
        <v>4500</v>
      </c>
      <c r="AK430" s="3">
        <f t="shared" si="110"/>
        <v>13500</v>
      </c>
      <c r="AL430" s="3">
        <f t="shared" si="110"/>
        <v>9000</v>
      </c>
      <c r="AM430" s="3">
        <f t="shared" si="110"/>
        <v>11250</v>
      </c>
    </row>
    <row r="431" spans="1:48" ht="13.75" hidden="1" customHeight="1" outlineLevel="2" x14ac:dyDescent="0.3">
      <c r="D431" s="19"/>
      <c r="E431" s="19"/>
      <c r="F431" s="19"/>
      <c r="G431" s="19"/>
      <c r="H431" s="19"/>
      <c r="J431" s="1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48" s="46" customFormat="1" hidden="1" outlineLevel="1" collapsed="1" x14ac:dyDescent="0.25">
      <c r="A432" s="45"/>
      <c r="B432" s="105" t="s">
        <v>95</v>
      </c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7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8"/>
    </row>
    <row r="433" spans="1:41" ht="13.75" hidden="1" customHeight="1" outlineLevel="2" x14ac:dyDescent="0.3">
      <c r="D433" s="19"/>
      <c r="E433" s="19"/>
      <c r="F433" s="19"/>
      <c r="G433" s="19"/>
      <c r="H433" s="19"/>
      <c r="J433" s="19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41" ht="13.75" hidden="1" customHeight="1" outlineLevel="2" x14ac:dyDescent="0.3">
      <c r="B434" t="s">
        <v>153</v>
      </c>
      <c r="J434" s="19"/>
    </row>
    <row r="435" spans="1:41" ht="13.75" hidden="1" customHeight="1" outlineLevel="2" x14ac:dyDescent="0.3">
      <c r="J435" s="19" t="s">
        <v>11</v>
      </c>
      <c r="K435" s="3">
        <v>2000</v>
      </c>
      <c r="L435" s="3">
        <v>2000</v>
      </c>
      <c r="M435" s="3">
        <v>2000</v>
      </c>
      <c r="N435" s="3">
        <v>2000</v>
      </c>
      <c r="O435" s="3">
        <v>2000</v>
      </c>
      <c r="P435" s="3">
        <v>2000</v>
      </c>
      <c r="Q435" s="3">
        <v>2000</v>
      </c>
      <c r="R435" s="3">
        <v>2000</v>
      </c>
      <c r="S435" s="3">
        <v>2000</v>
      </c>
      <c r="T435" s="3">
        <v>2000</v>
      </c>
      <c r="U435" s="3">
        <v>2000</v>
      </c>
      <c r="V435" s="3">
        <v>2000</v>
      </c>
      <c r="W435" s="3">
        <v>2000</v>
      </c>
      <c r="X435" s="3">
        <v>2000</v>
      </c>
      <c r="Y435" s="3">
        <v>2000</v>
      </c>
      <c r="Z435" s="3">
        <v>2000</v>
      </c>
      <c r="AA435" s="3">
        <v>2000</v>
      </c>
      <c r="AB435" s="3">
        <v>2000</v>
      </c>
      <c r="AC435" s="3">
        <v>2000</v>
      </c>
      <c r="AD435" s="3">
        <v>2000</v>
      </c>
      <c r="AE435" s="3">
        <v>2000</v>
      </c>
      <c r="AF435" s="3">
        <v>2000</v>
      </c>
      <c r="AG435" s="3">
        <v>2000</v>
      </c>
      <c r="AH435" s="3">
        <v>2000</v>
      </c>
      <c r="AI435" s="3">
        <f>SUM(K435:V435)</f>
        <v>24000</v>
      </c>
      <c r="AJ435" s="3">
        <f>SUM(W435:AH435)</f>
        <v>24000</v>
      </c>
      <c r="AK435" s="3">
        <f t="shared" ref="AK435:AM437" si="113">AJ435</f>
        <v>24000</v>
      </c>
      <c r="AL435" s="3">
        <f t="shared" si="113"/>
        <v>24000</v>
      </c>
      <c r="AM435" s="3">
        <f t="shared" si="113"/>
        <v>24000</v>
      </c>
      <c r="AO435" s="42">
        <v>0</v>
      </c>
    </row>
    <row r="436" spans="1:41" ht="13.75" hidden="1" customHeight="1" outlineLevel="2" x14ac:dyDescent="0.3">
      <c r="J436" s="19" t="s">
        <v>10</v>
      </c>
      <c r="K436" s="3">
        <v>3000</v>
      </c>
      <c r="L436" s="3">
        <v>3000</v>
      </c>
      <c r="M436" s="3">
        <v>3000</v>
      </c>
      <c r="N436" s="3">
        <v>3000</v>
      </c>
      <c r="O436" s="3">
        <v>3000</v>
      </c>
      <c r="P436" s="3">
        <v>3000</v>
      </c>
      <c r="Q436" s="3">
        <v>3000</v>
      </c>
      <c r="R436" s="3">
        <v>3000</v>
      </c>
      <c r="S436" s="3">
        <v>3000</v>
      </c>
      <c r="T436" s="3">
        <v>3000</v>
      </c>
      <c r="U436" s="3">
        <v>3000</v>
      </c>
      <c r="V436" s="3">
        <v>3000</v>
      </c>
      <c r="W436" s="3">
        <v>3000</v>
      </c>
      <c r="X436" s="3">
        <v>3000</v>
      </c>
      <c r="Y436" s="3">
        <v>3000</v>
      </c>
      <c r="Z436" s="3">
        <v>3000</v>
      </c>
      <c r="AA436" s="3">
        <v>3000</v>
      </c>
      <c r="AB436" s="3">
        <v>3000</v>
      </c>
      <c r="AC436" s="3">
        <v>3000</v>
      </c>
      <c r="AD436" s="3">
        <v>3000</v>
      </c>
      <c r="AE436" s="3">
        <v>3000</v>
      </c>
      <c r="AF436" s="3">
        <v>3000</v>
      </c>
      <c r="AG436" s="3">
        <v>3000</v>
      </c>
      <c r="AH436" s="3">
        <v>3000</v>
      </c>
      <c r="AI436" s="3">
        <f>SUM(K436:V436)</f>
        <v>36000</v>
      </c>
      <c r="AJ436" s="3">
        <f>SUM(W436:AH436)</f>
        <v>36000</v>
      </c>
      <c r="AK436" s="3">
        <f t="shared" si="113"/>
        <v>36000</v>
      </c>
      <c r="AL436" s="3">
        <f t="shared" si="113"/>
        <v>36000</v>
      </c>
      <c r="AM436" s="3">
        <f t="shared" si="113"/>
        <v>36000</v>
      </c>
      <c r="AO436" s="42">
        <v>0</v>
      </c>
    </row>
    <row r="437" spans="1:41" ht="13.75" hidden="1" customHeight="1" outlineLevel="2" x14ac:dyDescent="0.3">
      <c r="J437" s="19" t="s">
        <v>15</v>
      </c>
      <c r="K437" s="3">
        <v>4000</v>
      </c>
      <c r="L437" s="3">
        <v>4000</v>
      </c>
      <c r="M437" s="3">
        <v>4000</v>
      </c>
      <c r="N437" s="3">
        <v>4000</v>
      </c>
      <c r="O437" s="3">
        <v>4000</v>
      </c>
      <c r="P437" s="3">
        <v>4000</v>
      </c>
      <c r="Q437" s="3">
        <v>4000</v>
      </c>
      <c r="R437" s="3">
        <v>4000</v>
      </c>
      <c r="S437" s="3">
        <v>4000</v>
      </c>
      <c r="T437" s="3">
        <v>4000</v>
      </c>
      <c r="U437" s="3">
        <v>4000</v>
      </c>
      <c r="V437" s="3">
        <v>4000</v>
      </c>
      <c r="W437" s="3">
        <v>4000</v>
      </c>
      <c r="X437" s="3">
        <v>4000</v>
      </c>
      <c r="Y437" s="3">
        <v>4000</v>
      </c>
      <c r="Z437" s="3">
        <v>4000</v>
      </c>
      <c r="AA437" s="3">
        <v>4000</v>
      </c>
      <c r="AB437" s="3">
        <v>4000</v>
      </c>
      <c r="AC437" s="3">
        <v>4000</v>
      </c>
      <c r="AD437" s="3">
        <v>4000</v>
      </c>
      <c r="AE437" s="3">
        <v>4000</v>
      </c>
      <c r="AF437" s="3">
        <v>4000</v>
      </c>
      <c r="AG437" s="3">
        <v>4000</v>
      </c>
      <c r="AH437" s="3">
        <v>4000</v>
      </c>
      <c r="AI437" s="3">
        <f>SUM(K437:V437)</f>
        <v>48000</v>
      </c>
      <c r="AJ437" s="3">
        <f>SUM(W437:AH437)</f>
        <v>48000</v>
      </c>
      <c r="AK437" s="3">
        <f t="shared" si="113"/>
        <v>48000</v>
      </c>
      <c r="AL437" s="3">
        <f t="shared" si="113"/>
        <v>48000</v>
      </c>
      <c r="AM437" s="3">
        <f t="shared" si="113"/>
        <v>48000</v>
      </c>
      <c r="AO437" s="42">
        <v>0</v>
      </c>
    </row>
    <row r="438" spans="1:41" ht="13.5" hidden="1" outlineLevel="1" thickBot="1" x14ac:dyDescent="0.35">
      <c r="D438" s="19"/>
      <c r="E438" s="19"/>
      <c r="F438" s="19"/>
      <c r="G438" s="19"/>
      <c r="H438" s="19"/>
      <c r="J438" s="19"/>
      <c r="AI438" s="14"/>
    </row>
    <row r="439" spans="1:41" ht="13.5" collapsed="1" thickBot="1" x14ac:dyDescent="0.35">
      <c r="A439" s="36" t="s">
        <v>151</v>
      </c>
      <c r="B439" s="96" t="s">
        <v>126</v>
      </c>
      <c r="C439" s="97"/>
      <c r="D439" s="97"/>
      <c r="E439" s="97"/>
      <c r="F439" s="97"/>
      <c r="G439" s="97"/>
      <c r="H439" s="97"/>
      <c r="I439" s="97"/>
      <c r="J439" s="97"/>
      <c r="K439" s="98"/>
      <c r="L439" s="98"/>
      <c r="M439" s="98"/>
      <c r="N439" s="98"/>
      <c r="O439" s="98"/>
      <c r="P439" s="98"/>
      <c r="Q439" s="98"/>
      <c r="R439" s="99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</row>
    <row r="440" spans="1:41" ht="13.5" hidden="1" outlineLevel="1" thickBot="1" x14ac:dyDescent="0.35">
      <c r="B440" s="104" t="s">
        <v>210</v>
      </c>
      <c r="C440" s="101"/>
      <c r="D440" s="101"/>
      <c r="E440" s="101"/>
      <c r="F440" s="101"/>
      <c r="G440" s="101"/>
      <c r="H440" s="101"/>
      <c r="I440" s="101"/>
      <c r="J440" s="101"/>
      <c r="K440" s="102"/>
      <c r="L440" s="102"/>
      <c r="M440" s="102"/>
      <c r="N440" s="102"/>
      <c r="O440" s="102"/>
      <c r="P440" s="102"/>
      <c r="Q440" s="102"/>
      <c r="R440" s="103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 spans="1:41" hidden="1" outlineLevel="1" x14ac:dyDescent="0.3">
      <c r="I441" s="36"/>
      <c r="J441" s="36"/>
    </row>
    <row r="442" spans="1:41" s="46" customFormat="1" hidden="1" outlineLevel="1" collapsed="1" x14ac:dyDescent="0.25">
      <c r="A442" s="45"/>
      <c r="B442" s="105" t="s">
        <v>94</v>
      </c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7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8"/>
    </row>
    <row r="443" spans="1:41" hidden="1" outlineLevel="2" x14ac:dyDescent="0.3">
      <c r="I443" s="19"/>
      <c r="J443" s="32" t="s">
        <v>108</v>
      </c>
    </row>
    <row r="444" spans="1:41" hidden="1" outlineLevel="2" x14ac:dyDescent="0.3">
      <c r="B444" s="18" t="s">
        <v>106</v>
      </c>
      <c r="I444" s="242" t="s">
        <v>146</v>
      </c>
      <c r="J444" s="242" t="s">
        <v>107</v>
      </c>
    </row>
    <row r="445" spans="1:41" hidden="1" outlineLevel="2" x14ac:dyDescent="0.3">
      <c r="B445" t="s">
        <v>89</v>
      </c>
      <c r="I445" s="19"/>
      <c r="J445" s="19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14"/>
      <c r="AJ445" s="14"/>
    </row>
    <row r="446" spans="1:41" hidden="1" outlineLevel="2" x14ac:dyDescent="0.3">
      <c r="C446" t="s">
        <v>78</v>
      </c>
      <c r="I446" s="14">
        <f t="array" aca="1" ref="I446:I450" ca="1">TRANSPOSE(AI572:AM572)</f>
        <v>55500</v>
      </c>
      <c r="J446" s="26">
        <v>5</v>
      </c>
      <c r="K446" s="3">
        <f ca="1">K572/($J446*12)</f>
        <v>725</v>
      </c>
      <c r="L446" s="3">
        <f t="shared" ref="L446:V446" ca="1" si="114">L572/($J446*12)+K446</f>
        <v>725</v>
      </c>
      <c r="M446" s="3">
        <f t="shared" ca="1" si="114"/>
        <v>725</v>
      </c>
      <c r="N446" s="3">
        <f t="shared" ca="1" si="114"/>
        <v>725</v>
      </c>
      <c r="O446" s="3">
        <f t="shared" ca="1" si="114"/>
        <v>750</v>
      </c>
      <c r="P446" s="3">
        <f t="shared" ca="1" si="114"/>
        <v>800</v>
      </c>
      <c r="Q446" s="3">
        <f t="shared" ca="1" si="114"/>
        <v>925</v>
      </c>
      <c r="R446" s="3">
        <f t="shared" ca="1" si="114"/>
        <v>925</v>
      </c>
      <c r="S446" s="3">
        <f t="shared" ca="1" si="114"/>
        <v>925</v>
      </c>
      <c r="T446" s="3">
        <f t="shared" ca="1" si="114"/>
        <v>925</v>
      </c>
      <c r="U446" s="3">
        <f t="shared" ca="1" si="114"/>
        <v>925</v>
      </c>
      <c r="V446" s="3">
        <f t="shared" ca="1" si="114"/>
        <v>925</v>
      </c>
      <c r="W446" s="3">
        <f t="shared" ref="W446:AH446" ca="1" si="115">V446</f>
        <v>925</v>
      </c>
      <c r="X446" s="3">
        <f ca="1">W446</f>
        <v>925</v>
      </c>
      <c r="Y446" s="3">
        <f t="shared" ca="1" si="115"/>
        <v>925</v>
      </c>
      <c r="Z446" s="3">
        <f t="shared" ca="1" si="115"/>
        <v>925</v>
      </c>
      <c r="AA446" s="3">
        <f t="shared" ca="1" si="115"/>
        <v>925</v>
      </c>
      <c r="AB446" s="3">
        <f t="shared" ca="1" si="115"/>
        <v>925</v>
      </c>
      <c r="AC446" s="3">
        <f t="shared" ca="1" si="115"/>
        <v>925</v>
      </c>
      <c r="AD446" s="3">
        <f t="shared" ca="1" si="115"/>
        <v>925</v>
      </c>
      <c r="AE446" s="3">
        <f t="shared" ca="1" si="115"/>
        <v>925</v>
      </c>
      <c r="AF446" s="3">
        <f t="shared" ca="1" si="115"/>
        <v>925</v>
      </c>
      <c r="AG446" s="3">
        <f t="shared" ca="1" si="115"/>
        <v>925</v>
      </c>
      <c r="AH446" s="3">
        <f t="shared" ca="1" si="115"/>
        <v>925</v>
      </c>
      <c r="AI446" s="14">
        <f ca="1">IF(SUM(COUNT($AI$5:AI$5))&lt;=$J446,$I446/$J446,0)</f>
        <v>11100</v>
      </c>
      <c r="AJ446" s="14">
        <f ca="1">IF(SUM(COUNT($AI$5:AJ$5))&lt;=$J446,$I446/$J446,0)</f>
        <v>11100</v>
      </c>
      <c r="AK446" s="14">
        <f ca="1">IF(SUM(COUNT($AI$5:AK$5))&lt;=$J446,$I446/$J446,0)</f>
        <v>11100</v>
      </c>
      <c r="AL446" s="14">
        <f ca="1">IF(SUM(COUNT($AI$5:AL$5))&lt;=$J446,$I446/$J446,0)</f>
        <v>11100</v>
      </c>
      <c r="AM446" s="14">
        <f ca="1">IF(SUM(COUNT($AI$5:AM$5))&lt;=$J446,$I446/$J446,0)</f>
        <v>11100</v>
      </c>
    </row>
    <row r="447" spans="1:41" hidden="1" outlineLevel="2" x14ac:dyDescent="0.3">
      <c r="C447" t="s">
        <v>79</v>
      </c>
      <c r="I447" s="14">
        <f ca="1"/>
        <v>10500</v>
      </c>
      <c r="J447" s="26">
        <v>5</v>
      </c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>
        <f t="shared" ref="W447:AH447" ca="1" si="116">W573/($J447*12)+V447</f>
        <v>350</v>
      </c>
      <c r="X447" s="3">
        <f t="shared" ca="1" si="116"/>
        <v>350</v>
      </c>
      <c r="Y447" s="3">
        <f t="shared" ca="1" si="116"/>
        <v>350</v>
      </c>
      <c r="Z447" s="3">
        <f t="shared" ca="1" si="116"/>
        <v>350</v>
      </c>
      <c r="AA447" s="3">
        <f t="shared" ca="1" si="116"/>
        <v>350</v>
      </c>
      <c r="AB447" s="3">
        <f t="shared" ca="1" si="116"/>
        <v>350</v>
      </c>
      <c r="AC447" s="3">
        <f t="shared" ca="1" si="116"/>
        <v>350</v>
      </c>
      <c r="AD447" s="3">
        <f t="shared" ca="1" si="116"/>
        <v>350</v>
      </c>
      <c r="AE447" s="3">
        <f t="shared" ca="1" si="116"/>
        <v>350</v>
      </c>
      <c r="AF447" s="3">
        <f t="shared" ca="1" si="116"/>
        <v>350</v>
      </c>
      <c r="AG447" s="3">
        <f t="shared" ca="1" si="116"/>
        <v>350</v>
      </c>
      <c r="AH447" s="3">
        <f t="shared" ca="1" si="116"/>
        <v>350</v>
      </c>
      <c r="AI447" s="14"/>
      <c r="AJ447" s="14">
        <f ca="1">IF(SUM(COUNT($AJ$5:AJ$5))&lt;=$J447,$I447/$J447,0)</f>
        <v>2100</v>
      </c>
      <c r="AK447" s="14">
        <f ca="1">IF(SUM(COUNT($AJ$5:AK$5))&lt;=$J447,$I447/$J447,0)</f>
        <v>2100</v>
      </c>
      <c r="AL447" s="14">
        <f ca="1">IF(SUM(COUNT($AJ$5:AL$5))&lt;=$J447,$I447/$J447,0)</f>
        <v>2100</v>
      </c>
      <c r="AM447" s="14">
        <f ca="1">IF(SUM(COUNT($AJ$5:AM$5))&lt;=$J447,$I447/$J447,0)</f>
        <v>2100</v>
      </c>
    </row>
    <row r="448" spans="1:41" hidden="1" outlineLevel="2" x14ac:dyDescent="0.3">
      <c r="C448" t="s">
        <v>80</v>
      </c>
      <c r="I448" s="14">
        <f ca="1"/>
        <v>0</v>
      </c>
      <c r="J448" s="26">
        <v>5</v>
      </c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14"/>
      <c r="AJ448" s="14"/>
      <c r="AK448" s="14">
        <f ca="1">IF(SUM(COUNT($AK$5:AK$5))&lt;=$J448,$I448/$J448,0)</f>
        <v>0</v>
      </c>
      <c r="AL448" s="14">
        <f ca="1">IF(SUM(COUNT($AK$5:AL$5))&lt;=$J448,$I448/$J448,0)</f>
        <v>0</v>
      </c>
      <c r="AM448" s="14">
        <f ca="1">IF(SUM(COUNT($AK$5:AM$5))&lt;=$J448,$I448/$J448,0)</f>
        <v>0</v>
      </c>
    </row>
    <row r="449" spans="2:39" hidden="1" outlineLevel="2" x14ac:dyDescent="0.3">
      <c r="C449" t="s">
        <v>81</v>
      </c>
      <c r="I449" s="14">
        <f ca="1"/>
        <v>0</v>
      </c>
      <c r="J449" s="26">
        <v>5</v>
      </c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14"/>
      <c r="AJ449" s="14"/>
      <c r="AK449" s="14"/>
      <c r="AL449" s="14">
        <f ca="1">IF(SUM(COUNT($AL$5:AL$5))&lt;=$J449,$I449/$J449,0)</f>
        <v>0</v>
      </c>
      <c r="AM449" s="14">
        <f ca="1">IF(SUM(COUNT($AL$5:AM$5))&lt;=$J449,$I449/$J449,0)</f>
        <v>0</v>
      </c>
    </row>
    <row r="450" spans="2:39" hidden="1" outlineLevel="2" x14ac:dyDescent="0.3">
      <c r="C450" t="s">
        <v>82</v>
      </c>
      <c r="I450" s="14">
        <f ca="1"/>
        <v>0</v>
      </c>
      <c r="J450" s="26">
        <v>5</v>
      </c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14"/>
      <c r="AJ450" s="14"/>
      <c r="AK450" s="14"/>
      <c r="AL450" s="14"/>
      <c r="AM450" s="14">
        <f ca="1">IF(SUM(COUNT($AM$5:AM$5))&lt;=$J450,$I450/$J450,0)</f>
        <v>0</v>
      </c>
    </row>
    <row r="451" spans="2:39" hidden="1" outlineLevel="2" x14ac:dyDescent="0.3">
      <c r="B451" t="s">
        <v>88</v>
      </c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14"/>
      <c r="AJ451" s="14"/>
    </row>
    <row r="452" spans="2:39" hidden="1" outlineLevel="2" x14ac:dyDescent="0.3">
      <c r="C452" t="s">
        <v>78</v>
      </c>
      <c r="I452" s="14">
        <f t="array" aca="1" ref="I452:I456" ca="1">TRANSPOSE(AI573:AM573)</f>
        <v>111000</v>
      </c>
      <c r="J452" s="26">
        <v>3</v>
      </c>
      <c r="K452" s="3">
        <f ca="1">K573/($J452*12)</f>
        <v>2416.6666666666665</v>
      </c>
      <c r="L452" s="3">
        <f t="shared" ref="L452:V452" ca="1" si="117">L573/($J452*12)+K452</f>
        <v>2416.6666666666665</v>
      </c>
      <c r="M452" s="3">
        <f t="shared" ca="1" si="117"/>
        <v>2416.6666666666665</v>
      </c>
      <c r="N452" s="3">
        <f t="shared" ca="1" si="117"/>
        <v>2416.6666666666665</v>
      </c>
      <c r="O452" s="3">
        <f t="shared" ca="1" si="117"/>
        <v>2500</v>
      </c>
      <c r="P452" s="3">
        <f t="shared" ca="1" si="117"/>
        <v>2666.6666666666665</v>
      </c>
      <c r="Q452" s="3">
        <f t="shared" ca="1" si="117"/>
        <v>3083.333333333333</v>
      </c>
      <c r="R452" s="3">
        <f t="shared" ca="1" si="117"/>
        <v>3083.333333333333</v>
      </c>
      <c r="S452" s="3">
        <f t="shared" ca="1" si="117"/>
        <v>3083.333333333333</v>
      </c>
      <c r="T452" s="3">
        <f t="shared" ca="1" si="117"/>
        <v>3083.333333333333</v>
      </c>
      <c r="U452" s="3">
        <f t="shared" ca="1" si="117"/>
        <v>3083.333333333333</v>
      </c>
      <c r="V452" s="3">
        <f t="shared" ca="1" si="117"/>
        <v>3083.333333333333</v>
      </c>
      <c r="W452" s="3">
        <f t="shared" ref="W452:AH452" ca="1" si="118">V452</f>
        <v>3083.333333333333</v>
      </c>
      <c r="X452" s="3">
        <f ca="1">W452</f>
        <v>3083.333333333333</v>
      </c>
      <c r="Y452" s="3">
        <f t="shared" ca="1" si="118"/>
        <v>3083.333333333333</v>
      </c>
      <c r="Z452" s="3">
        <f t="shared" ca="1" si="118"/>
        <v>3083.333333333333</v>
      </c>
      <c r="AA452" s="3">
        <f t="shared" ca="1" si="118"/>
        <v>3083.333333333333</v>
      </c>
      <c r="AB452" s="3">
        <f t="shared" ca="1" si="118"/>
        <v>3083.333333333333</v>
      </c>
      <c r="AC452" s="3">
        <f t="shared" ca="1" si="118"/>
        <v>3083.333333333333</v>
      </c>
      <c r="AD452" s="3">
        <f t="shared" ca="1" si="118"/>
        <v>3083.333333333333</v>
      </c>
      <c r="AE452" s="3">
        <f t="shared" ca="1" si="118"/>
        <v>3083.333333333333</v>
      </c>
      <c r="AF452" s="3">
        <f t="shared" ca="1" si="118"/>
        <v>3083.333333333333</v>
      </c>
      <c r="AG452" s="3">
        <f t="shared" ca="1" si="118"/>
        <v>3083.333333333333</v>
      </c>
      <c r="AH452" s="3">
        <f t="shared" ca="1" si="118"/>
        <v>3083.333333333333</v>
      </c>
      <c r="AI452" s="14">
        <f ca="1">IF(SUM(COUNT($AI$5:AI$5))&lt;=$J452,$I452/$J452,0)</f>
        <v>37000</v>
      </c>
      <c r="AJ452" s="14">
        <f ca="1">IF(SUM(COUNT($AI$5:AJ$5))&lt;=$J452,$I452/$J452,0)</f>
        <v>37000</v>
      </c>
      <c r="AK452" s="14">
        <f ca="1">IF(SUM(COUNT($AI$5:AK$5))&lt;=$J452,$I452/$J452,0)</f>
        <v>37000</v>
      </c>
      <c r="AL452" s="14">
        <f>IF(SUM(COUNT($AI$5:AL$5))&lt;=$J452,$I452/$J452,0)</f>
        <v>0</v>
      </c>
      <c r="AM452" s="14">
        <f>IF(SUM(COUNT($AI$5:AM$5))&lt;=$J452,$I452/$J452,0)</f>
        <v>0</v>
      </c>
    </row>
    <row r="453" spans="2:39" hidden="1" outlineLevel="2" x14ac:dyDescent="0.3">
      <c r="C453" t="s">
        <v>79</v>
      </c>
      <c r="I453" s="14">
        <f ca="1"/>
        <v>21000</v>
      </c>
      <c r="J453" s="26">
        <v>3</v>
      </c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>
        <f t="shared" ref="W453:AH453" ca="1" si="119">W573/($J453*12)+V453</f>
        <v>583.33333333333337</v>
      </c>
      <c r="X453" s="3">
        <f t="shared" ca="1" si="119"/>
        <v>583.33333333333337</v>
      </c>
      <c r="Y453" s="3">
        <f t="shared" ca="1" si="119"/>
        <v>583.33333333333337</v>
      </c>
      <c r="Z453" s="3">
        <f t="shared" ca="1" si="119"/>
        <v>583.33333333333337</v>
      </c>
      <c r="AA453" s="3">
        <f t="shared" ca="1" si="119"/>
        <v>583.33333333333337</v>
      </c>
      <c r="AB453" s="3">
        <f t="shared" ca="1" si="119"/>
        <v>583.33333333333337</v>
      </c>
      <c r="AC453" s="3">
        <f t="shared" ca="1" si="119"/>
        <v>583.33333333333337</v>
      </c>
      <c r="AD453" s="3">
        <f t="shared" ca="1" si="119"/>
        <v>583.33333333333337</v>
      </c>
      <c r="AE453" s="3">
        <f t="shared" ca="1" si="119"/>
        <v>583.33333333333337</v>
      </c>
      <c r="AF453" s="3">
        <f t="shared" ca="1" si="119"/>
        <v>583.33333333333337</v>
      </c>
      <c r="AG453" s="3">
        <f t="shared" ca="1" si="119"/>
        <v>583.33333333333337</v>
      </c>
      <c r="AH453" s="3">
        <f t="shared" ca="1" si="119"/>
        <v>583.33333333333337</v>
      </c>
      <c r="AI453" s="14"/>
      <c r="AJ453" s="14">
        <f ca="1">IF(SUM(COUNT($AJ$5:AJ$5))&lt;=$J453,$I453/$J453,0)</f>
        <v>7000</v>
      </c>
      <c r="AK453" s="14">
        <f ca="1">IF(SUM(COUNT($AJ$5:AK$5))&lt;=$J453,$I453/$J453,0)</f>
        <v>7000</v>
      </c>
      <c r="AL453" s="14">
        <f ca="1">IF(SUM(COUNT($AJ$5:AL$5))&lt;=$J453,$I453/$J453,0)</f>
        <v>7000</v>
      </c>
      <c r="AM453" s="14">
        <f>IF(SUM(COUNT($AJ$5:AM$5))&lt;=$J453,$I453/$J453,0)</f>
        <v>0</v>
      </c>
    </row>
    <row r="454" spans="2:39" hidden="1" outlineLevel="2" x14ac:dyDescent="0.3">
      <c r="C454" t="s">
        <v>80</v>
      </c>
      <c r="I454" s="14">
        <f ca="1"/>
        <v>0</v>
      </c>
      <c r="J454" s="26">
        <v>3</v>
      </c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14"/>
      <c r="AJ454" s="14"/>
      <c r="AK454" s="14">
        <f ca="1">IF(SUM(COUNT($AK$5:AK$5))&lt;=$J454,$I454/$J454,0)</f>
        <v>0</v>
      </c>
      <c r="AL454" s="14">
        <f ca="1">IF(SUM(COUNT($AK$5:AL$5))&lt;=$J454,$I454/$J454,0)</f>
        <v>0</v>
      </c>
      <c r="AM454" s="14">
        <f ca="1">IF(SUM(COUNT($AK$5:AM$5))&lt;=$J454,$I454/$J454,0)</f>
        <v>0</v>
      </c>
    </row>
    <row r="455" spans="2:39" hidden="1" outlineLevel="2" x14ac:dyDescent="0.3">
      <c r="C455" t="s">
        <v>81</v>
      </c>
      <c r="I455" s="14">
        <f ca="1"/>
        <v>111000</v>
      </c>
      <c r="J455" s="26">
        <v>3</v>
      </c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14"/>
      <c r="AJ455" s="14"/>
      <c r="AK455" s="14"/>
      <c r="AL455" s="14">
        <f ca="1">IF(SUM(COUNT($AL$5:AL$5))&lt;=$J455,$I455/$J455,0)</f>
        <v>37000</v>
      </c>
      <c r="AM455" s="14">
        <f ca="1">IF(SUM(COUNT($AL$5:AM$5))&lt;=$J455,$I455/$J455,0)</f>
        <v>37000</v>
      </c>
    </row>
    <row r="456" spans="2:39" hidden="1" outlineLevel="2" x14ac:dyDescent="0.3">
      <c r="C456" t="s">
        <v>82</v>
      </c>
      <c r="I456" s="14">
        <f ca="1"/>
        <v>21000</v>
      </c>
      <c r="J456" s="26">
        <v>3</v>
      </c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14"/>
      <c r="AJ456" s="14"/>
      <c r="AK456" s="14"/>
      <c r="AL456" s="14"/>
      <c r="AM456" s="14">
        <f ca="1">IF(SUM(COUNT($AM$5:AM$5))&lt;=$J456,$I456/$J456,0)</f>
        <v>7000</v>
      </c>
    </row>
    <row r="457" spans="2:39" hidden="1" outlineLevel="2" x14ac:dyDescent="0.3">
      <c r="B457" t="s">
        <v>103</v>
      </c>
      <c r="I457" s="14"/>
      <c r="J457" s="26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14"/>
      <c r="AJ457" s="14"/>
    </row>
    <row r="458" spans="2:39" hidden="1" outlineLevel="2" x14ac:dyDescent="0.3">
      <c r="C458" t="s">
        <v>78</v>
      </c>
      <c r="I458" s="14">
        <f t="array" aca="1" ref="I458:I462" ca="1">TRANSPOSE(AI574:AM574)</f>
        <v>60000</v>
      </c>
      <c r="J458" s="26">
        <v>4</v>
      </c>
      <c r="K458" s="3">
        <f ca="1">K574/($J458*12)</f>
        <v>1250</v>
      </c>
      <c r="L458" s="3">
        <f t="shared" ref="L458:V458" ca="1" si="120">L574/($J458*12)+K458</f>
        <v>1250</v>
      </c>
      <c r="M458" s="3">
        <f t="shared" ca="1" si="120"/>
        <v>1250</v>
      </c>
      <c r="N458" s="3">
        <f t="shared" ca="1" si="120"/>
        <v>1250</v>
      </c>
      <c r="O458" s="3">
        <f t="shared" ca="1" si="120"/>
        <v>1250</v>
      </c>
      <c r="P458" s="3">
        <f t="shared" ca="1" si="120"/>
        <v>1250</v>
      </c>
      <c r="Q458" s="3">
        <f t="shared" ca="1" si="120"/>
        <v>1250</v>
      </c>
      <c r="R458" s="3">
        <f t="shared" ca="1" si="120"/>
        <v>1250</v>
      </c>
      <c r="S458" s="3">
        <f t="shared" ca="1" si="120"/>
        <v>1250</v>
      </c>
      <c r="T458" s="3">
        <f t="shared" ca="1" si="120"/>
        <v>1250</v>
      </c>
      <c r="U458" s="3">
        <f t="shared" ca="1" si="120"/>
        <v>1250</v>
      </c>
      <c r="V458" s="3">
        <f t="shared" ca="1" si="120"/>
        <v>1250</v>
      </c>
      <c r="W458" s="3">
        <f t="shared" ref="W458:AH458" ca="1" si="121">V458</f>
        <v>1250</v>
      </c>
      <c r="X458" s="3">
        <f ca="1">W458</f>
        <v>1250</v>
      </c>
      <c r="Y458" s="3">
        <f t="shared" ca="1" si="121"/>
        <v>1250</v>
      </c>
      <c r="Z458" s="3">
        <f t="shared" ca="1" si="121"/>
        <v>1250</v>
      </c>
      <c r="AA458" s="3">
        <f t="shared" ca="1" si="121"/>
        <v>1250</v>
      </c>
      <c r="AB458" s="3">
        <f t="shared" ca="1" si="121"/>
        <v>1250</v>
      </c>
      <c r="AC458" s="3">
        <f t="shared" ca="1" si="121"/>
        <v>1250</v>
      </c>
      <c r="AD458" s="3">
        <f t="shared" ca="1" si="121"/>
        <v>1250</v>
      </c>
      <c r="AE458" s="3">
        <f t="shared" ca="1" si="121"/>
        <v>1250</v>
      </c>
      <c r="AF458" s="3">
        <f t="shared" ca="1" si="121"/>
        <v>1250</v>
      </c>
      <c r="AG458" s="3">
        <f t="shared" ca="1" si="121"/>
        <v>1250</v>
      </c>
      <c r="AH458" s="3">
        <f t="shared" ca="1" si="121"/>
        <v>1250</v>
      </c>
      <c r="AI458" s="14">
        <f ca="1">IF(SUM(COUNT($AI$5:AI$5))&lt;=$J458,$I458/$J458,0)</f>
        <v>15000</v>
      </c>
      <c r="AJ458" s="14">
        <f ca="1">IF(SUM(COUNT($AI$5:AJ$5))&lt;=$J458,$I458/$J458,0)</f>
        <v>15000</v>
      </c>
      <c r="AK458" s="14">
        <f ca="1">IF(SUM(COUNT($AI$5:AK$5))&lt;=$J458,$I458/$J458,0)</f>
        <v>15000</v>
      </c>
      <c r="AL458" s="14">
        <f ca="1">IF(SUM(COUNT($AI$5:AL$5))&lt;=$J458,$I458/$J458,0)</f>
        <v>15000</v>
      </c>
      <c r="AM458" s="14">
        <f>IF(SUM(COUNT($AI$5:AM$5))&lt;=$J458,$I458/$J458,0)</f>
        <v>0</v>
      </c>
    </row>
    <row r="459" spans="2:39" hidden="1" outlineLevel="2" x14ac:dyDescent="0.3">
      <c r="C459" t="s">
        <v>79</v>
      </c>
      <c r="I459" s="14">
        <f ca="1"/>
        <v>60000</v>
      </c>
      <c r="J459" s="26">
        <v>4</v>
      </c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>
        <f t="shared" ref="W459:AH459" ca="1" si="122">W574/($J459*12)+V459</f>
        <v>1250</v>
      </c>
      <c r="X459" s="3">
        <f t="shared" ca="1" si="122"/>
        <v>1250</v>
      </c>
      <c r="Y459" s="3">
        <f t="shared" ca="1" si="122"/>
        <v>1250</v>
      </c>
      <c r="Z459" s="3">
        <f t="shared" ca="1" si="122"/>
        <v>1250</v>
      </c>
      <c r="AA459" s="3">
        <f t="shared" ca="1" si="122"/>
        <v>1250</v>
      </c>
      <c r="AB459" s="3">
        <f t="shared" ca="1" si="122"/>
        <v>1250</v>
      </c>
      <c r="AC459" s="3">
        <f t="shared" ca="1" si="122"/>
        <v>1250</v>
      </c>
      <c r="AD459" s="3">
        <f t="shared" ca="1" si="122"/>
        <v>1250</v>
      </c>
      <c r="AE459" s="3">
        <f t="shared" ca="1" si="122"/>
        <v>1250</v>
      </c>
      <c r="AF459" s="3">
        <f t="shared" ca="1" si="122"/>
        <v>1250</v>
      </c>
      <c r="AG459" s="3">
        <f t="shared" ca="1" si="122"/>
        <v>1250</v>
      </c>
      <c r="AH459" s="3">
        <f t="shared" ca="1" si="122"/>
        <v>1250</v>
      </c>
      <c r="AI459" s="14"/>
      <c r="AJ459" s="14">
        <f ca="1">IF(SUM(COUNT($AJ$5:AJ$5))&lt;=$J459,$I459/$J459,0)</f>
        <v>15000</v>
      </c>
      <c r="AK459" s="14">
        <f ca="1">IF(SUM(COUNT($AJ$5:AK$5))&lt;=$J459,$I459/$J459,0)</f>
        <v>15000</v>
      </c>
      <c r="AL459" s="14">
        <f ca="1">IF(SUM(COUNT($AJ$5:AL$5))&lt;=$J459,$I459/$J459,0)</f>
        <v>15000</v>
      </c>
      <c r="AM459" s="14">
        <f ca="1">IF(SUM(COUNT($AJ$5:AM$5))&lt;=$J459,$I459/$J459,0)</f>
        <v>15000</v>
      </c>
    </row>
    <row r="460" spans="2:39" hidden="1" outlineLevel="2" x14ac:dyDescent="0.3">
      <c r="C460" t="s">
        <v>80</v>
      </c>
      <c r="I460" s="14">
        <f ca="1"/>
        <v>0</v>
      </c>
      <c r="J460" s="26">
        <v>4</v>
      </c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14"/>
      <c r="AJ460" s="14"/>
      <c r="AK460" s="14">
        <f ca="1">IF(SUM(COUNT($AK$5:AK$5))&lt;=$J460,$I460/$J460,0)</f>
        <v>0</v>
      </c>
      <c r="AL460" s="14">
        <f ca="1">IF(SUM(COUNT($AK$5:AL$5))&lt;=$J460,$I460/$J460,0)</f>
        <v>0</v>
      </c>
      <c r="AM460" s="14">
        <f ca="1">IF(SUM(COUNT($AK$5:AM$5))&lt;=$J460,$I460/$J460,0)</f>
        <v>0</v>
      </c>
    </row>
    <row r="461" spans="2:39" hidden="1" outlineLevel="2" x14ac:dyDescent="0.3">
      <c r="C461" t="s">
        <v>81</v>
      </c>
      <c r="I461" s="14">
        <f ca="1"/>
        <v>0</v>
      </c>
      <c r="J461" s="26">
        <v>4</v>
      </c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14"/>
      <c r="AJ461" s="14"/>
      <c r="AK461" s="14"/>
      <c r="AL461" s="14">
        <f ca="1">IF(SUM(COUNT($AL$5:AL$5))&lt;=$J461,$I461/$J461,0)</f>
        <v>0</v>
      </c>
      <c r="AM461" s="14">
        <f ca="1">IF(SUM(COUNT($AL$5:AM$5))&lt;=$J461,$I461/$J461,0)</f>
        <v>0</v>
      </c>
    </row>
    <row r="462" spans="2:39" hidden="1" outlineLevel="2" x14ac:dyDescent="0.3">
      <c r="C462" t="s">
        <v>82</v>
      </c>
      <c r="I462" s="14">
        <f ca="1"/>
        <v>60000</v>
      </c>
      <c r="J462" s="26">
        <v>4</v>
      </c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14"/>
      <c r="AJ462" s="14"/>
      <c r="AK462" s="14"/>
      <c r="AL462" s="14"/>
      <c r="AM462" s="14">
        <f ca="1">IF(SUM(COUNT($AM$5:AM$5))&lt;=$J462,$I462/$J462,0)</f>
        <v>15000</v>
      </c>
    </row>
    <row r="463" spans="2:39" hidden="1" outlineLevel="2" x14ac:dyDescent="0.3">
      <c r="B463" t="s">
        <v>104</v>
      </c>
      <c r="I463" s="14"/>
      <c r="J463" s="26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14"/>
      <c r="AJ463" s="14"/>
    </row>
    <row r="464" spans="2:39" hidden="1" outlineLevel="2" x14ac:dyDescent="0.3">
      <c r="C464" t="s">
        <v>78</v>
      </c>
      <c r="I464" s="14">
        <f t="array" aca="1" ref="I464:I468" ca="1">TRANSPOSE(AI575:AM575)</f>
        <v>39000</v>
      </c>
      <c r="J464" s="26">
        <v>4</v>
      </c>
      <c r="K464" s="3">
        <f ca="1">K575/($J464*12)</f>
        <v>812.5</v>
      </c>
      <c r="L464" s="3">
        <f t="shared" ref="L464:V464" ca="1" si="123">L575/($J464*12)+K464</f>
        <v>812.5</v>
      </c>
      <c r="M464" s="3">
        <f t="shared" ca="1" si="123"/>
        <v>812.5</v>
      </c>
      <c r="N464" s="3">
        <f t="shared" ca="1" si="123"/>
        <v>812.5</v>
      </c>
      <c r="O464" s="3">
        <f t="shared" ca="1" si="123"/>
        <v>812.5</v>
      </c>
      <c r="P464" s="3">
        <f t="shared" ca="1" si="123"/>
        <v>812.5</v>
      </c>
      <c r="Q464" s="3">
        <f t="shared" ca="1" si="123"/>
        <v>812.5</v>
      </c>
      <c r="R464" s="3">
        <f t="shared" ca="1" si="123"/>
        <v>812.5</v>
      </c>
      <c r="S464" s="3">
        <f t="shared" ca="1" si="123"/>
        <v>812.5</v>
      </c>
      <c r="T464" s="3">
        <f t="shared" ca="1" si="123"/>
        <v>812.5</v>
      </c>
      <c r="U464" s="3">
        <f t="shared" ca="1" si="123"/>
        <v>812.5</v>
      </c>
      <c r="V464" s="3">
        <f t="shared" ca="1" si="123"/>
        <v>812.5</v>
      </c>
      <c r="W464" s="3">
        <f t="shared" ref="W464:AH464" ca="1" si="124">V464</f>
        <v>812.5</v>
      </c>
      <c r="X464" s="3">
        <f ca="1">W464</f>
        <v>812.5</v>
      </c>
      <c r="Y464" s="3">
        <f t="shared" ca="1" si="124"/>
        <v>812.5</v>
      </c>
      <c r="Z464" s="3">
        <f t="shared" ca="1" si="124"/>
        <v>812.5</v>
      </c>
      <c r="AA464" s="3">
        <f t="shared" ca="1" si="124"/>
        <v>812.5</v>
      </c>
      <c r="AB464" s="3">
        <f t="shared" ca="1" si="124"/>
        <v>812.5</v>
      </c>
      <c r="AC464" s="3">
        <f t="shared" ca="1" si="124"/>
        <v>812.5</v>
      </c>
      <c r="AD464" s="3">
        <f t="shared" ca="1" si="124"/>
        <v>812.5</v>
      </c>
      <c r="AE464" s="3">
        <f t="shared" ca="1" si="124"/>
        <v>812.5</v>
      </c>
      <c r="AF464" s="3">
        <f t="shared" ca="1" si="124"/>
        <v>812.5</v>
      </c>
      <c r="AG464" s="3">
        <f t="shared" ca="1" si="124"/>
        <v>812.5</v>
      </c>
      <c r="AH464" s="3">
        <f t="shared" ca="1" si="124"/>
        <v>812.5</v>
      </c>
      <c r="AI464" s="14">
        <f ca="1">IF(SUM(COUNT($AI$5:AI$5))&lt;=$J464,$I464/$J464,0)</f>
        <v>9750</v>
      </c>
      <c r="AJ464" s="14">
        <f ca="1">IF(SUM(COUNT($AI$5:AJ$5))&lt;=$J464,$I464/$J464,0)</f>
        <v>9750</v>
      </c>
      <c r="AK464" s="14">
        <f ca="1">IF(SUM(COUNT($AI$5:AK$5))&lt;=$J464,$I464/$J464,0)</f>
        <v>9750</v>
      </c>
      <c r="AL464" s="14">
        <f ca="1">IF(SUM(COUNT($AI$5:AL$5))&lt;=$J464,$I464/$J464,0)</f>
        <v>9750</v>
      </c>
      <c r="AM464" s="14">
        <f>IF(SUM(COUNT($AI$5:AM$5))&lt;=$J464,$I464/$J464,0)</f>
        <v>0</v>
      </c>
    </row>
    <row r="465" spans="2:39" hidden="1" outlineLevel="2" x14ac:dyDescent="0.3">
      <c r="C465" t="s">
        <v>79</v>
      </c>
      <c r="I465" s="14">
        <f ca="1"/>
        <v>39000</v>
      </c>
      <c r="J465" s="26">
        <v>4</v>
      </c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>
        <f t="shared" ref="W465:AH465" ca="1" si="125">W575/($J465*12)+V465</f>
        <v>812.5</v>
      </c>
      <c r="X465" s="3">
        <f t="shared" ca="1" si="125"/>
        <v>812.5</v>
      </c>
      <c r="Y465" s="3">
        <f t="shared" ca="1" si="125"/>
        <v>812.5</v>
      </c>
      <c r="Z465" s="3">
        <f t="shared" ca="1" si="125"/>
        <v>812.5</v>
      </c>
      <c r="AA465" s="3">
        <f t="shared" ca="1" si="125"/>
        <v>812.5</v>
      </c>
      <c r="AB465" s="3">
        <f t="shared" ca="1" si="125"/>
        <v>812.5</v>
      </c>
      <c r="AC465" s="3">
        <f t="shared" ca="1" si="125"/>
        <v>812.5</v>
      </c>
      <c r="AD465" s="3">
        <f t="shared" ca="1" si="125"/>
        <v>812.5</v>
      </c>
      <c r="AE465" s="3">
        <f t="shared" ca="1" si="125"/>
        <v>812.5</v>
      </c>
      <c r="AF465" s="3">
        <f t="shared" ca="1" si="125"/>
        <v>812.5</v>
      </c>
      <c r="AG465" s="3">
        <f t="shared" ca="1" si="125"/>
        <v>812.5</v>
      </c>
      <c r="AH465" s="3">
        <f t="shared" ca="1" si="125"/>
        <v>812.5</v>
      </c>
      <c r="AI465" s="14"/>
      <c r="AJ465" s="14">
        <f ca="1">IF(SUM(COUNT($AJ$5:AJ$5))&lt;=$J465,$I465/$J465,0)</f>
        <v>9750</v>
      </c>
      <c r="AK465" s="14">
        <f ca="1">IF(SUM(COUNT($AJ$5:AK$5))&lt;=$J465,$I465/$J465,0)</f>
        <v>9750</v>
      </c>
      <c r="AL465" s="14">
        <f ca="1">IF(SUM(COUNT($AJ$5:AL$5))&lt;=$J465,$I465/$J465,0)</f>
        <v>9750</v>
      </c>
      <c r="AM465" s="14">
        <f ca="1">IF(SUM(COUNT($AJ$5:AM$5))&lt;=$J465,$I465/$J465,0)</f>
        <v>9750</v>
      </c>
    </row>
    <row r="466" spans="2:39" hidden="1" outlineLevel="2" x14ac:dyDescent="0.3">
      <c r="C466" t="s">
        <v>80</v>
      </c>
      <c r="I466" s="14">
        <f ca="1"/>
        <v>0</v>
      </c>
      <c r="J466" s="26">
        <v>4</v>
      </c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4"/>
      <c r="AJ466" s="14"/>
      <c r="AK466" s="14">
        <f ca="1">IF(SUM(COUNT($AK$5:AK$5))&lt;=$J466,$I466/$J466,0)</f>
        <v>0</v>
      </c>
      <c r="AL466" s="14">
        <f ca="1">IF(SUM(COUNT($AK$5:AL$5))&lt;=$J466,$I466/$J466,0)</f>
        <v>0</v>
      </c>
      <c r="AM466" s="14">
        <f ca="1">IF(SUM(COUNT($AK$5:AM$5))&lt;=$J466,$I466/$J466,0)</f>
        <v>0</v>
      </c>
    </row>
    <row r="467" spans="2:39" hidden="1" outlineLevel="2" x14ac:dyDescent="0.3">
      <c r="C467" t="s">
        <v>81</v>
      </c>
      <c r="I467" s="14">
        <f ca="1"/>
        <v>0</v>
      </c>
      <c r="J467" s="26">
        <v>4</v>
      </c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14"/>
      <c r="AJ467" s="14"/>
      <c r="AK467" s="14"/>
      <c r="AL467" s="14">
        <f ca="1">IF(SUM(COUNT($AL$5:AL$5))&lt;=$J467,$I467/$J467,0)</f>
        <v>0</v>
      </c>
      <c r="AM467" s="14">
        <f ca="1">IF(SUM(COUNT($AL$5:AM$5))&lt;=$J467,$I467/$J467,0)</f>
        <v>0</v>
      </c>
    </row>
    <row r="468" spans="2:39" hidden="1" outlineLevel="2" x14ac:dyDescent="0.3">
      <c r="C468" t="s">
        <v>82</v>
      </c>
      <c r="I468" s="14">
        <f ca="1"/>
        <v>39000</v>
      </c>
      <c r="J468" s="26">
        <v>4</v>
      </c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14"/>
      <c r="AJ468" s="14"/>
      <c r="AK468" s="14"/>
      <c r="AL468" s="14"/>
      <c r="AM468" s="14">
        <f ca="1">IF(SUM(COUNT($AM$5:AM$5))&lt;=$J468,$I468/$J468,0)</f>
        <v>9750</v>
      </c>
    </row>
    <row r="469" spans="2:39" hidden="1" outlineLevel="2" x14ac:dyDescent="0.3">
      <c r="B469" t="s">
        <v>90</v>
      </c>
      <c r="I469" s="14"/>
      <c r="J469" s="26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14"/>
      <c r="AJ469" s="14"/>
    </row>
    <row r="470" spans="2:39" hidden="1" outlineLevel="2" x14ac:dyDescent="0.3">
      <c r="C470" t="s">
        <v>78</v>
      </c>
      <c r="I470" s="14">
        <f t="array" aca="1" ref="I470:I474" ca="1">TRANSPOSE(AI576:AM576)</f>
        <v>525000</v>
      </c>
      <c r="J470" s="26">
        <v>15</v>
      </c>
      <c r="K470" s="3">
        <f ca="1">K576/($J470*12)</f>
        <v>2916.6666666666665</v>
      </c>
      <c r="L470" s="3">
        <f t="shared" ref="L470:V470" ca="1" si="126">L576/($J470*12)+K470</f>
        <v>2916.6666666666665</v>
      </c>
      <c r="M470" s="3">
        <f t="shared" ca="1" si="126"/>
        <v>2916.6666666666665</v>
      </c>
      <c r="N470" s="3">
        <f t="shared" ca="1" si="126"/>
        <v>2916.6666666666665</v>
      </c>
      <c r="O470" s="3">
        <f t="shared" ca="1" si="126"/>
        <v>2916.6666666666665</v>
      </c>
      <c r="P470" s="3">
        <f t="shared" ca="1" si="126"/>
        <v>2916.6666666666665</v>
      </c>
      <c r="Q470" s="3">
        <f t="shared" ca="1" si="126"/>
        <v>2916.6666666666665</v>
      </c>
      <c r="R470" s="3">
        <f t="shared" ca="1" si="126"/>
        <v>2916.6666666666665</v>
      </c>
      <c r="S470" s="3">
        <f t="shared" ca="1" si="126"/>
        <v>2916.6666666666665</v>
      </c>
      <c r="T470" s="3">
        <f t="shared" ca="1" si="126"/>
        <v>2916.6666666666665</v>
      </c>
      <c r="U470" s="3">
        <f t="shared" ca="1" si="126"/>
        <v>2916.6666666666665</v>
      </c>
      <c r="V470" s="3">
        <f t="shared" ca="1" si="126"/>
        <v>2916.6666666666665</v>
      </c>
      <c r="W470" s="3">
        <f t="shared" ref="W470:AH470" ca="1" si="127">V470</f>
        <v>2916.6666666666665</v>
      </c>
      <c r="X470" s="3">
        <f ca="1">W470</f>
        <v>2916.6666666666665</v>
      </c>
      <c r="Y470" s="3">
        <f t="shared" ca="1" si="127"/>
        <v>2916.6666666666665</v>
      </c>
      <c r="Z470" s="3">
        <f t="shared" ca="1" si="127"/>
        <v>2916.6666666666665</v>
      </c>
      <c r="AA470" s="3">
        <f t="shared" ca="1" si="127"/>
        <v>2916.6666666666665</v>
      </c>
      <c r="AB470" s="3">
        <f t="shared" ca="1" si="127"/>
        <v>2916.6666666666665</v>
      </c>
      <c r="AC470" s="3">
        <f t="shared" ca="1" si="127"/>
        <v>2916.6666666666665</v>
      </c>
      <c r="AD470" s="3">
        <f t="shared" ca="1" si="127"/>
        <v>2916.6666666666665</v>
      </c>
      <c r="AE470" s="3">
        <f t="shared" ca="1" si="127"/>
        <v>2916.6666666666665</v>
      </c>
      <c r="AF470" s="3">
        <f t="shared" ca="1" si="127"/>
        <v>2916.6666666666665</v>
      </c>
      <c r="AG470" s="3">
        <f t="shared" ca="1" si="127"/>
        <v>2916.6666666666665</v>
      </c>
      <c r="AH470" s="3">
        <f t="shared" ca="1" si="127"/>
        <v>2916.6666666666665</v>
      </c>
      <c r="AI470" s="14">
        <f ca="1">IF(SUM(COUNT($AI$5:AI$5))&lt;=$J470,$I470/$J470,0)</f>
        <v>35000</v>
      </c>
      <c r="AJ470" s="14">
        <f ca="1">IF(SUM(COUNT($AI$5:AJ$5))&lt;=$J470,$I470/$J470,0)</f>
        <v>35000</v>
      </c>
      <c r="AK470" s="14">
        <f ca="1">IF(SUM(COUNT($AI$5:AK$5))&lt;=$J470,$I470/$J470,0)</f>
        <v>35000</v>
      </c>
      <c r="AL470" s="14">
        <f ca="1">IF(SUM(COUNT($AI$5:AL$5))&lt;=$J470,$I470/$J470,0)</f>
        <v>35000</v>
      </c>
      <c r="AM470" s="14">
        <f ca="1">IF(SUM(COUNT($AI$5:AM$5))&lt;=$J470,$I470/$J470,0)</f>
        <v>35000</v>
      </c>
    </row>
    <row r="471" spans="2:39" hidden="1" outlineLevel="2" x14ac:dyDescent="0.3">
      <c r="C471" t="s">
        <v>79</v>
      </c>
      <c r="I471" s="14">
        <f ca="1"/>
        <v>0</v>
      </c>
      <c r="J471" s="26">
        <v>15</v>
      </c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>
        <f t="shared" ref="W471:AH471" ca="1" si="128">W576/($J471*12)+V471</f>
        <v>0</v>
      </c>
      <c r="X471" s="3">
        <f t="shared" ca="1" si="128"/>
        <v>0</v>
      </c>
      <c r="Y471" s="3">
        <f t="shared" ca="1" si="128"/>
        <v>0</v>
      </c>
      <c r="Z471" s="3">
        <f t="shared" ca="1" si="128"/>
        <v>0</v>
      </c>
      <c r="AA471" s="3">
        <f t="shared" ca="1" si="128"/>
        <v>0</v>
      </c>
      <c r="AB471" s="3">
        <f t="shared" ca="1" si="128"/>
        <v>0</v>
      </c>
      <c r="AC471" s="3">
        <f t="shared" ca="1" si="128"/>
        <v>0</v>
      </c>
      <c r="AD471" s="3">
        <f t="shared" ca="1" si="128"/>
        <v>0</v>
      </c>
      <c r="AE471" s="3">
        <f t="shared" ca="1" si="128"/>
        <v>0</v>
      </c>
      <c r="AF471" s="3">
        <f t="shared" ca="1" si="128"/>
        <v>0</v>
      </c>
      <c r="AG471" s="3">
        <f t="shared" ca="1" si="128"/>
        <v>0</v>
      </c>
      <c r="AH471" s="3">
        <f t="shared" ca="1" si="128"/>
        <v>0</v>
      </c>
      <c r="AI471" s="14"/>
      <c r="AJ471" s="14">
        <f ca="1">IF(SUM(COUNT($AJ$5:AJ$5))&lt;=$J471,$I471/$J471,0)</f>
        <v>0</v>
      </c>
      <c r="AK471" s="14">
        <f ca="1">IF(SUM(COUNT($AJ$5:AK$5))&lt;=$J471,$I471/$J471,0)</f>
        <v>0</v>
      </c>
      <c r="AL471" s="14">
        <f ca="1">IF(SUM(COUNT($AJ$5:AL$5))&lt;=$J471,$I471/$J471,0)</f>
        <v>0</v>
      </c>
      <c r="AM471" s="14">
        <f ca="1">IF(SUM(COUNT($AJ$5:AM$5))&lt;=$J471,$I471/$J471,0)</f>
        <v>0</v>
      </c>
    </row>
    <row r="472" spans="2:39" hidden="1" outlineLevel="2" x14ac:dyDescent="0.3">
      <c r="C472" t="s">
        <v>80</v>
      </c>
      <c r="I472" s="14">
        <f ca="1"/>
        <v>0</v>
      </c>
      <c r="J472" s="26">
        <v>15</v>
      </c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14"/>
      <c r="AJ472" s="14"/>
      <c r="AK472" s="14">
        <f ca="1">IF(SUM(COUNT($AK$5:AK$5))&lt;=$J472,$I472/$J472,0)</f>
        <v>0</v>
      </c>
      <c r="AL472" s="14">
        <f ca="1">IF(SUM(COUNT($AK$5:AL$5))&lt;=$J472,$I472/$J472,0)</f>
        <v>0</v>
      </c>
      <c r="AM472" s="14">
        <f ca="1">IF(SUM(COUNT($AK$5:AM$5))&lt;=$J472,$I472/$J472,0)</f>
        <v>0</v>
      </c>
    </row>
    <row r="473" spans="2:39" hidden="1" outlineLevel="2" x14ac:dyDescent="0.3">
      <c r="C473" t="s">
        <v>81</v>
      </c>
      <c r="I473" s="14">
        <f ca="1"/>
        <v>0</v>
      </c>
      <c r="J473" s="26">
        <v>15</v>
      </c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14"/>
      <c r="AJ473" s="14"/>
      <c r="AK473" s="14"/>
      <c r="AL473" s="14">
        <f ca="1">IF(SUM(COUNT($AL$5:AL$5))&lt;=$J473,$I473/$J473,0)</f>
        <v>0</v>
      </c>
      <c r="AM473" s="14">
        <f ca="1">IF(SUM(COUNT($AL$5:AM$5))&lt;=$J473,$I473/$J473,0)</f>
        <v>0</v>
      </c>
    </row>
    <row r="474" spans="2:39" hidden="1" outlineLevel="2" x14ac:dyDescent="0.3">
      <c r="C474" t="s">
        <v>82</v>
      </c>
      <c r="I474" s="14">
        <f ca="1"/>
        <v>0</v>
      </c>
      <c r="J474" s="26">
        <v>15</v>
      </c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14"/>
      <c r="AJ474" s="14"/>
      <c r="AK474" s="14"/>
      <c r="AL474" s="14"/>
      <c r="AM474" s="14">
        <f ca="1">IF(SUM(COUNT($AM$5:AM$5))&lt;=$J474,$I474/$J474,0)</f>
        <v>0</v>
      </c>
    </row>
    <row r="475" spans="2:39" hidden="1" outlineLevel="2" x14ac:dyDescent="0.3">
      <c r="B475" t="s">
        <v>96</v>
      </c>
      <c r="I475" s="14"/>
      <c r="J475" s="2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14"/>
      <c r="AJ475" s="14"/>
    </row>
    <row r="476" spans="2:39" hidden="1" outlineLevel="2" x14ac:dyDescent="0.3">
      <c r="C476" t="s">
        <v>78</v>
      </c>
      <c r="I476" s="14">
        <f t="array" aca="1" ref="I476:I480" ca="1">TRANSPOSE(AI577:AM577)</f>
        <v>40000</v>
      </c>
      <c r="J476" s="26">
        <v>1</v>
      </c>
      <c r="K476" s="3">
        <f ca="1">K577/($J476*12)</f>
        <v>3333.3333333333335</v>
      </c>
      <c r="L476" s="3">
        <f t="shared" ref="L476:V476" ca="1" si="129">L577/($J476*12)+K476</f>
        <v>3333.3333333333335</v>
      </c>
      <c r="M476" s="3">
        <f t="shared" ca="1" si="129"/>
        <v>3333.3333333333335</v>
      </c>
      <c r="N476" s="3">
        <f t="shared" ca="1" si="129"/>
        <v>3333.3333333333335</v>
      </c>
      <c r="O476" s="3">
        <f t="shared" ca="1" si="129"/>
        <v>3333.3333333333335</v>
      </c>
      <c r="P476" s="3">
        <f t="shared" ca="1" si="129"/>
        <v>3333.3333333333335</v>
      </c>
      <c r="Q476" s="3">
        <f t="shared" ca="1" si="129"/>
        <v>3333.3333333333335</v>
      </c>
      <c r="R476" s="3">
        <f t="shared" ca="1" si="129"/>
        <v>3333.3333333333335</v>
      </c>
      <c r="S476" s="3">
        <f t="shared" ca="1" si="129"/>
        <v>3333.3333333333335</v>
      </c>
      <c r="T476" s="3">
        <f t="shared" ca="1" si="129"/>
        <v>3333.3333333333335</v>
      </c>
      <c r="U476" s="3">
        <f t="shared" ca="1" si="129"/>
        <v>3333.3333333333335</v>
      </c>
      <c r="V476" s="3">
        <f t="shared" ca="1" si="129"/>
        <v>3333.3333333333335</v>
      </c>
      <c r="W476" s="3">
        <f t="shared" ref="W476:AH476" ca="1" si="130">V476</f>
        <v>3333.3333333333335</v>
      </c>
      <c r="X476" s="3">
        <f ca="1">W476</f>
        <v>3333.3333333333335</v>
      </c>
      <c r="Y476" s="3">
        <f t="shared" ca="1" si="130"/>
        <v>3333.3333333333335</v>
      </c>
      <c r="Z476" s="3">
        <f t="shared" ca="1" si="130"/>
        <v>3333.3333333333335</v>
      </c>
      <c r="AA476" s="3">
        <f t="shared" ca="1" si="130"/>
        <v>3333.3333333333335</v>
      </c>
      <c r="AB476" s="3">
        <f t="shared" ca="1" si="130"/>
        <v>3333.3333333333335</v>
      </c>
      <c r="AC476" s="3">
        <f t="shared" ca="1" si="130"/>
        <v>3333.3333333333335</v>
      </c>
      <c r="AD476" s="3">
        <f t="shared" ca="1" si="130"/>
        <v>3333.3333333333335</v>
      </c>
      <c r="AE476" s="3">
        <f t="shared" ca="1" si="130"/>
        <v>3333.3333333333335</v>
      </c>
      <c r="AF476" s="3">
        <f t="shared" ca="1" si="130"/>
        <v>3333.3333333333335</v>
      </c>
      <c r="AG476" s="3">
        <f t="shared" ca="1" si="130"/>
        <v>3333.3333333333335</v>
      </c>
      <c r="AH476" s="3">
        <f t="shared" ca="1" si="130"/>
        <v>3333.3333333333335</v>
      </c>
      <c r="AI476" s="14">
        <f ca="1">IF(SUM(COUNT($AI$5:AI$5))&lt;=$J476,$I476/$J476,0)</f>
        <v>40000</v>
      </c>
      <c r="AJ476" s="14">
        <f>IF(SUM(COUNT($AI$5:AJ$5))&lt;=$J476,$I476/$J476,0)</f>
        <v>0</v>
      </c>
      <c r="AK476" s="14">
        <f>IF(SUM(COUNT($AI$5:AK$5))&lt;=$J476,$I476/$J476,0)</f>
        <v>0</v>
      </c>
      <c r="AL476" s="14">
        <f>IF(SUM(COUNT($AI$5:AL$5))&lt;=$J476,$I476/$J476,0)</f>
        <v>0</v>
      </c>
      <c r="AM476" s="14">
        <f>IF(SUM(COUNT($AI$5:AM$5))&lt;=$J476,$I476/$J476,0)</f>
        <v>0</v>
      </c>
    </row>
    <row r="477" spans="2:39" hidden="1" outlineLevel="2" x14ac:dyDescent="0.3">
      <c r="C477" t="s">
        <v>79</v>
      </c>
      <c r="I477" s="14">
        <f ca="1"/>
        <v>60000</v>
      </c>
      <c r="J477" s="26">
        <v>1</v>
      </c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>
        <f t="shared" ref="W477:AH477" ca="1" si="131">W577/($J477*12)+V477</f>
        <v>5000</v>
      </c>
      <c r="X477" s="3">
        <f t="shared" ca="1" si="131"/>
        <v>5000</v>
      </c>
      <c r="Y477" s="3">
        <f t="shared" ca="1" si="131"/>
        <v>5000</v>
      </c>
      <c r="Z477" s="3">
        <f t="shared" ca="1" si="131"/>
        <v>5000</v>
      </c>
      <c r="AA477" s="3">
        <f t="shared" ca="1" si="131"/>
        <v>5000</v>
      </c>
      <c r="AB477" s="3">
        <f t="shared" ca="1" si="131"/>
        <v>5000</v>
      </c>
      <c r="AC477" s="3">
        <f t="shared" ca="1" si="131"/>
        <v>5000</v>
      </c>
      <c r="AD477" s="3">
        <f t="shared" ca="1" si="131"/>
        <v>5000</v>
      </c>
      <c r="AE477" s="3">
        <f t="shared" ca="1" si="131"/>
        <v>5000</v>
      </c>
      <c r="AF477" s="3">
        <f t="shared" ca="1" si="131"/>
        <v>5000</v>
      </c>
      <c r="AG477" s="3">
        <f t="shared" ca="1" si="131"/>
        <v>5000</v>
      </c>
      <c r="AH477" s="3">
        <f t="shared" ca="1" si="131"/>
        <v>5000</v>
      </c>
      <c r="AI477" s="14"/>
      <c r="AJ477" s="14">
        <f ca="1">IF(SUM(COUNT($AJ$5:AJ$5))&lt;=$J477,$I477/$J477,0)</f>
        <v>60000</v>
      </c>
      <c r="AK477" s="14">
        <f>IF(SUM(COUNT($AJ$5:AK$5))&lt;=$J477,$I477/$J477,0)</f>
        <v>0</v>
      </c>
      <c r="AL477" s="14">
        <f>IF(SUM(COUNT($AJ$5:AL$5))&lt;=$J477,$I477/$J477,0)</f>
        <v>0</v>
      </c>
      <c r="AM477" s="14">
        <f>IF(SUM(COUNT($AJ$5:AM$5))&lt;=$J477,$I477/$J477,0)</f>
        <v>0</v>
      </c>
    </row>
    <row r="478" spans="2:39" hidden="1" outlineLevel="2" x14ac:dyDescent="0.3">
      <c r="C478" t="s">
        <v>80</v>
      </c>
      <c r="I478" s="14">
        <f ca="1"/>
        <v>80000</v>
      </c>
      <c r="J478" s="26">
        <v>1</v>
      </c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14"/>
      <c r="AJ478" s="14"/>
      <c r="AK478" s="14">
        <f ca="1">IF(SUM(COUNT($AK$5:AK$5))&lt;=$J478,$I478/$J478,0)</f>
        <v>80000</v>
      </c>
      <c r="AL478" s="14">
        <f>IF(SUM(COUNT($AK$5:AL$5))&lt;=$J478,$I478/$J478,0)</f>
        <v>0</v>
      </c>
      <c r="AM478" s="14">
        <f>IF(SUM(COUNT($AK$5:AM$5))&lt;=$J478,$I478/$J478,0)</f>
        <v>0</v>
      </c>
    </row>
    <row r="479" spans="2:39" hidden="1" outlineLevel="2" x14ac:dyDescent="0.3">
      <c r="C479" t="s">
        <v>81</v>
      </c>
      <c r="I479" s="14">
        <f ca="1"/>
        <v>100000</v>
      </c>
      <c r="J479" s="26">
        <v>1</v>
      </c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14"/>
      <c r="AJ479" s="14"/>
      <c r="AK479" s="14"/>
      <c r="AL479" s="14">
        <f ca="1">IF(SUM(COUNT($AL$5:AL$5))&lt;=$J479,$I479/$J479,0)</f>
        <v>100000</v>
      </c>
      <c r="AM479" s="14">
        <f>IF(SUM(COUNT($AL$5:AM$5))&lt;=$J479,$I479/$J479,0)</f>
        <v>0</v>
      </c>
    </row>
    <row r="480" spans="2:39" hidden="1" outlineLevel="2" x14ac:dyDescent="0.3">
      <c r="C480" t="s">
        <v>82</v>
      </c>
      <c r="I480" s="14">
        <f ca="1"/>
        <v>120000</v>
      </c>
      <c r="J480" s="26">
        <v>1</v>
      </c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14"/>
      <c r="AJ480" s="14"/>
      <c r="AK480" s="14"/>
      <c r="AL480" s="14"/>
      <c r="AM480" s="14">
        <f ca="1">IF(SUM(COUNT($AM$5:AM$5))&lt;=$J480,$I480/$J480,0)</f>
        <v>120000</v>
      </c>
    </row>
    <row r="481" spans="1:39" hidden="1" outlineLevel="2" x14ac:dyDescent="0.3">
      <c r="B481" t="s">
        <v>100</v>
      </c>
      <c r="I481" s="14"/>
      <c r="J481" s="26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14"/>
      <c r="AJ481" s="14"/>
    </row>
    <row r="482" spans="1:39" hidden="1" outlineLevel="2" x14ac:dyDescent="0.3">
      <c r="C482" t="s">
        <v>78</v>
      </c>
      <c r="I482" s="14">
        <f t="array" aca="1" ref="I482:I486" ca="1">TRANSPOSE(AI578:AM578)</f>
        <v>23680</v>
      </c>
      <c r="J482" s="26">
        <v>2</v>
      </c>
      <c r="K482" s="3">
        <f ca="1">K578/($J482*12)</f>
        <v>773.33333333333337</v>
      </c>
      <c r="L482" s="3">
        <f t="shared" ref="L482:V482" ca="1" si="132">L578/($J482*12)+K482</f>
        <v>773.33333333333337</v>
      </c>
      <c r="M482" s="3">
        <f t="shared" ca="1" si="132"/>
        <v>773.33333333333337</v>
      </c>
      <c r="N482" s="3">
        <f t="shared" ca="1" si="132"/>
        <v>773.33333333333337</v>
      </c>
      <c r="O482" s="3">
        <f t="shared" ca="1" si="132"/>
        <v>800</v>
      </c>
      <c r="P482" s="3">
        <f t="shared" ca="1" si="132"/>
        <v>853.33333333333337</v>
      </c>
      <c r="Q482" s="3">
        <f t="shared" ca="1" si="132"/>
        <v>986.66666666666674</v>
      </c>
      <c r="R482" s="3">
        <f t="shared" ca="1" si="132"/>
        <v>986.66666666666674</v>
      </c>
      <c r="S482" s="3">
        <f t="shared" ca="1" si="132"/>
        <v>986.66666666666674</v>
      </c>
      <c r="T482" s="3">
        <f t="shared" ca="1" si="132"/>
        <v>986.66666666666674</v>
      </c>
      <c r="U482" s="3">
        <f t="shared" ca="1" si="132"/>
        <v>986.66666666666674</v>
      </c>
      <c r="V482" s="3">
        <f t="shared" ca="1" si="132"/>
        <v>986.66666666666674</v>
      </c>
      <c r="W482" s="3">
        <f t="shared" ref="W482:AH482" ca="1" si="133">V482</f>
        <v>986.66666666666674</v>
      </c>
      <c r="X482" s="3">
        <f ca="1">W482</f>
        <v>986.66666666666674</v>
      </c>
      <c r="Y482" s="3">
        <f t="shared" ca="1" si="133"/>
        <v>986.66666666666674</v>
      </c>
      <c r="Z482" s="3">
        <f t="shared" ca="1" si="133"/>
        <v>986.66666666666674</v>
      </c>
      <c r="AA482" s="3">
        <f t="shared" ca="1" si="133"/>
        <v>986.66666666666674</v>
      </c>
      <c r="AB482" s="3">
        <f t="shared" ca="1" si="133"/>
        <v>986.66666666666674</v>
      </c>
      <c r="AC482" s="3">
        <f t="shared" ca="1" si="133"/>
        <v>986.66666666666674</v>
      </c>
      <c r="AD482" s="3">
        <f t="shared" ca="1" si="133"/>
        <v>986.66666666666674</v>
      </c>
      <c r="AE482" s="3">
        <f t="shared" ca="1" si="133"/>
        <v>986.66666666666674</v>
      </c>
      <c r="AF482" s="3">
        <f t="shared" ca="1" si="133"/>
        <v>986.66666666666674</v>
      </c>
      <c r="AG482" s="3">
        <f t="shared" ca="1" si="133"/>
        <v>986.66666666666674</v>
      </c>
      <c r="AH482" s="3">
        <f t="shared" ca="1" si="133"/>
        <v>986.66666666666674</v>
      </c>
      <c r="AI482" s="14">
        <f ca="1">IF(SUM(COUNT($AI$5:AI$5))&lt;=$J482,$I482/$J482,0)</f>
        <v>11840</v>
      </c>
      <c r="AJ482" s="14">
        <f ca="1">IF(SUM(COUNT($AI$5:AJ$5))&lt;=$J482,$I482/$J482,0)</f>
        <v>11840</v>
      </c>
      <c r="AK482" s="14">
        <f>IF(SUM(COUNT($AI$5:AK$5))&lt;=$J482,$I482/$J482,0)</f>
        <v>0</v>
      </c>
      <c r="AL482" s="14">
        <f>IF(SUM(COUNT($AI$5:AL$5))&lt;=$J482,$I482/$J482,0)</f>
        <v>0</v>
      </c>
      <c r="AM482" s="14">
        <f>IF(SUM(COUNT($AI$5:AM$5))&lt;=$J482,$I482/$J482,0)</f>
        <v>0</v>
      </c>
    </row>
    <row r="483" spans="1:39" hidden="1" outlineLevel="2" x14ac:dyDescent="0.3">
      <c r="C483" t="s">
        <v>79</v>
      </c>
      <c r="I483" s="14">
        <f ca="1"/>
        <v>4480</v>
      </c>
      <c r="J483" s="26">
        <v>2</v>
      </c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>
        <f t="shared" ref="W483:AH483" ca="1" si="134">W578/($J483*12)+V483</f>
        <v>186.66666666666666</v>
      </c>
      <c r="X483" s="3">
        <f t="shared" ca="1" si="134"/>
        <v>186.66666666666666</v>
      </c>
      <c r="Y483" s="3">
        <f t="shared" ca="1" si="134"/>
        <v>186.66666666666666</v>
      </c>
      <c r="Z483" s="3">
        <f t="shared" ca="1" si="134"/>
        <v>186.66666666666666</v>
      </c>
      <c r="AA483" s="3">
        <f t="shared" ca="1" si="134"/>
        <v>186.66666666666666</v>
      </c>
      <c r="AB483" s="3">
        <f t="shared" ca="1" si="134"/>
        <v>186.66666666666666</v>
      </c>
      <c r="AC483" s="3">
        <f t="shared" ca="1" si="134"/>
        <v>186.66666666666666</v>
      </c>
      <c r="AD483" s="3">
        <f t="shared" ca="1" si="134"/>
        <v>186.66666666666666</v>
      </c>
      <c r="AE483" s="3">
        <f t="shared" ca="1" si="134"/>
        <v>186.66666666666666</v>
      </c>
      <c r="AF483" s="3">
        <f t="shared" ca="1" si="134"/>
        <v>186.66666666666666</v>
      </c>
      <c r="AG483" s="3">
        <f t="shared" ca="1" si="134"/>
        <v>186.66666666666666</v>
      </c>
      <c r="AH483" s="3">
        <f t="shared" ca="1" si="134"/>
        <v>186.66666666666666</v>
      </c>
      <c r="AI483" s="14"/>
      <c r="AJ483" s="14">
        <f ca="1">IF(SUM(COUNT($AJ$5:AJ$5))&lt;=$J483,$I483/$J483,0)</f>
        <v>2240</v>
      </c>
      <c r="AK483" s="14">
        <f ca="1">IF(SUM(COUNT($AJ$5:AK$5))&lt;=$J483,$I483/$J483,0)</f>
        <v>2240</v>
      </c>
      <c r="AL483" s="14">
        <f>IF(SUM(COUNT($AJ$5:AL$5))&lt;=$J483,$I483/$J483,0)</f>
        <v>0</v>
      </c>
      <c r="AM483" s="14">
        <f>IF(SUM(COUNT($AJ$5:AM$5))&lt;=$J483,$I483/$J483,0)</f>
        <v>0</v>
      </c>
    </row>
    <row r="484" spans="1:39" hidden="1" outlineLevel="2" x14ac:dyDescent="0.3">
      <c r="C484" t="s">
        <v>80</v>
      </c>
      <c r="I484" s="14">
        <f ca="1"/>
        <v>14080</v>
      </c>
      <c r="J484" s="26">
        <v>2</v>
      </c>
      <c r="AI484" s="14"/>
      <c r="AJ484" s="14"/>
      <c r="AK484" s="14">
        <f ca="1">IF(SUM(COUNT($AK$5:AK$5))&lt;=$J484,$I484/$J484,0)</f>
        <v>7040</v>
      </c>
      <c r="AL484" s="14">
        <f ca="1">IF(SUM(COUNT($AK$5:AL$5))&lt;=$J484,$I484/$J484,0)</f>
        <v>7040</v>
      </c>
      <c r="AM484" s="14">
        <f>IF(SUM(COUNT($AK$5:AM$5))&lt;=$J484,$I484/$J484,0)</f>
        <v>0</v>
      </c>
    </row>
    <row r="485" spans="1:39" hidden="1" outlineLevel="2" x14ac:dyDescent="0.3">
      <c r="C485" t="s">
        <v>81</v>
      </c>
      <c r="I485" s="14">
        <f ca="1"/>
        <v>9280</v>
      </c>
      <c r="J485" s="26">
        <v>2</v>
      </c>
      <c r="AI485" s="14"/>
      <c r="AJ485" s="14"/>
      <c r="AK485" s="14"/>
      <c r="AL485" s="14">
        <f ca="1">IF(SUM(COUNT($AL$5:AL$5))&lt;=$J485,$I485/$J485,0)</f>
        <v>4640</v>
      </c>
      <c r="AM485" s="14">
        <f ca="1">IF(SUM(COUNT($AL$5:AM$5))&lt;=$J485,$I485/$J485,0)</f>
        <v>4640</v>
      </c>
    </row>
    <row r="486" spans="1:39" hidden="1" outlineLevel="2" x14ac:dyDescent="0.3">
      <c r="C486" t="s">
        <v>82</v>
      </c>
      <c r="I486" s="14">
        <f ca="1"/>
        <v>11680</v>
      </c>
      <c r="J486" s="26">
        <v>2</v>
      </c>
      <c r="AI486" s="14"/>
      <c r="AJ486" s="14"/>
      <c r="AK486" s="14"/>
      <c r="AL486" s="14"/>
      <c r="AM486" s="14">
        <f ca="1">IF(SUM(COUNT($AM$5:AM$5))&lt;=$J486,$I486/$J486,0)</f>
        <v>5840</v>
      </c>
    </row>
    <row r="487" spans="1:39" hidden="1" outlineLevel="2" x14ac:dyDescent="0.3">
      <c r="I487" s="14"/>
    </row>
    <row r="488" spans="1:39" s="46" customFormat="1" hidden="1" outlineLevel="1" collapsed="1" x14ac:dyDescent="0.25">
      <c r="A488" s="45"/>
      <c r="B488" s="105" t="s">
        <v>95</v>
      </c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7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8"/>
    </row>
    <row r="489" spans="1:39" hidden="1" outlineLevel="2" x14ac:dyDescent="0.3">
      <c r="I489" s="19"/>
      <c r="J489" s="32" t="s">
        <v>108</v>
      </c>
    </row>
    <row r="490" spans="1:39" hidden="1" outlineLevel="2" x14ac:dyDescent="0.3">
      <c r="B490" s="18" t="s">
        <v>106</v>
      </c>
      <c r="I490" s="242" t="s">
        <v>146</v>
      </c>
      <c r="J490" s="242" t="s">
        <v>107</v>
      </c>
    </row>
    <row r="491" spans="1:39" hidden="1" outlineLevel="2" x14ac:dyDescent="0.3">
      <c r="B491" t="str">
        <f>B434</f>
        <v>Software Development</v>
      </c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14"/>
      <c r="AJ491" s="14"/>
    </row>
    <row r="492" spans="1:39" hidden="1" outlineLevel="2" x14ac:dyDescent="0.3">
      <c r="C492" t="s">
        <v>78</v>
      </c>
      <c r="I492" s="14">
        <f t="array" aca="1" ref="I492:I496" ca="1">TRANSPOSE(AI582:AM582)</f>
        <v>36000</v>
      </c>
      <c r="J492" s="26">
        <v>15</v>
      </c>
      <c r="K492" s="3">
        <f ca="1">K582/($J492*12)</f>
        <v>16.666666666666668</v>
      </c>
      <c r="L492" s="3">
        <f t="shared" ref="L492:AH492" ca="1" si="135">L582/($J492*12)+K492</f>
        <v>33.333333333333336</v>
      </c>
      <c r="M492" s="3">
        <f t="shared" ca="1" si="135"/>
        <v>50</v>
      </c>
      <c r="N492" s="3">
        <f t="shared" ca="1" si="135"/>
        <v>66.666666666666671</v>
      </c>
      <c r="O492" s="3">
        <f t="shared" ca="1" si="135"/>
        <v>83.333333333333343</v>
      </c>
      <c r="P492" s="3">
        <f t="shared" ca="1" si="135"/>
        <v>100.00000000000001</v>
      </c>
      <c r="Q492" s="3">
        <f t="shared" ca="1" si="135"/>
        <v>116.66666666666669</v>
      </c>
      <c r="R492" s="3">
        <f t="shared" ca="1" si="135"/>
        <v>133.33333333333334</v>
      </c>
      <c r="S492" s="3">
        <f t="shared" ca="1" si="135"/>
        <v>150</v>
      </c>
      <c r="T492" s="3">
        <f t="shared" ca="1" si="135"/>
        <v>166.66666666666666</v>
      </c>
      <c r="U492" s="3">
        <f t="shared" ca="1" si="135"/>
        <v>183.33333333333331</v>
      </c>
      <c r="V492" s="3">
        <f t="shared" ca="1" si="135"/>
        <v>199.99999999999997</v>
      </c>
      <c r="W492" s="3">
        <f t="shared" ca="1" si="135"/>
        <v>216.66666666666663</v>
      </c>
      <c r="X492" s="3">
        <f t="shared" ca="1" si="135"/>
        <v>233.33333333333329</v>
      </c>
      <c r="Y492" s="3">
        <f t="shared" ca="1" si="135"/>
        <v>249.99999999999994</v>
      </c>
      <c r="Z492" s="3">
        <f t="shared" ca="1" si="135"/>
        <v>266.66666666666663</v>
      </c>
      <c r="AA492" s="3">
        <f t="shared" ca="1" si="135"/>
        <v>283.33333333333331</v>
      </c>
      <c r="AB492" s="3">
        <f t="shared" ca="1" si="135"/>
        <v>300</v>
      </c>
      <c r="AC492" s="3">
        <f t="shared" ca="1" si="135"/>
        <v>316.66666666666669</v>
      </c>
      <c r="AD492" s="3">
        <f t="shared" ca="1" si="135"/>
        <v>333.33333333333337</v>
      </c>
      <c r="AE492" s="3">
        <f t="shared" ca="1" si="135"/>
        <v>350.00000000000006</v>
      </c>
      <c r="AF492" s="3">
        <f t="shared" ca="1" si="135"/>
        <v>366.66666666666674</v>
      </c>
      <c r="AG492" s="3">
        <f t="shared" ca="1" si="135"/>
        <v>383.33333333333343</v>
      </c>
      <c r="AH492" s="3">
        <f t="shared" ca="1" si="135"/>
        <v>400.00000000000011</v>
      </c>
      <c r="AI492" s="14">
        <f ca="1">IF(SUM(COUNT($AI$5:AI$5))&lt;=$J492,$I492/$J492,0)</f>
        <v>2400</v>
      </c>
      <c r="AJ492" s="14">
        <f ca="1">IF(SUM(COUNT($AI$5:AJ$5))&lt;=$J492,$I492/$J492,0)</f>
        <v>2400</v>
      </c>
      <c r="AK492" s="14">
        <f ca="1">IF(SUM(COUNT($AI$5:AK$5))&lt;=$J492,$I492/$J492,0)</f>
        <v>2400</v>
      </c>
      <c r="AL492" s="14">
        <f ca="1">IF(SUM(COUNT($AI$5:AL$5))&lt;=$J492,$I492/$J492,0)</f>
        <v>2400</v>
      </c>
      <c r="AM492" s="14">
        <f ca="1">IF(SUM(COUNT($AI$5:AM$5))&lt;=$J492,$I492/$J492,0)</f>
        <v>2400</v>
      </c>
    </row>
    <row r="493" spans="1:39" hidden="1" outlineLevel="2" x14ac:dyDescent="0.3">
      <c r="C493" t="s">
        <v>79</v>
      </c>
      <c r="I493" s="14">
        <f ca="1"/>
        <v>36000</v>
      </c>
      <c r="J493" s="26">
        <v>15</v>
      </c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>
        <f t="shared" ref="W493:AH493" ca="1" si="136">W582/($J493*12)+V493</f>
        <v>16.666666666666668</v>
      </c>
      <c r="X493" s="3">
        <f t="shared" ca="1" si="136"/>
        <v>33.333333333333336</v>
      </c>
      <c r="Y493" s="3">
        <f t="shared" ca="1" si="136"/>
        <v>50</v>
      </c>
      <c r="Z493" s="3">
        <f t="shared" ca="1" si="136"/>
        <v>66.666666666666671</v>
      </c>
      <c r="AA493" s="3">
        <f t="shared" ca="1" si="136"/>
        <v>83.333333333333343</v>
      </c>
      <c r="AB493" s="3">
        <f t="shared" ca="1" si="136"/>
        <v>100.00000000000001</v>
      </c>
      <c r="AC493" s="3">
        <f t="shared" ca="1" si="136"/>
        <v>116.66666666666669</v>
      </c>
      <c r="AD493" s="3">
        <f t="shared" ca="1" si="136"/>
        <v>133.33333333333334</v>
      </c>
      <c r="AE493" s="3">
        <f t="shared" ca="1" si="136"/>
        <v>150</v>
      </c>
      <c r="AF493" s="3">
        <f t="shared" ca="1" si="136"/>
        <v>166.66666666666666</v>
      </c>
      <c r="AG493" s="3">
        <f t="shared" ca="1" si="136"/>
        <v>183.33333333333331</v>
      </c>
      <c r="AH493" s="3">
        <f t="shared" ca="1" si="136"/>
        <v>199.99999999999997</v>
      </c>
      <c r="AI493" s="14"/>
      <c r="AJ493" s="14">
        <f ca="1">IF(SUM(COUNT($AJ$5:AJ$5))&lt;=$J493,$I493/$J493,0)</f>
        <v>2400</v>
      </c>
      <c r="AK493" s="14">
        <f ca="1">IF(SUM(COUNT($AJ$5:AK$5))&lt;=$J493,$I493/$J493,0)</f>
        <v>2400</v>
      </c>
      <c r="AL493" s="14">
        <f ca="1">IF(SUM(COUNT($AJ$5:AL$5))&lt;=$J493,$I493/$J493,0)</f>
        <v>2400</v>
      </c>
      <c r="AM493" s="14">
        <f ca="1">IF(SUM(COUNT($AJ$5:AM$5))&lt;=$J493,$I493/$J493,0)</f>
        <v>2400</v>
      </c>
    </row>
    <row r="494" spans="1:39" hidden="1" outlineLevel="2" x14ac:dyDescent="0.3">
      <c r="C494" t="s">
        <v>80</v>
      </c>
      <c r="I494" s="14">
        <f ca="1"/>
        <v>36000</v>
      </c>
      <c r="J494" s="26">
        <v>15</v>
      </c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14"/>
      <c r="AJ494" s="14"/>
      <c r="AK494" s="14">
        <f ca="1">IF(SUM(COUNT($AK$5:AK$5))&lt;=$J494,$I494/$J494,0)</f>
        <v>2400</v>
      </c>
      <c r="AL494" s="14">
        <f ca="1">IF(SUM(COUNT($AK$5:AL$5))&lt;=$J494,$I494/$J494,0)</f>
        <v>2400</v>
      </c>
      <c r="AM494" s="14">
        <f ca="1">IF(SUM(COUNT($AK$5:AM$5))&lt;=$J494,$I494/$J494,0)</f>
        <v>2400</v>
      </c>
    </row>
    <row r="495" spans="1:39" hidden="1" outlineLevel="2" x14ac:dyDescent="0.3">
      <c r="C495" t="s">
        <v>81</v>
      </c>
      <c r="I495" s="14">
        <f ca="1"/>
        <v>36000</v>
      </c>
      <c r="J495" s="26">
        <v>15</v>
      </c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14"/>
      <c r="AJ495" s="14"/>
      <c r="AK495" s="14"/>
      <c r="AL495" s="14">
        <f ca="1">IF(SUM(COUNT($AL$5:AL$5))&lt;=$J495,$I495/$J495,0)</f>
        <v>2400</v>
      </c>
      <c r="AM495" s="14">
        <f ca="1">IF(SUM(COUNT($AL$5:AM$5))&lt;=$J495,$I495/$J495,0)</f>
        <v>2400</v>
      </c>
    </row>
    <row r="496" spans="1:39" hidden="1" outlineLevel="2" x14ac:dyDescent="0.3">
      <c r="C496" t="s">
        <v>82</v>
      </c>
      <c r="I496" s="14">
        <f ca="1"/>
        <v>36000</v>
      </c>
      <c r="J496" s="26">
        <v>15</v>
      </c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14"/>
      <c r="AJ496" s="14"/>
      <c r="AK496" s="14"/>
      <c r="AL496" s="14"/>
      <c r="AM496" s="14">
        <f ca="1">IF(SUM(COUNT($AM$5:AM$5))&lt;=$J496,$I496/$J496,0)</f>
        <v>2400</v>
      </c>
    </row>
    <row r="497" spans="1:39" ht="13.5" hidden="1" outlineLevel="1" thickBot="1" x14ac:dyDescent="0.35"/>
    <row r="498" spans="1:39" ht="13.5" collapsed="1" thickBot="1" x14ac:dyDescent="0.35">
      <c r="A498" s="36" t="s">
        <v>151</v>
      </c>
      <c r="B498" s="96" t="s">
        <v>127</v>
      </c>
      <c r="C498" s="97"/>
      <c r="D498" s="97"/>
      <c r="E498" s="97"/>
      <c r="F498" s="97"/>
      <c r="G498" s="97"/>
      <c r="H498" s="97"/>
      <c r="I498" s="97"/>
      <c r="J498" s="97"/>
      <c r="K498" s="98"/>
      <c r="L498" s="98"/>
      <c r="M498" s="98"/>
      <c r="N498" s="98"/>
      <c r="O498" s="98"/>
      <c r="P498" s="98"/>
      <c r="Q498" s="98"/>
      <c r="R498" s="99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</row>
    <row r="499" spans="1:39" ht="13.5" hidden="1" outlineLevel="1" thickBot="1" x14ac:dyDescent="0.35">
      <c r="B499" s="104" t="s">
        <v>210</v>
      </c>
      <c r="C499" s="101"/>
      <c r="D499" s="101"/>
      <c r="E499" s="101"/>
      <c r="F499" s="101"/>
      <c r="G499" s="101"/>
      <c r="H499" s="101"/>
      <c r="I499" s="101"/>
      <c r="J499" s="101"/>
      <c r="K499" s="102"/>
      <c r="L499" s="102"/>
      <c r="M499" s="102"/>
      <c r="N499" s="102"/>
      <c r="O499" s="102"/>
      <c r="P499" s="102"/>
      <c r="Q499" s="102"/>
      <c r="R499" s="103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 spans="1:39" hidden="1" outlineLevel="1" x14ac:dyDescent="0.3"/>
    <row r="501" spans="1:39" s="46" customFormat="1" hidden="1" outlineLevel="1" collapsed="1" x14ac:dyDescent="0.25">
      <c r="A501" s="45"/>
      <c r="B501" s="105" t="s">
        <v>69</v>
      </c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7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8"/>
    </row>
    <row r="502" spans="1:39" hidden="1" outlineLevel="2" x14ac:dyDescent="0.3">
      <c r="B502" s="15" t="s">
        <v>128</v>
      </c>
    </row>
    <row r="503" spans="1:39" hidden="1" outlineLevel="2" x14ac:dyDescent="0.3">
      <c r="C503" t="s">
        <v>0</v>
      </c>
      <c r="K503" s="3">
        <f t="shared" ref="K503:T505" ca="1" si="137">OFFSET(K$103,MATCH($E$11,$J$104:$J$106,0)+MATCH($C503,$C$103:$C$114,0)-1,0)</f>
        <v>0</v>
      </c>
      <c r="L503" s="3">
        <f t="shared" ca="1" si="137"/>
        <v>0</v>
      </c>
      <c r="M503" s="3">
        <f t="shared" ca="1" si="137"/>
        <v>0</v>
      </c>
      <c r="N503" s="3">
        <f t="shared" ca="1" si="137"/>
        <v>0</v>
      </c>
      <c r="O503" s="3">
        <f t="shared" ca="1" si="137"/>
        <v>0</v>
      </c>
      <c r="P503" s="3">
        <f t="shared" ca="1" si="137"/>
        <v>0</v>
      </c>
      <c r="Q503" s="3">
        <f t="shared" ca="1" si="137"/>
        <v>0</v>
      </c>
      <c r="R503" s="3">
        <f t="shared" ca="1" si="137"/>
        <v>0</v>
      </c>
      <c r="S503" s="3">
        <f t="shared" ca="1" si="137"/>
        <v>0</v>
      </c>
      <c r="T503" s="3">
        <f t="shared" ca="1" si="137"/>
        <v>0</v>
      </c>
      <c r="U503" s="3">
        <f t="shared" ref="U503:AH505" ca="1" si="138">OFFSET(U$103,MATCH($E$11,$J$104:$J$106,0)+MATCH($C503,$C$103:$C$114,0)-1,0)</f>
        <v>0</v>
      </c>
      <c r="V503" s="3">
        <f t="shared" ca="1" si="138"/>
        <v>0</v>
      </c>
      <c r="W503" s="3">
        <f t="shared" ca="1" si="138"/>
        <v>0</v>
      </c>
      <c r="X503" s="3">
        <f t="shared" ca="1" si="138"/>
        <v>0</v>
      </c>
      <c r="Y503" s="3">
        <f t="shared" ca="1" si="138"/>
        <v>0</v>
      </c>
      <c r="Z503" s="3">
        <f t="shared" ca="1" si="138"/>
        <v>0</v>
      </c>
      <c r="AA503" s="3">
        <f t="shared" ca="1" si="138"/>
        <v>0</v>
      </c>
      <c r="AB503" s="3">
        <f t="shared" ca="1" si="138"/>
        <v>0</v>
      </c>
      <c r="AC503" s="3">
        <f t="shared" ca="1" si="138"/>
        <v>0</v>
      </c>
      <c r="AD503" s="3">
        <f t="shared" ca="1" si="138"/>
        <v>0</v>
      </c>
      <c r="AE503" s="3">
        <f t="shared" ca="1" si="138"/>
        <v>0</v>
      </c>
      <c r="AF503" s="3">
        <f t="shared" ca="1" si="138"/>
        <v>0</v>
      </c>
      <c r="AG503" s="3">
        <f t="shared" ca="1" si="138"/>
        <v>0</v>
      </c>
      <c r="AH503" s="3">
        <f t="shared" ca="1" si="138"/>
        <v>0</v>
      </c>
      <c r="AI503" s="14">
        <f ca="1">SUM(K503:V503)</f>
        <v>0</v>
      </c>
      <c r="AJ503" s="14">
        <f ca="1">SUM(W503:AH503)</f>
        <v>0</v>
      </c>
      <c r="AK503" s="3">
        <f t="shared" ref="AK503:AM505" ca="1" si="139">OFFSET(AK$103,MATCH($E$11,$J$104:$J$106,0)+MATCH($C503,$C$103:$C$114,0)-1,0)</f>
        <v>0</v>
      </c>
      <c r="AL503" s="3">
        <f t="shared" ca="1" si="139"/>
        <v>0</v>
      </c>
      <c r="AM503" s="3">
        <f t="shared" ca="1" si="139"/>
        <v>0</v>
      </c>
    </row>
    <row r="504" spans="1:39" hidden="1" outlineLevel="2" x14ac:dyDescent="0.3">
      <c r="C504" t="s">
        <v>1</v>
      </c>
      <c r="K504" s="3">
        <f t="shared" ca="1" si="137"/>
        <v>0</v>
      </c>
      <c r="L504" s="3">
        <f t="shared" ca="1" si="137"/>
        <v>0</v>
      </c>
      <c r="M504" s="3">
        <f t="shared" ca="1" si="137"/>
        <v>0</v>
      </c>
      <c r="N504" s="3">
        <f t="shared" ca="1" si="137"/>
        <v>0</v>
      </c>
      <c r="O504" s="3">
        <f t="shared" ca="1" si="137"/>
        <v>0</v>
      </c>
      <c r="P504" s="3">
        <f t="shared" ca="1" si="137"/>
        <v>0</v>
      </c>
      <c r="Q504" s="3">
        <f t="shared" ca="1" si="137"/>
        <v>0</v>
      </c>
      <c r="R504" s="3">
        <f t="shared" ca="1" si="137"/>
        <v>0</v>
      </c>
      <c r="S504" s="3">
        <f t="shared" ca="1" si="137"/>
        <v>0</v>
      </c>
      <c r="T504" s="3">
        <f t="shared" ca="1" si="137"/>
        <v>0</v>
      </c>
      <c r="U504" s="3">
        <f t="shared" ca="1" si="138"/>
        <v>0</v>
      </c>
      <c r="V504" s="3">
        <f t="shared" ca="1" si="138"/>
        <v>0</v>
      </c>
      <c r="W504" s="3">
        <f t="shared" ca="1" si="138"/>
        <v>0</v>
      </c>
      <c r="X504" s="3">
        <f t="shared" ca="1" si="138"/>
        <v>0</v>
      </c>
      <c r="Y504" s="3">
        <f t="shared" ca="1" si="138"/>
        <v>0</v>
      </c>
      <c r="Z504" s="3">
        <f t="shared" ca="1" si="138"/>
        <v>0</v>
      </c>
      <c r="AA504" s="3">
        <f t="shared" ca="1" si="138"/>
        <v>0</v>
      </c>
      <c r="AB504" s="3">
        <f t="shared" ca="1" si="138"/>
        <v>0</v>
      </c>
      <c r="AC504" s="3">
        <f t="shared" ca="1" si="138"/>
        <v>0</v>
      </c>
      <c r="AD504" s="3">
        <f t="shared" ca="1" si="138"/>
        <v>0</v>
      </c>
      <c r="AE504" s="3">
        <f t="shared" ca="1" si="138"/>
        <v>0</v>
      </c>
      <c r="AF504" s="3">
        <f t="shared" ca="1" si="138"/>
        <v>0</v>
      </c>
      <c r="AG504" s="3">
        <f t="shared" ca="1" si="138"/>
        <v>0</v>
      </c>
      <c r="AH504" s="3">
        <f t="shared" ca="1" si="138"/>
        <v>0</v>
      </c>
      <c r="AI504" s="14">
        <f ca="1">SUM(K504:V504)</f>
        <v>0</v>
      </c>
      <c r="AJ504" s="14">
        <f ca="1">SUM(W504:AH504)</f>
        <v>0</v>
      </c>
      <c r="AK504" s="3">
        <f t="shared" ca="1" si="139"/>
        <v>0</v>
      </c>
      <c r="AL504" s="3">
        <f t="shared" ca="1" si="139"/>
        <v>0</v>
      </c>
      <c r="AM504" s="3">
        <f t="shared" ca="1" si="139"/>
        <v>0</v>
      </c>
    </row>
    <row r="505" spans="1:39" ht="13.5" hidden="1" outlineLevel="2" thickBot="1" x14ac:dyDescent="0.35">
      <c r="B505" s="60"/>
      <c r="C505" s="60" t="s">
        <v>2</v>
      </c>
      <c r="D505" s="60"/>
      <c r="E505" s="60"/>
      <c r="F505" s="60"/>
      <c r="G505" s="60"/>
      <c r="H505" s="60"/>
      <c r="I505" s="60"/>
      <c r="J505" s="60"/>
      <c r="K505" s="56">
        <f t="shared" ca="1" si="137"/>
        <v>0</v>
      </c>
      <c r="L505" s="56">
        <f t="shared" ca="1" si="137"/>
        <v>0</v>
      </c>
      <c r="M505" s="56">
        <f t="shared" ca="1" si="137"/>
        <v>0</v>
      </c>
      <c r="N505" s="56">
        <f t="shared" ca="1" si="137"/>
        <v>0</v>
      </c>
      <c r="O505" s="56">
        <f t="shared" ca="1" si="137"/>
        <v>0</v>
      </c>
      <c r="P505" s="56">
        <f t="shared" ca="1" si="137"/>
        <v>0</v>
      </c>
      <c r="Q505" s="56">
        <f t="shared" ca="1" si="137"/>
        <v>0</v>
      </c>
      <c r="R505" s="56">
        <f t="shared" ca="1" si="137"/>
        <v>0</v>
      </c>
      <c r="S505" s="56">
        <f t="shared" ca="1" si="137"/>
        <v>0</v>
      </c>
      <c r="T505" s="56">
        <f t="shared" ca="1" si="137"/>
        <v>0</v>
      </c>
      <c r="U505" s="56">
        <f t="shared" ca="1" si="138"/>
        <v>0</v>
      </c>
      <c r="V505" s="56">
        <f t="shared" ca="1" si="138"/>
        <v>0</v>
      </c>
      <c r="W505" s="56">
        <f t="shared" ca="1" si="138"/>
        <v>0</v>
      </c>
      <c r="X505" s="56">
        <f t="shared" ca="1" si="138"/>
        <v>0</v>
      </c>
      <c r="Y505" s="56">
        <f t="shared" ca="1" si="138"/>
        <v>0</v>
      </c>
      <c r="Z505" s="56">
        <f t="shared" ca="1" si="138"/>
        <v>0</v>
      </c>
      <c r="AA505" s="56">
        <f t="shared" ca="1" si="138"/>
        <v>0</v>
      </c>
      <c r="AB505" s="56">
        <f t="shared" ca="1" si="138"/>
        <v>0</v>
      </c>
      <c r="AC505" s="56">
        <f t="shared" ca="1" si="138"/>
        <v>0</v>
      </c>
      <c r="AD505" s="56">
        <f t="shared" ca="1" si="138"/>
        <v>0</v>
      </c>
      <c r="AE505" s="56">
        <f t="shared" ca="1" si="138"/>
        <v>0</v>
      </c>
      <c r="AF505" s="56">
        <f t="shared" ca="1" si="138"/>
        <v>0</v>
      </c>
      <c r="AG505" s="56">
        <f t="shared" ca="1" si="138"/>
        <v>0</v>
      </c>
      <c r="AH505" s="56">
        <f t="shared" ca="1" si="138"/>
        <v>0</v>
      </c>
      <c r="AI505" s="56">
        <f ca="1">SUM(K505:V505)</f>
        <v>0</v>
      </c>
      <c r="AJ505" s="56">
        <f ca="1">SUM(W505:AH505)</f>
        <v>0</v>
      </c>
      <c r="AK505" s="56">
        <f t="shared" ca="1" si="139"/>
        <v>0</v>
      </c>
      <c r="AL505" s="56">
        <f t="shared" ca="1" si="139"/>
        <v>0</v>
      </c>
      <c r="AM505" s="56">
        <f t="shared" ca="1" si="139"/>
        <v>0</v>
      </c>
    </row>
    <row r="506" spans="1:39" s="15" customFormat="1" ht="13.5" hidden="1" outlineLevel="2" thickBot="1" x14ac:dyDescent="0.35">
      <c r="A506" s="36"/>
      <c r="B506" s="58" t="s">
        <v>129</v>
      </c>
      <c r="C506" s="58"/>
      <c r="D506" s="58"/>
      <c r="E506" s="58"/>
      <c r="F506" s="58"/>
      <c r="G506" s="58"/>
      <c r="H506" s="58"/>
      <c r="I506" s="58"/>
      <c r="J506" s="58"/>
      <c r="K506" s="59">
        <f ca="1">SUM(K503:K505)</f>
        <v>0</v>
      </c>
      <c r="L506" s="59">
        <f t="shared" ref="L506:AM506" ca="1" si="140">SUM(L503:L505)</f>
        <v>0</v>
      </c>
      <c r="M506" s="59">
        <f t="shared" ca="1" si="140"/>
        <v>0</v>
      </c>
      <c r="N506" s="59">
        <f t="shared" ca="1" si="140"/>
        <v>0</v>
      </c>
      <c r="O506" s="59">
        <f t="shared" ca="1" si="140"/>
        <v>0</v>
      </c>
      <c r="P506" s="59">
        <f t="shared" ca="1" si="140"/>
        <v>0</v>
      </c>
      <c r="Q506" s="59">
        <f t="shared" ca="1" si="140"/>
        <v>0</v>
      </c>
      <c r="R506" s="59">
        <f t="shared" ca="1" si="140"/>
        <v>0</v>
      </c>
      <c r="S506" s="59">
        <f t="shared" ca="1" si="140"/>
        <v>0</v>
      </c>
      <c r="T506" s="59">
        <f t="shared" ca="1" si="140"/>
        <v>0</v>
      </c>
      <c r="U506" s="59">
        <f t="shared" ca="1" si="140"/>
        <v>0</v>
      </c>
      <c r="V506" s="59">
        <f t="shared" ca="1" si="140"/>
        <v>0</v>
      </c>
      <c r="W506" s="59">
        <f t="shared" ca="1" si="140"/>
        <v>0</v>
      </c>
      <c r="X506" s="59">
        <f t="shared" ca="1" si="140"/>
        <v>0</v>
      </c>
      <c r="Y506" s="59">
        <f t="shared" ca="1" si="140"/>
        <v>0</v>
      </c>
      <c r="Z506" s="59">
        <f t="shared" ca="1" si="140"/>
        <v>0</v>
      </c>
      <c r="AA506" s="59">
        <f t="shared" ca="1" si="140"/>
        <v>0</v>
      </c>
      <c r="AB506" s="59">
        <f t="shared" ca="1" si="140"/>
        <v>0</v>
      </c>
      <c r="AC506" s="59">
        <f t="shared" ca="1" si="140"/>
        <v>0</v>
      </c>
      <c r="AD506" s="59">
        <f t="shared" ca="1" si="140"/>
        <v>0</v>
      </c>
      <c r="AE506" s="59">
        <f t="shared" ca="1" si="140"/>
        <v>0</v>
      </c>
      <c r="AF506" s="59">
        <f t="shared" ca="1" si="140"/>
        <v>0</v>
      </c>
      <c r="AG506" s="59">
        <f t="shared" ca="1" si="140"/>
        <v>0</v>
      </c>
      <c r="AH506" s="59">
        <f t="shared" ca="1" si="140"/>
        <v>0</v>
      </c>
      <c r="AI506" s="59">
        <f t="shared" ca="1" si="140"/>
        <v>0</v>
      </c>
      <c r="AJ506" s="59">
        <f t="shared" ca="1" si="140"/>
        <v>0</v>
      </c>
      <c r="AK506" s="59">
        <f t="shared" ca="1" si="140"/>
        <v>0</v>
      </c>
      <c r="AL506" s="59">
        <f t="shared" ca="1" si="140"/>
        <v>0</v>
      </c>
      <c r="AM506" s="59">
        <f t="shared" ca="1" si="140"/>
        <v>0</v>
      </c>
    </row>
    <row r="507" spans="1:39" hidden="1" outlineLevel="2" x14ac:dyDescent="0.3"/>
    <row r="508" spans="1:39" hidden="1" outlineLevel="2" x14ac:dyDescent="0.3">
      <c r="B508" s="15" t="s">
        <v>132</v>
      </c>
    </row>
    <row r="509" spans="1:39" hidden="1" outlineLevel="2" x14ac:dyDescent="0.3">
      <c r="C509" t="s">
        <v>0</v>
      </c>
      <c r="K509" s="3">
        <f t="shared" ref="K509:AH509" ca="1" si="141">OFFSET(K$121,MATCH($E$12,$J$122:$J$124,0)+MATCH($C509,$C$121:$C$132,0)-1,0)*K503</f>
        <v>0</v>
      </c>
      <c r="L509" s="3">
        <f t="shared" ca="1" si="141"/>
        <v>0</v>
      </c>
      <c r="M509" s="3">
        <f t="shared" ca="1" si="141"/>
        <v>0</v>
      </c>
      <c r="N509" s="3">
        <f t="shared" ca="1" si="141"/>
        <v>0</v>
      </c>
      <c r="O509" s="3">
        <f t="shared" ca="1" si="141"/>
        <v>0</v>
      </c>
      <c r="P509" s="3">
        <f t="shared" ca="1" si="141"/>
        <v>0</v>
      </c>
      <c r="Q509" s="3">
        <f t="shared" ca="1" si="141"/>
        <v>0</v>
      </c>
      <c r="R509" s="3">
        <f t="shared" ca="1" si="141"/>
        <v>0</v>
      </c>
      <c r="S509" s="3">
        <f t="shared" ca="1" si="141"/>
        <v>0</v>
      </c>
      <c r="T509" s="3">
        <f t="shared" ca="1" si="141"/>
        <v>0</v>
      </c>
      <c r="U509" s="3">
        <f t="shared" ca="1" si="141"/>
        <v>0</v>
      </c>
      <c r="V509" s="3">
        <f t="shared" ca="1" si="141"/>
        <v>0</v>
      </c>
      <c r="W509" s="3">
        <f t="shared" ca="1" si="141"/>
        <v>0</v>
      </c>
      <c r="X509" s="3">
        <f t="shared" ca="1" si="141"/>
        <v>0</v>
      </c>
      <c r="Y509" s="3">
        <f t="shared" ca="1" si="141"/>
        <v>0</v>
      </c>
      <c r="Z509" s="3">
        <f t="shared" ca="1" si="141"/>
        <v>0</v>
      </c>
      <c r="AA509" s="3">
        <f t="shared" ca="1" si="141"/>
        <v>0</v>
      </c>
      <c r="AB509" s="3">
        <f t="shared" ca="1" si="141"/>
        <v>0</v>
      </c>
      <c r="AC509" s="3">
        <f t="shared" ca="1" si="141"/>
        <v>0</v>
      </c>
      <c r="AD509" s="3">
        <f t="shared" ca="1" si="141"/>
        <v>0</v>
      </c>
      <c r="AE509" s="3">
        <f t="shared" ca="1" si="141"/>
        <v>0</v>
      </c>
      <c r="AF509" s="3">
        <f t="shared" ca="1" si="141"/>
        <v>0</v>
      </c>
      <c r="AG509" s="3">
        <f t="shared" ca="1" si="141"/>
        <v>0</v>
      </c>
      <c r="AH509" s="3">
        <f t="shared" ca="1" si="141"/>
        <v>0</v>
      </c>
      <c r="AI509" s="14">
        <f ca="1">SUM(K509:V509)</f>
        <v>0</v>
      </c>
      <c r="AJ509" s="14">
        <f ca="1">SUM(W509:AH509)</f>
        <v>0</v>
      </c>
      <c r="AK509" s="3">
        <f t="shared" ref="AK509:AM511" ca="1" si="142">OFFSET(AK$121,MATCH($E$12,$J$122:$J$124,0)+MATCH($C509,$C$121:$C$132,0)-1,0)*AK503</f>
        <v>0</v>
      </c>
      <c r="AL509" s="3">
        <f t="shared" ca="1" si="142"/>
        <v>0</v>
      </c>
      <c r="AM509" s="3">
        <f t="shared" ca="1" si="142"/>
        <v>0</v>
      </c>
    </row>
    <row r="510" spans="1:39" hidden="1" outlineLevel="2" x14ac:dyDescent="0.3">
      <c r="C510" t="s">
        <v>1</v>
      </c>
      <c r="K510" s="3">
        <f t="shared" ref="K510:AH510" ca="1" si="143">OFFSET(K$121,MATCH($E$12,$J$122:$J$124,0)+MATCH($C510,$C$121:$C$132,0)-1,0)*K504</f>
        <v>0</v>
      </c>
      <c r="L510" s="3">
        <f t="shared" ca="1" si="143"/>
        <v>0</v>
      </c>
      <c r="M510" s="3">
        <f t="shared" ca="1" si="143"/>
        <v>0</v>
      </c>
      <c r="N510" s="3">
        <f t="shared" ca="1" si="143"/>
        <v>0</v>
      </c>
      <c r="O510" s="3">
        <f t="shared" ca="1" si="143"/>
        <v>0</v>
      </c>
      <c r="P510" s="3">
        <f t="shared" ca="1" si="143"/>
        <v>0</v>
      </c>
      <c r="Q510" s="3">
        <f t="shared" ca="1" si="143"/>
        <v>0</v>
      </c>
      <c r="R510" s="3">
        <f t="shared" ca="1" si="143"/>
        <v>0</v>
      </c>
      <c r="S510" s="3">
        <f t="shared" ca="1" si="143"/>
        <v>0</v>
      </c>
      <c r="T510" s="3">
        <f t="shared" ca="1" si="143"/>
        <v>0</v>
      </c>
      <c r="U510" s="3">
        <f t="shared" ca="1" si="143"/>
        <v>0</v>
      </c>
      <c r="V510" s="3">
        <f t="shared" ca="1" si="143"/>
        <v>0</v>
      </c>
      <c r="W510" s="3">
        <f t="shared" ca="1" si="143"/>
        <v>0</v>
      </c>
      <c r="X510" s="3">
        <f t="shared" ca="1" si="143"/>
        <v>0</v>
      </c>
      <c r="Y510" s="3">
        <f t="shared" ca="1" si="143"/>
        <v>0</v>
      </c>
      <c r="Z510" s="3">
        <f t="shared" ca="1" si="143"/>
        <v>0</v>
      </c>
      <c r="AA510" s="3">
        <f t="shared" ca="1" si="143"/>
        <v>0</v>
      </c>
      <c r="AB510" s="3">
        <f t="shared" ca="1" si="143"/>
        <v>0</v>
      </c>
      <c r="AC510" s="3">
        <f t="shared" ca="1" si="143"/>
        <v>0</v>
      </c>
      <c r="AD510" s="3">
        <f t="shared" ca="1" si="143"/>
        <v>0</v>
      </c>
      <c r="AE510" s="3">
        <f t="shared" ca="1" si="143"/>
        <v>0</v>
      </c>
      <c r="AF510" s="3">
        <f t="shared" ca="1" si="143"/>
        <v>0</v>
      </c>
      <c r="AG510" s="3">
        <f t="shared" ca="1" si="143"/>
        <v>0</v>
      </c>
      <c r="AH510" s="3">
        <f t="shared" ca="1" si="143"/>
        <v>0</v>
      </c>
      <c r="AI510" s="14">
        <f ca="1">SUM(K510:V510)</f>
        <v>0</v>
      </c>
      <c r="AJ510" s="14">
        <f ca="1">SUM(W510:AH510)</f>
        <v>0</v>
      </c>
      <c r="AK510" s="3">
        <f t="shared" ca="1" si="142"/>
        <v>0</v>
      </c>
      <c r="AL510" s="3">
        <f t="shared" ca="1" si="142"/>
        <v>0</v>
      </c>
      <c r="AM510" s="3">
        <f t="shared" ca="1" si="142"/>
        <v>0</v>
      </c>
    </row>
    <row r="511" spans="1:39" ht="13.5" hidden="1" outlineLevel="2" thickBot="1" x14ac:dyDescent="0.35">
      <c r="B511" s="60"/>
      <c r="C511" s="60" t="s">
        <v>2</v>
      </c>
      <c r="D511" s="60"/>
      <c r="E511" s="60"/>
      <c r="F511" s="60"/>
      <c r="G511" s="60"/>
      <c r="H511" s="60"/>
      <c r="I511" s="60"/>
      <c r="J511" s="60"/>
      <c r="K511" s="56">
        <f t="shared" ref="K511:AH511" ca="1" si="144">OFFSET(K$121,MATCH($E$12,$J$122:$J$124,0)+MATCH($C511,$C$121:$C$132,0)-1,0)*K505</f>
        <v>0</v>
      </c>
      <c r="L511" s="56">
        <f t="shared" ca="1" si="144"/>
        <v>0</v>
      </c>
      <c r="M511" s="56">
        <f t="shared" ca="1" si="144"/>
        <v>0</v>
      </c>
      <c r="N511" s="56">
        <f t="shared" ca="1" si="144"/>
        <v>0</v>
      </c>
      <c r="O511" s="56">
        <f t="shared" ca="1" si="144"/>
        <v>0</v>
      </c>
      <c r="P511" s="56">
        <f t="shared" ca="1" si="144"/>
        <v>0</v>
      </c>
      <c r="Q511" s="56">
        <f t="shared" ca="1" si="144"/>
        <v>0</v>
      </c>
      <c r="R511" s="56">
        <f t="shared" ca="1" si="144"/>
        <v>0</v>
      </c>
      <c r="S511" s="56">
        <f t="shared" ca="1" si="144"/>
        <v>0</v>
      </c>
      <c r="T511" s="56">
        <f t="shared" ca="1" si="144"/>
        <v>0</v>
      </c>
      <c r="U511" s="56">
        <f t="shared" ca="1" si="144"/>
        <v>0</v>
      </c>
      <c r="V511" s="56">
        <f t="shared" ca="1" si="144"/>
        <v>0</v>
      </c>
      <c r="W511" s="56">
        <f t="shared" ca="1" si="144"/>
        <v>0</v>
      </c>
      <c r="X511" s="56">
        <f t="shared" ca="1" si="144"/>
        <v>0</v>
      </c>
      <c r="Y511" s="56">
        <f t="shared" ca="1" si="144"/>
        <v>0</v>
      </c>
      <c r="Z511" s="56">
        <f t="shared" ca="1" si="144"/>
        <v>0</v>
      </c>
      <c r="AA511" s="56">
        <f t="shared" ca="1" si="144"/>
        <v>0</v>
      </c>
      <c r="AB511" s="56">
        <f t="shared" ca="1" si="144"/>
        <v>0</v>
      </c>
      <c r="AC511" s="56">
        <f t="shared" ca="1" si="144"/>
        <v>0</v>
      </c>
      <c r="AD511" s="56">
        <f t="shared" ca="1" si="144"/>
        <v>0</v>
      </c>
      <c r="AE511" s="56">
        <f t="shared" ca="1" si="144"/>
        <v>0</v>
      </c>
      <c r="AF511" s="56">
        <f t="shared" ca="1" si="144"/>
        <v>0</v>
      </c>
      <c r="AG511" s="56">
        <f t="shared" ca="1" si="144"/>
        <v>0</v>
      </c>
      <c r="AH511" s="56">
        <f t="shared" ca="1" si="144"/>
        <v>0</v>
      </c>
      <c r="AI511" s="56">
        <f ca="1">SUM(K511:V511)</f>
        <v>0</v>
      </c>
      <c r="AJ511" s="56">
        <f ca="1">SUM(W511:AH511)</f>
        <v>0</v>
      </c>
      <c r="AK511" s="56">
        <f t="shared" ca="1" si="142"/>
        <v>0</v>
      </c>
      <c r="AL511" s="56">
        <f t="shared" ca="1" si="142"/>
        <v>0</v>
      </c>
      <c r="AM511" s="56">
        <f t="shared" ca="1" si="142"/>
        <v>0</v>
      </c>
    </row>
    <row r="512" spans="1:39" s="15" customFormat="1" ht="13.5" hidden="1" outlineLevel="2" thickBot="1" x14ac:dyDescent="0.35">
      <c r="A512" s="36"/>
      <c r="B512" s="58" t="s">
        <v>131</v>
      </c>
      <c r="C512" s="58"/>
      <c r="D512" s="58"/>
      <c r="E512" s="58"/>
      <c r="F512" s="58"/>
      <c r="G512" s="58"/>
      <c r="H512" s="58"/>
      <c r="I512" s="58"/>
      <c r="J512" s="58"/>
      <c r="K512" s="59">
        <f ca="1">SUM(K509:K511)</f>
        <v>0</v>
      </c>
      <c r="L512" s="59">
        <f t="shared" ref="L512:AM512" ca="1" si="145">SUM(L509:L511)</f>
        <v>0</v>
      </c>
      <c r="M512" s="59">
        <f t="shared" ca="1" si="145"/>
        <v>0</v>
      </c>
      <c r="N512" s="59">
        <f t="shared" ca="1" si="145"/>
        <v>0</v>
      </c>
      <c r="O512" s="59">
        <f t="shared" ca="1" si="145"/>
        <v>0</v>
      </c>
      <c r="P512" s="59">
        <f t="shared" ca="1" si="145"/>
        <v>0</v>
      </c>
      <c r="Q512" s="59">
        <f t="shared" ca="1" si="145"/>
        <v>0</v>
      </c>
      <c r="R512" s="59">
        <f t="shared" ca="1" si="145"/>
        <v>0</v>
      </c>
      <c r="S512" s="59">
        <f t="shared" ca="1" si="145"/>
        <v>0</v>
      </c>
      <c r="T512" s="59">
        <f t="shared" ca="1" si="145"/>
        <v>0</v>
      </c>
      <c r="U512" s="59">
        <f t="shared" ca="1" si="145"/>
        <v>0</v>
      </c>
      <c r="V512" s="59">
        <f t="shared" ca="1" si="145"/>
        <v>0</v>
      </c>
      <c r="W512" s="59">
        <f t="shared" ca="1" si="145"/>
        <v>0</v>
      </c>
      <c r="X512" s="59">
        <f t="shared" ca="1" si="145"/>
        <v>0</v>
      </c>
      <c r="Y512" s="59">
        <f t="shared" ca="1" si="145"/>
        <v>0</v>
      </c>
      <c r="Z512" s="59">
        <f t="shared" ca="1" si="145"/>
        <v>0</v>
      </c>
      <c r="AA512" s="59">
        <f t="shared" ca="1" si="145"/>
        <v>0</v>
      </c>
      <c r="AB512" s="59">
        <f t="shared" ca="1" si="145"/>
        <v>0</v>
      </c>
      <c r="AC512" s="59">
        <f t="shared" ca="1" si="145"/>
        <v>0</v>
      </c>
      <c r="AD512" s="59">
        <f t="shared" ca="1" si="145"/>
        <v>0</v>
      </c>
      <c r="AE512" s="59">
        <f t="shared" ca="1" si="145"/>
        <v>0</v>
      </c>
      <c r="AF512" s="59">
        <f t="shared" ca="1" si="145"/>
        <v>0</v>
      </c>
      <c r="AG512" s="59">
        <f t="shared" ca="1" si="145"/>
        <v>0</v>
      </c>
      <c r="AH512" s="59">
        <f t="shared" ca="1" si="145"/>
        <v>0</v>
      </c>
      <c r="AI512" s="59">
        <f t="shared" ca="1" si="145"/>
        <v>0</v>
      </c>
      <c r="AJ512" s="59">
        <f t="shared" ca="1" si="145"/>
        <v>0</v>
      </c>
      <c r="AK512" s="59">
        <f t="shared" ca="1" si="145"/>
        <v>0</v>
      </c>
      <c r="AL512" s="59">
        <f t="shared" ca="1" si="145"/>
        <v>0</v>
      </c>
      <c r="AM512" s="59">
        <f t="shared" ca="1" si="145"/>
        <v>0</v>
      </c>
    </row>
    <row r="513" spans="1:39" hidden="1" outlineLevel="2" x14ac:dyDescent="0.3"/>
    <row r="514" spans="1:39" hidden="1" outlineLevel="2" x14ac:dyDescent="0.3">
      <c r="B514" s="15" t="s">
        <v>130</v>
      </c>
    </row>
    <row r="515" spans="1:39" hidden="1" outlineLevel="2" x14ac:dyDescent="0.3">
      <c r="C515" t="s">
        <v>0</v>
      </c>
      <c r="K515" s="3">
        <f t="shared" ref="K515:AH515" ca="1" si="146">OFFSET(K$135,MATCH($E$13,$J$136:$J$138,0)+MATCH($C515,$C$135:$C$146,0)-1,0)*K509</f>
        <v>0</v>
      </c>
      <c r="L515" s="3">
        <f t="shared" ca="1" si="146"/>
        <v>0</v>
      </c>
      <c r="M515" s="3">
        <f t="shared" ca="1" si="146"/>
        <v>0</v>
      </c>
      <c r="N515" s="3">
        <f t="shared" ca="1" si="146"/>
        <v>0</v>
      </c>
      <c r="O515" s="3">
        <f t="shared" ca="1" si="146"/>
        <v>0</v>
      </c>
      <c r="P515" s="3">
        <f t="shared" ca="1" si="146"/>
        <v>0</v>
      </c>
      <c r="Q515" s="3">
        <f t="shared" ca="1" si="146"/>
        <v>0</v>
      </c>
      <c r="R515" s="3">
        <f t="shared" ca="1" si="146"/>
        <v>0</v>
      </c>
      <c r="S515" s="3">
        <f t="shared" ca="1" si="146"/>
        <v>0</v>
      </c>
      <c r="T515" s="3">
        <f t="shared" ca="1" si="146"/>
        <v>0</v>
      </c>
      <c r="U515" s="3">
        <f t="shared" ca="1" si="146"/>
        <v>0</v>
      </c>
      <c r="V515" s="3">
        <f t="shared" ca="1" si="146"/>
        <v>0</v>
      </c>
      <c r="W515" s="3">
        <f t="shared" ca="1" si="146"/>
        <v>0</v>
      </c>
      <c r="X515" s="3">
        <f t="shared" ca="1" si="146"/>
        <v>0</v>
      </c>
      <c r="Y515" s="3">
        <f t="shared" ca="1" si="146"/>
        <v>0</v>
      </c>
      <c r="Z515" s="3">
        <f t="shared" ca="1" si="146"/>
        <v>0</v>
      </c>
      <c r="AA515" s="3">
        <f t="shared" ca="1" si="146"/>
        <v>0</v>
      </c>
      <c r="AB515" s="3">
        <f t="shared" ca="1" si="146"/>
        <v>0</v>
      </c>
      <c r="AC515" s="3">
        <f t="shared" ca="1" si="146"/>
        <v>0</v>
      </c>
      <c r="AD515" s="3">
        <f t="shared" ca="1" si="146"/>
        <v>0</v>
      </c>
      <c r="AE515" s="3">
        <f t="shared" ca="1" si="146"/>
        <v>0</v>
      </c>
      <c r="AF515" s="3">
        <f t="shared" ca="1" si="146"/>
        <v>0</v>
      </c>
      <c r="AG515" s="3">
        <f t="shared" ca="1" si="146"/>
        <v>0</v>
      </c>
      <c r="AH515" s="3">
        <f t="shared" ca="1" si="146"/>
        <v>0</v>
      </c>
      <c r="AI515" s="14">
        <f ca="1">SUM(K515:V515)</f>
        <v>0</v>
      </c>
      <c r="AJ515" s="14">
        <f ca="1">SUM(W515:AH515)</f>
        <v>0</v>
      </c>
      <c r="AK515" s="3">
        <f t="shared" ref="AK515:AM517" ca="1" si="147">OFFSET(AK$135,MATCH($E$13,$J$136:$J$138,0)+MATCH($C515,$C$135:$C$146,0)-1,0)*AK509</f>
        <v>0</v>
      </c>
      <c r="AL515" s="3">
        <f t="shared" ca="1" si="147"/>
        <v>0</v>
      </c>
      <c r="AM515" s="3">
        <f t="shared" ca="1" si="147"/>
        <v>0</v>
      </c>
    </row>
    <row r="516" spans="1:39" hidden="1" outlineLevel="2" x14ac:dyDescent="0.3">
      <c r="C516" t="s">
        <v>1</v>
      </c>
      <c r="K516" s="3">
        <f t="shared" ref="K516:AH516" ca="1" si="148">OFFSET(K$135,MATCH($E$13,$J$136:$J$138,0)+MATCH($C516,$C$135:$C$146,0)-1,0)*K510</f>
        <v>0</v>
      </c>
      <c r="L516" s="3">
        <f t="shared" ca="1" si="148"/>
        <v>0</v>
      </c>
      <c r="M516" s="3">
        <f t="shared" ca="1" si="148"/>
        <v>0</v>
      </c>
      <c r="N516" s="3">
        <f t="shared" ca="1" si="148"/>
        <v>0</v>
      </c>
      <c r="O516" s="3">
        <f t="shared" ca="1" si="148"/>
        <v>0</v>
      </c>
      <c r="P516" s="3">
        <f t="shared" ca="1" si="148"/>
        <v>0</v>
      </c>
      <c r="Q516" s="3">
        <f t="shared" ca="1" si="148"/>
        <v>0</v>
      </c>
      <c r="R516" s="3">
        <f t="shared" ca="1" si="148"/>
        <v>0</v>
      </c>
      <c r="S516" s="3">
        <f t="shared" ca="1" si="148"/>
        <v>0</v>
      </c>
      <c r="T516" s="3">
        <f t="shared" ca="1" si="148"/>
        <v>0</v>
      </c>
      <c r="U516" s="3">
        <f t="shared" ca="1" si="148"/>
        <v>0</v>
      </c>
      <c r="V516" s="3">
        <f t="shared" ca="1" si="148"/>
        <v>0</v>
      </c>
      <c r="W516" s="3">
        <f t="shared" ca="1" si="148"/>
        <v>0</v>
      </c>
      <c r="X516" s="3">
        <f t="shared" ca="1" si="148"/>
        <v>0</v>
      </c>
      <c r="Y516" s="3">
        <f t="shared" ca="1" si="148"/>
        <v>0</v>
      </c>
      <c r="Z516" s="3">
        <f t="shared" ca="1" si="148"/>
        <v>0</v>
      </c>
      <c r="AA516" s="3">
        <f t="shared" ca="1" si="148"/>
        <v>0</v>
      </c>
      <c r="AB516" s="3">
        <f t="shared" ca="1" si="148"/>
        <v>0</v>
      </c>
      <c r="AC516" s="3">
        <f t="shared" ca="1" si="148"/>
        <v>0</v>
      </c>
      <c r="AD516" s="3">
        <f t="shared" ca="1" si="148"/>
        <v>0</v>
      </c>
      <c r="AE516" s="3">
        <f t="shared" ca="1" si="148"/>
        <v>0</v>
      </c>
      <c r="AF516" s="3">
        <f t="shared" ca="1" si="148"/>
        <v>0</v>
      </c>
      <c r="AG516" s="3">
        <f t="shared" ca="1" si="148"/>
        <v>0</v>
      </c>
      <c r="AH516" s="3">
        <f t="shared" ca="1" si="148"/>
        <v>0</v>
      </c>
      <c r="AI516" s="14">
        <f ca="1">SUM(K516:V516)</f>
        <v>0</v>
      </c>
      <c r="AJ516" s="14">
        <f ca="1">SUM(W516:AH516)</f>
        <v>0</v>
      </c>
      <c r="AK516" s="3">
        <f t="shared" ca="1" si="147"/>
        <v>0</v>
      </c>
      <c r="AL516" s="3">
        <f t="shared" ca="1" si="147"/>
        <v>0</v>
      </c>
      <c r="AM516" s="3">
        <f t="shared" ca="1" si="147"/>
        <v>0</v>
      </c>
    </row>
    <row r="517" spans="1:39" ht="13.5" hidden="1" outlineLevel="2" thickBot="1" x14ac:dyDescent="0.35">
      <c r="B517" s="60"/>
      <c r="C517" s="60" t="s">
        <v>2</v>
      </c>
      <c r="D517" s="60"/>
      <c r="E517" s="60"/>
      <c r="F517" s="60"/>
      <c r="G517" s="60"/>
      <c r="H517" s="60"/>
      <c r="I517" s="60"/>
      <c r="J517" s="60"/>
      <c r="K517" s="56">
        <f t="shared" ref="K517:AH517" ca="1" si="149">OFFSET(K$135,MATCH($E$13,$J$136:$J$138,0)+MATCH($C517,$C$135:$C$146,0)-1,0)*K511</f>
        <v>0</v>
      </c>
      <c r="L517" s="56">
        <f t="shared" ca="1" si="149"/>
        <v>0</v>
      </c>
      <c r="M517" s="56">
        <f t="shared" ca="1" si="149"/>
        <v>0</v>
      </c>
      <c r="N517" s="56">
        <f t="shared" ca="1" si="149"/>
        <v>0</v>
      </c>
      <c r="O517" s="56">
        <f t="shared" ca="1" si="149"/>
        <v>0</v>
      </c>
      <c r="P517" s="56">
        <f t="shared" ca="1" si="149"/>
        <v>0</v>
      </c>
      <c r="Q517" s="56">
        <f t="shared" ca="1" si="149"/>
        <v>0</v>
      </c>
      <c r="R517" s="56">
        <f t="shared" ca="1" si="149"/>
        <v>0</v>
      </c>
      <c r="S517" s="56">
        <f t="shared" ca="1" si="149"/>
        <v>0</v>
      </c>
      <c r="T517" s="56">
        <f t="shared" ca="1" si="149"/>
        <v>0</v>
      </c>
      <c r="U517" s="56">
        <f t="shared" ca="1" si="149"/>
        <v>0</v>
      </c>
      <c r="V517" s="56">
        <f t="shared" ca="1" si="149"/>
        <v>0</v>
      </c>
      <c r="W517" s="56">
        <f t="shared" ca="1" si="149"/>
        <v>0</v>
      </c>
      <c r="X517" s="56">
        <f t="shared" ca="1" si="149"/>
        <v>0</v>
      </c>
      <c r="Y517" s="56">
        <f t="shared" ca="1" si="149"/>
        <v>0</v>
      </c>
      <c r="Z517" s="56">
        <f t="shared" ca="1" si="149"/>
        <v>0</v>
      </c>
      <c r="AA517" s="56">
        <f t="shared" ca="1" si="149"/>
        <v>0</v>
      </c>
      <c r="AB517" s="56">
        <f t="shared" ca="1" si="149"/>
        <v>0</v>
      </c>
      <c r="AC517" s="56">
        <f t="shared" ca="1" si="149"/>
        <v>0</v>
      </c>
      <c r="AD517" s="56">
        <f t="shared" ca="1" si="149"/>
        <v>0</v>
      </c>
      <c r="AE517" s="56">
        <f t="shared" ca="1" si="149"/>
        <v>0</v>
      </c>
      <c r="AF517" s="56">
        <f t="shared" ca="1" si="149"/>
        <v>0</v>
      </c>
      <c r="AG517" s="56">
        <f t="shared" ca="1" si="149"/>
        <v>0</v>
      </c>
      <c r="AH517" s="56">
        <f t="shared" ca="1" si="149"/>
        <v>0</v>
      </c>
      <c r="AI517" s="56">
        <f ca="1">SUM(K517:V517)</f>
        <v>0</v>
      </c>
      <c r="AJ517" s="56">
        <f ca="1">SUM(W517:AH517)</f>
        <v>0</v>
      </c>
      <c r="AK517" s="56">
        <f t="shared" ca="1" si="147"/>
        <v>0</v>
      </c>
      <c r="AL517" s="56">
        <f t="shared" ca="1" si="147"/>
        <v>0</v>
      </c>
      <c r="AM517" s="56">
        <f t="shared" ca="1" si="147"/>
        <v>0</v>
      </c>
    </row>
    <row r="518" spans="1:39" s="15" customFormat="1" ht="13.5" hidden="1" outlineLevel="2" thickBot="1" x14ac:dyDescent="0.35">
      <c r="A518" s="36"/>
      <c r="B518" s="58" t="s">
        <v>135</v>
      </c>
      <c r="C518" s="58"/>
      <c r="D518" s="58"/>
      <c r="E518" s="58"/>
      <c r="F518" s="58"/>
      <c r="G518" s="58"/>
      <c r="H518" s="58"/>
      <c r="I518" s="58"/>
      <c r="J518" s="58"/>
      <c r="K518" s="59">
        <f ca="1">SUM(K515:K517)</f>
        <v>0</v>
      </c>
      <c r="L518" s="59">
        <f t="shared" ref="L518:AM518" ca="1" si="150">SUM(L515:L517)</f>
        <v>0</v>
      </c>
      <c r="M518" s="59">
        <f t="shared" ca="1" si="150"/>
        <v>0</v>
      </c>
      <c r="N518" s="59">
        <f t="shared" ca="1" si="150"/>
        <v>0</v>
      </c>
      <c r="O518" s="59">
        <f t="shared" ca="1" si="150"/>
        <v>0</v>
      </c>
      <c r="P518" s="59">
        <f t="shared" ca="1" si="150"/>
        <v>0</v>
      </c>
      <c r="Q518" s="59">
        <f t="shared" ca="1" si="150"/>
        <v>0</v>
      </c>
      <c r="R518" s="59">
        <f t="shared" ca="1" si="150"/>
        <v>0</v>
      </c>
      <c r="S518" s="59">
        <f t="shared" ca="1" si="150"/>
        <v>0</v>
      </c>
      <c r="T518" s="59">
        <f t="shared" ca="1" si="150"/>
        <v>0</v>
      </c>
      <c r="U518" s="59">
        <f t="shared" ca="1" si="150"/>
        <v>0</v>
      </c>
      <c r="V518" s="59">
        <f t="shared" ca="1" si="150"/>
        <v>0</v>
      </c>
      <c r="W518" s="59">
        <f t="shared" ca="1" si="150"/>
        <v>0</v>
      </c>
      <c r="X518" s="59">
        <f t="shared" ca="1" si="150"/>
        <v>0</v>
      </c>
      <c r="Y518" s="59">
        <f t="shared" ca="1" si="150"/>
        <v>0</v>
      </c>
      <c r="Z518" s="59">
        <f t="shared" ca="1" si="150"/>
        <v>0</v>
      </c>
      <c r="AA518" s="59">
        <f t="shared" ca="1" si="150"/>
        <v>0</v>
      </c>
      <c r="AB518" s="59">
        <f t="shared" ca="1" si="150"/>
        <v>0</v>
      </c>
      <c r="AC518" s="59">
        <f t="shared" ca="1" si="150"/>
        <v>0</v>
      </c>
      <c r="AD518" s="59">
        <f t="shared" ca="1" si="150"/>
        <v>0</v>
      </c>
      <c r="AE518" s="59">
        <f t="shared" ca="1" si="150"/>
        <v>0</v>
      </c>
      <c r="AF518" s="59">
        <f t="shared" ca="1" si="150"/>
        <v>0</v>
      </c>
      <c r="AG518" s="59">
        <f t="shared" ca="1" si="150"/>
        <v>0</v>
      </c>
      <c r="AH518" s="59">
        <f t="shared" ca="1" si="150"/>
        <v>0</v>
      </c>
      <c r="AI518" s="59">
        <f t="shared" ca="1" si="150"/>
        <v>0</v>
      </c>
      <c r="AJ518" s="59">
        <f t="shared" ca="1" si="150"/>
        <v>0</v>
      </c>
      <c r="AK518" s="59">
        <f t="shared" ca="1" si="150"/>
        <v>0</v>
      </c>
      <c r="AL518" s="59">
        <f t="shared" ca="1" si="150"/>
        <v>0</v>
      </c>
      <c r="AM518" s="59">
        <f t="shared" ca="1" si="150"/>
        <v>0</v>
      </c>
    </row>
    <row r="519" spans="1:39" hidden="1" outlineLevel="2" x14ac:dyDescent="0.3"/>
    <row r="520" spans="1:39" s="46" customFormat="1" hidden="1" outlineLevel="1" collapsed="1" x14ac:dyDescent="0.25">
      <c r="A520" s="45"/>
      <c r="B520" s="105" t="s">
        <v>133</v>
      </c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7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8"/>
    </row>
    <row r="521" spans="1:39" hidden="1" outlineLevel="2" x14ac:dyDescent="0.3">
      <c r="B521" t="str">
        <f>B165</f>
        <v>% Commission / Sales staff per movie</v>
      </c>
      <c r="K521" s="3">
        <f t="shared" ref="K521:AH521" ca="1" si="151">OFFSET(K$165,MATCH($E16,$J$166:$J$168,0)+MATCH($B521,$B$165,0)-1,0)*K$518</f>
        <v>0</v>
      </c>
      <c r="L521" s="3">
        <f t="shared" ca="1" si="151"/>
        <v>0</v>
      </c>
      <c r="M521" s="3">
        <f t="shared" ca="1" si="151"/>
        <v>0</v>
      </c>
      <c r="N521" s="3">
        <f t="shared" ca="1" si="151"/>
        <v>0</v>
      </c>
      <c r="O521" s="3">
        <f t="shared" ca="1" si="151"/>
        <v>0</v>
      </c>
      <c r="P521" s="3">
        <f t="shared" ca="1" si="151"/>
        <v>0</v>
      </c>
      <c r="Q521" s="3">
        <f t="shared" ca="1" si="151"/>
        <v>0</v>
      </c>
      <c r="R521" s="3">
        <f t="shared" ca="1" si="151"/>
        <v>0</v>
      </c>
      <c r="S521" s="3">
        <f t="shared" ca="1" si="151"/>
        <v>0</v>
      </c>
      <c r="T521" s="3">
        <f t="shared" ca="1" si="151"/>
        <v>0</v>
      </c>
      <c r="U521" s="3">
        <f t="shared" ca="1" si="151"/>
        <v>0</v>
      </c>
      <c r="V521" s="3">
        <f t="shared" ca="1" si="151"/>
        <v>0</v>
      </c>
      <c r="W521" s="3">
        <f t="shared" ca="1" si="151"/>
        <v>0</v>
      </c>
      <c r="X521" s="3">
        <f t="shared" ca="1" si="151"/>
        <v>0</v>
      </c>
      <c r="Y521" s="3">
        <f t="shared" ca="1" si="151"/>
        <v>0</v>
      </c>
      <c r="Z521" s="3">
        <f t="shared" ca="1" si="151"/>
        <v>0</v>
      </c>
      <c r="AA521" s="3">
        <f t="shared" ca="1" si="151"/>
        <v>0</v>
      </c>
      <c r="AB521" s="3">
        <f t="shared" ca="1" si="151"/>
        <v>0</v>
      </c>
      <c r="AC521" s="3">
        <f t="shared" ca="1" si="151"/>
        <v>0</v>
      </c>
      <c r="AD521" s="3">
        <f t="shared" ca="1" si="151"/>
        <v>0</v>
      </c>
      <c r="AE521" s="3">
        <f t="shared" ca="1" si="151"/>
        <v>0</v>
      </c>
      <c r="AF521" s="3">
        <f t="shared" ca="1" si="151"/>
        <v>0</v>
      </c>
      <c r="AG521" s="3">
        <f t="shared" ca="1" si="151"/>
        <v>0</v>
      </c>
      <c r="AH521" s="3">
        <f t="shared" ca="1" si="151"/>
        <v>0</v>
      </c>
      <c r="AI521" s="14">
        <f ca="1">SUM(K521:V521)</f>
        <v>0</v>
      </c>
      <c r="AJ521" s="14">
        <f ca="1">SUM(W521:AH521)</f>
        <v>0</v>
      </c>
      <c r="AK521" s="3">
        <f ca="1">OFFSET(AK$165,MATCH($E16,$J$166:$J$168,0)+MATCH($B521,$B$165,0)-1,0)*AK$518</f>
        <v>0</v>
      </c>
      <c r="AL521" s="3">
        <f ca="1">OFFSET(AL$165,MATCH($E16,$J$166:$J$168,0)+MATCH($B521,$B$165,0)-1,0)*AL$518</f>
        <v>0</v>
      </c>
      <c r="AM521" s="3">
        <f ca="1">OFFSET(AM$165,MATCH($E16,$J$166:$J$168,0)+MATCH($B521,$B$165,0)-1,0)*AM$518</f>
        <v>0</v>
      </c>
    </row>
    <row r="522" spans="1:39" hidden="1" outlineLevel="2" x14ac:dyDescent="0.3">
      <c r="B522" t="str">
        <f>B169</f>
        <v>Expense budget / Sales staff</v>
      </c>
      <c r="K522" s="3">
        <f t="shared" ref="K522:AH522" ca="1" si="152">OFFSET(K$169,MATCH($E16,$J$170:$J$172,0)+MATCH($B522,$B$169,0)-1,0)*K$532</f>
        <v>2800</v>
      </c>
      <c r="L522" s="3">
        <f t="shared" ca="1" si="152"/>
        <v>2800</v>
      </c>
      <c r="M522" s="3">
        <f t="shared" ca="1" si="152"/>
        <v>2800</v>
      </c>
      <c r="N522" s="3">
        <f t="shared" ca="1" si="152"/>
        <v>2800</v>
      </c>
      <c r="O522" s="3">
        <f t="shared" ca="1" si="152"/>
        <v>2800</v>
      </c>
      <c r="P522" s="3">
        <f t="shared" ca="1" si="152"/>
        <v>2800</v>
      </c>
      <c r="Q522" s="3">
        <f t="shared" ca="1" si="152"/>
        <v>2800</v>
      </c>
      <c r="R522" s="3">
        <f t="shared" ca="1" si="152"/>
        <v>2800</v>
      </c>
      <c r="S522" s="3">
        <f t="shared" ca="1" si="152"/>
        <v>2800</v>
      </c>
      <c r="T522" s="3">
        <f t="shared" ca="1" si="152"/>
        <v>2800</v>
      </c>
      <c r="U522" s="3">
        <f t="shared" ca="1" si="152"/>
        <v>2800</v>
      </c>
      <c r="V522" s="3">
        <f t="shared" ca="1" si="152"/>
        <v>2800</v>
      </c>
      <c r="W522" s="3">
        <f t="shared" ca="1" si="152"/>
        <v>2800</v>
      </c>
      <c r="X522" s="3">
        <f t="shared" ca="1" si="152"/>
        <v>2800</v>
      </c>
      <c r="Y522" s="3">
        <f t="shared" ca="1" si="152"/>
        <v>2800</v>
      </c>
      <c r="Z522" s="3">
        <f t="shared" ca="1" si="152"/>
        <v>2800</v>
      </c>
      <c r="AA522" s="3">
        <f t="shared" ca="1" si="152"/>
        <v>2800</v>
      </c>
      <c r="AB522" s="3">
        <f t="shared" ca="1" si="152"/>
        <v>2800</v>
      </c>
      <c r="AC522" s="3">
        <f t="shared" ca="1" si="152"/>
        <v>2800</v>
      </c>
      <c r="AD522" s="3">
        <f t="shared" ca="1" si="152"/>
        <v>2800</v>
      </c>
      <c r="AE522" s="3">
        <f t="shared" ca="1" si="152"/>
        <v>2800</v>
      </c>
      <c r="AF522" s="3">
        <f t="shared" ca="1" si="152"/>
        <v>2800</v>
      </c>
      <c r="AG522" s="3">
        <f t="shared" ca="1" si="152"/>
        <v>2800</v>
      </c>
      <c r="AH522" s="3">
        <f t="shared" ca="1" si="152"/>
        <v>2800</v>
      </c>
      <c r="AI522" s="14">
        <f ca="1">SUM(K522:V522)</f>
        <v>33600</v>
      </c>
      <c r="AJ522" s="14">
        <f ca="1">SUM(W522:AH522)</f>
        <v>33600</v>
      </c>
      <c r="AK522" s="3">
        <f ca="1">OFFSET(AK$169,MATCH($E16,$J$170:$J$172,0)+MATCH($B522,$B$169,0)-1,0)*AK$532</f>
        <v>38640</v>
      </c>
      <c r="AL522" s="3">
        <f ca="1">OFFSET(AL$169,MATCH($E16,$J$170:$J$172,0)+MATCH($B522,$B$169,0)-1,0)*AL$532</f>
        <v>44436</v>
      </c>
      <c r="AM522" s="3">
        <f ca="1">OFFSET(AM$169,MATCH($E16,$J$170:$J$172,0)+MATCH($B522,$B$169,0)-1,0)*AM$532</f>
        <v>51101.399999999994</v>
      </c>
    </row>
    <row r="523" spans="1:39" hidden="1" outlineLevel="2" x14ac:dyDescent="0.3">
      <c r="B523" t="str">
        <f>B173</f>
        <v>Marketing</v>
      </c>
      <c r="K523" s="3">
        <f t="shared" ref="K523:AH523" ca="1" si="153">OFFSET(K$173,MATCH($E11,$J$174:$J$176,0)+MATCH($B523,$B$173,0)-1,0)</f>
        <v>0</v>
      </c>
      <c r="L523" s="3">
        <f t="shared" ca="1" si="153"/>
        <v>0</v>
      </c>
      <c r="M523" s="3">
        <f t="shared" ca="1" si="153"/>
        <v>0</v>
      </c>
      <c r="N523" s="3">
        <f t="shared" ca="1" si="153"/>
        <v>0</v>
      </c>
      <c r="O523" s="3">
        <f t="shared" ca="1" si="153"/>
        <v>0</v>
      </c>
      <c r="P523" s="3">
        <f t="shared" ca="1" si="153"/>
        <v>0</v>
      </c>
      <c r="Q523" s="3">
        <f t="shared" ca="1" si="153"/>
        <v>0</v>
      </c>
      <c r="R523" s="3">
        <f t="shared" ca="1" si="153"/>
        <v>0</v>
      </c>
      <c r="S523" s="3">
        <f t="shared" ca="1" si="153"/>
        <v>0</v>
      </c>
      <c r="T523" s="3">
        <f t="shared" ca="1" si="153"/>
        <v>0</v>
      </c>
      <c r="U523" s="3">
        <f t="shared" ca="1" si="153"/>
        <v>0</v>
      </c>
      <c r="V523" s="3">
        <f t="shared" ca="1" si="153"/>
        <v>0</v>
      </c>
      <c r="W523" s="3">
        <f t="shared" ca="1" si="153"/>
        <v>0</v>
      </c>
      <c r="X523" s="3">
        <f t="shared" ca="1" si="153"/>
        <v>0</v>
      </c>
      <c r="Y523" s="3">
        <f t="shared" ca="1" si="153"/>
        <v>0</v>
      </c>
      <c r="Z523" s="3">
        <f t="shared" ca="1" si="153"/>
        <v>0</v>
      </c>
      <c r="AA523" s="3">
        <f t="shared" ca="1" si="153"/>
        <v>0</v>
      </c>
      <c r="AB523" s="3">
        <f t="shared" ca="1" si="153"/>
        <v>0</v>
      </c>
      <c r="AC523" s="3">
        <f t="shared" ca="1" si="153"/>
        <v>0</v>
      </c>
      <c r="AD523" s="3">
        <f t="shared" ca="1" si="153"/>
        <v>0</v>
      </c>
      <c r="AE523" s="3">
        <f t="shared" ca="1" si="153"/>
        <v>0</v>
      </c>
      <c r="AF523" s="3">
        <f t="shared" ca="1" si="153"/>
        <v>0</v>
      </c>
      <c r="AG523" s="3">
        <f t="shared" ca="1" si="153"/>
        <v>0</v>
      </c>
      <c r="AH523" s="3">
        <f t="shared" ca="1" si="153"/>
        <v>0</v>
      </c>
      <c r="AI523" s="14">
        <f ca="1">SUM(K523:V523)</f>
        <v>0</v>
      </c>
      <c r="AJ523" s="14">
        <f ca="1">SUM(W523:AH523)</f>
        <v>0</v>
      </c>
      <c r="AK523" s="3">
        <f ca="1">OFFSET(AK$173,MATCH($E11,$J$174:$J$176,0)+MATCH($B523,$B$173,0)-1,0)</f>
        <v>0</v>
      </c>
      <c r="AL523" s="3">
        <f ca="1">OFFSET(AL$173,MATCH($E11,$J$174:$J$176,0)+MATCH($B523,$B$173,0)-1,0)</f>
        <v>0</v>
      </c>
      <c r="AM523" s="3">
        <f ca="1">OFFSET(AM$173,MATCH($E11,$J$174:$J$176,0)+MATCH($B523,$B$173,0)-1,0)</f>
        <v>0</v>
      </c>
    </row>
    <row r="524" spans="1:39" hidden="1" outlineLevel="2" x14ac:dyDescent="0.3">
      <c r="B524" t="str">
        <f>B177</f>
        <v>Advertising</v>
      </c>
      <c r="K524" s="3">
        <f t="shared" ref="K524:AH524" ca="1" si="154">OFFSET(K$177,MATCH($E11,$J$178:$J$180,0)+MATCH($B524,$B$177,0)-1,0)</f>
        <v>0</v>
      </c>
      <c r="L524" s="3">
        <f t="shared" ca="1" si="154"/>
        <v>0</v>
      </c>
      <c r="M524" s="3">
        <f t="shared" ca="1" si="154"/>
        <v>0</v>
      </c>
      <c r="N524" s="3">
        <f t="shared" ca="1" si="154"/>
        <v>0</v>
      </c>
      <c r="O524" s="3">
        <f t="shared" ca="1" si="154"/>
        <v>0</v>
      </c>
      <c r="P524" s="3">
        <f t="shared" ca="1" si="154"/>
        <v>0</v>
      </c>
      <c r="Q524" s="3">
        <f t="shared" ca="1" si="154"/>
        <v>0</v>
      </c>
      <c r="R524" s="3">
        <f t="shared" ca="1" si="154"/>
        <v>0</v>
      </c>
      <c r="S524" s="3">
        <f t="shared" ca="1" si="154"/>
        <v>0</v>
      </c>
      <c r="T524" s="3">
        <f t="shared" ca="1" si="154"/>
        <v>0</v>
      </c>
      <c r="U524" s="3">
        <f t="shared" ca="1" si="154"/>
        <v>0</v>
      </c>
      <c r="V524" s="3">
        <f t="shared" ca="1" si="154"/>
        <v>0</v>
      </c>
      <c r="W524" s="3">
        <f t="shared" ca="1" si="154"/>
        <v>0</v>
      </c>
      <c r="X524" s="3">
        <f t="shared" ca="1" si="154"/>
        <v>0</v>
      </c>
      <c r="Y524" s="3">
        <f t="shared" ca="1" si="154"/>
        <v>0</v>
      </c>
      <c r="Z524" s="3">
        <f t="shared" ca="1" si="154"/>
        <v>0</v>
      </c>
      <c r="AA524" s="3">
        <f t="shared" ca="1" si="154"/>
        <v>0</v>
      </c>
      <c r="AB524" s="3">
        <f t="shared" ca="1" si="154"/>
        <v>0</v>
      </c>
      <c r="AC524" s="3">
        <f t="shared" ca="1" si="154"/>
        <v>0</v>
      </c>
      <c r="AD524" s="3">
        <f t="shared" ca="1" si="154"/>
        <v>0</v>
      </c>
      <c r="AE524" s="3">
        <f t="shared" ca="1" si="154"/>
        <v>0</v>
      </c>
      <c r="AF524" s="3">
        <f t="shared" ca="1" si="154"/>
        <v>0</v>
      </c>
      <c r="AG524" s="3">
        <f t="shared" ca="1" si="154"/>
        <v>0</v>
      </c>
      <c r="AH524" s="3">
        <f t="shared" ca="1" si="154"/>
        <v>0</v>
      </c>
      <c r="AI524" s="14">
        <f ca="1">SUM(K524:V524)</f>
        <v>0</v>
      </c>
      <c r="AJ524" s="14">
        <f ca="1">SUM(W524:AH524)</f>
        <v>0</v>
      </c>
      <c r="AK524" s="3">
        <f ca="1">OFFSET(AK$177,MATCH($E11,$J$178:$J$180,0)+MATCH($B524,$B$177,0)-1,0)</f>
        <v>0</v>
      </c>
      <c r="AL524" s="3">
        <f ca="1">OFFSET(AL$177,MATCH($E11,$J$178:$J$180,0)+MATCH($B524,$B$177,0)-1,0)</f>
        <v>0</v>
      </c>
      <c r="AM524" s="3">
        <f ca="1">OFFSET(AM$177,MATCH($E11,$J$178:$J$180,0)+MATCH($B524,$B$177,0)-1,0)</f>
        <v>0</v>
      </c>
    </row>
    <row r="525" spans="1:39" ht="13.5" hidden="1" outlineLevel="2" thickBot="1" x14ac:dyDescent="0.35">
      <c r="B525" s="60" t="str">
        <f>B181</f>
        <v>Securitization Tax (% of movie budget)</v>
      </c>
      <c r="C525" s="60"/>
      <c r="D525" s="60"/>
      <c r="E525" s="60"/>
      <c r="F525" s="60"/>
      <c r="G525" s="60"/>
      <c r="H525" s="60"/>
      <c r="I525" s="60"/>
      <c r="J525" s="60"/>
      <c r="K525" s="56">
        <f t="shared" ref="K525:AH525" ca="1" si="155">OFFSET(K$181,MATCH($E20,$J$182:$J$184,0)+MATCH($B525,$B$181,0)-1,0)*K$518</f>
        <v>0</v>
      </c>
      <c r="L525" s="56">
        <f t="shared" ca="1" si="155"/>
        <v>0</v>
      </c>
      <c r="M525" s="56">
        <f t="shared" ca="1" si="155"/>
        <v>0</v>
      </c>
      <c r="N525" s="56">
        <f t="shared" ca="1" si="155"/>
        <v>0</v>
      </c>
      <c r="O525" s="56">
        <f t="shared" ca="1" si="155"/>
        <v>0</v>
      </c>
      <c r="P525" s="56">
        <f t="shared" ca="1" si="155"/>
        <v>0</v>
      </c>
      <c r="Q525" s="56">
        <f t="shared" ca="1" si="155"/>
        <v>0</v>
      </c>
      <c r="R525" s="56">
        <f t="shared" ca="1" si="155"/>
        <v>0</v>
      </c>
      <c r="S525" s="56">
        <f t="shared" ca="1" si="155"/>
        <v>0</v>
      </c>
      <c r="T525" s="56">
        <f t="shared" ca="1" si="155"/>
        <v>0</v>
      </c>
      <c r="U525" s="56">
        <f t="shared" ca="1" si="155"/>
        <v>0</v>
      </c>
      <c r="V525" s="56">
        <f t="shared" ca="1" si="155"/>
        <v>0</v>
      </c>
      <c r="W525" s="56">
        <f t="shared" ca="1" si="155"/>
        <v>0</v>
      </c>
      <c r="X525" s="56">
        <f t="shared" ca="1" si="155"/>
        <v>0</v>
      </c>
      <c r="Y525" s="56">
        <f t="shared" ca="1" si="155"/>
        <v>0</v>
      </c>
      <c r="Z525" s="56">
        <f t="shared" ca="1" si="155"/>
        <v>0</v>
      </c>
      <c r="AA525" s="56">
        <f t="shared" ca="1" si="155"/>
        <v>0</v>
      </c>
      <c r="AB525" s="56">
        <f t="shared" ca="1" si="155"/>
        <v>0</v>
      </c>
      <c r="AC525" s="56">
        <f t="shared" ca="1" si="155"/>
        <v>0</v>
      </c>
      <c r="AD525" s="56">
        <f t="shared" ca="1" si="155"/>
        <v>0</v>
      </c>
      <c r="AE525" s="56">
        <f t="shared" ca="1" si="155"/>
        <v>0</v>
      </c>
      <c r="AF525" s="56">
        <f t="shared" ca="1" si="155"/>
        <v>0</v>
      </c>
      <c r="AG525" s="56">
        <f t="shared" ca="1" si="155"/>
        <v>0</v>
      </c>
      <c r="AH525" s="56">
        <f t="shared" ca="1" si="155"/>
        <v>0</v>
      </c>
      <c r="AI525" s="56">
        <f ca="1">SUM(K525:V525)</f>
        <v>0</v>
      </c>
      <c r="AJ525" s="56">
        <f ca="1">SUM(W525:AH525)</f>
        <v>0</v>
      </c>
      <c r="AK525" s="56">
        <f ca="1">OFFSET(AK$181,MATCH($E20,$J$182:$J$184,0)+MATCH($B525,$B$181,0)-1,0)*AK$518</f>
        <v>0</v>
      </c>
      <c r="AL525" s="56">
        <f ca="1">OFFSET(AL$181,MATCH($E20,$J$182:$J$184,0)+MATCH($B525,$B$181,0)-1,0)*AL$518</f>
        <v>0</v>
      </c>
      <c r="AM525" s="56">
        <f ca="1">OFFSET(AM$181,MATCH($E20,$J$182:$J$184,0)+MATCH($B525,$B$181,0)-1,0)*AM$518</f>
        <v>0</v>
      </c>
    </row>
    <row r="526" spans="1:39" s="15" customFormat="1" ht="13.5" hidden="1" outlineLevel="2" thickBot="1" x14ac:dyDescent="0.35">
      <c r="A526" s="36"/>
      <c r="B526" s="58" t="s">
        <v>134</v>
      </c>
      <c r="C526" s="58"/>
      <c r="D526" s="58"/>
      <c r="E526" s="58"/>
      <c r="F526" s="58"/>
      <c r="G526" s="58"/>
      <c r="H526" s="58"/>
      <c r="I526" s="58"/>
      <c r="J526" s="58"/>
      <c r="K526" s="59">
        <f t="shared" ref="K526:AM526" ca="1" si="156">SUM(K521:K525)</f>
        <v>2800</v>
      </c>
      <c r="L526" s="59">
        <f t="shared" ca="1" si="156"/>
        <v>2800</v>
      </c>
      <c r="M526" s="59">
        <f t="shared" ca="1" si="156"/>
        <v>2800</v>
      </c>
      <c r="N526" s="59">
        <f t="shared" ca="1" si="156"/>
        <v>2800</v>
      </c>
      <c r="O526" s="59">
        <f t="shared" ca="1" si="156"/>
        <v>2800</v>
      </c>
      <c r="P526" s="59">
        <f t="shared" ca="1" si="156"/>
        <v>2800</v>
      </c>
      <c r="Q526" s="59">
        <f t="shared" ca="1" si="156"/>
        <v>2800</v>
      </c>
      <c r="R526" s="59">
        <f t="shared" ca="1" si="156"/>
        <v>2800</v>
      </c>
      <c r="S526" s="59">
        <f t="shared" ca="1" si="156"/>
        <v>2800</v>
      </c>
      <c r="T526" s="59">
        <f t="shared" ca="1" si="156"/>
        <v>2800</v>
      </c>
      <c r="U526" s="59">
        <f t="shared" ca="1" si="156"/>
        <v>2800</v>
      </c>
      <c r="V526" s="59">
        <f t="shared" ca="1" si="156"/>
        <v>2800</v>
      </c>
      <c r="W526" s="59">
        <f t="shared" ca="1" si="156"/>
        <v>2800</v>
      </c>
      <c r="X526" s="59">
        <f t="shared" ca="1" si="156"/>
        <v>2800</v>
      </c>
      <c r="Y526" s="59">
        <f t="shared" ca="1" si="156"/>
        <v>2800</v>
      </c>
      <c r="Z526" s="59">
        <f t="shared" ca="1" si="156"/>
        <v>2800</v>
      </c>
      <c r="AA526" s="59">
        <f t="shared" ca="1" si="156"/>
        <v>2800</v>
      </c>
      <c r="AB526" s="59">
        <f t="shared" ca="1" si="156"/>
        <v>2800</v>
      </c>
      <c r="AC526" s="59">
        <f t="shared" ca="1" si="156"/>
        <v>2800</v>
      </c>
      <c r="AD526" s="59">
        <f t="shared" ca="1" si="156"/>
        <v>2800</v>
      </c>
      <c r="AE526" s="59">
        <f t="shared" ca="1" si="156"/>
        <v>2800</v>
      </c>
      <c r="AF526" s="59">
        <f t="shared" ca="1" si="156"/>
        <v>2800</v>
      </c>
      <c r="AG526" s="59">
        <f t="shared" ca="1" si="156"/>
        <v>2800</v>
      </c>
      <c r="AH526" s="59">
        <f t="shared" ca="1" si="156"/>
        <v>2800</v>
      </c>
      <c r="AI526" s="59">
        <f t="shared" ca="1" si="156"/>
        <v>33600</v>
      </c>
      <c r="AJ526" s="59">
        <f t="shared" ca="1" si="156"/>
        <v>33600</v>
      </c>
      <c r="AK526" s="59">
        <f t="shared" ca="1" si="156"/>
        <v>38640</v>
      </c>
      <c r="AL526" s="59">
        <f t="shared" ca="1" si="156"/>
        <v>44436</v>
      </c>
      <c r="AM526" s="59">
        <f t="shared" ca="1" si="156"/>
        <v>51101.399999999994</v>
      </c>
    </row>
    <row r="527" spans="1:39" hidden="1" outlineLevel="2" x14ac:dyDescent="0.3"/>
    <row r="528" spans="1:39" s="46" customFormat="1" hidden="1" outlineLevel="1" collapsed="1" x14ac:dyDescent="0.25">
      <c r="A528" s="45"/>
      <c r="B528" s="105" t="s">
        <v>136</v>
      </c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7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8"/>
    </row>
    <row r="529" spans="2:39" hidden="1" outlineLevel="2" x14ac:dyDescent="0.3">
      <c r="B529" t="s">
        <v>85</v>
      </c>
      <c r="K529" s="3">
        <f t="shared" ref="K529:AH529" ca="1" si="157">SUM(K530:K543)</f>
        <v>29</v>
      </c>
      <c r="L529" s="3">
        <f t="shared" ca="1" si="157"/>
        <v>29</v>
      </c>
      <c r="M529" s="3">
        <f t="shared" ca="1" si="157"/>
        <v>29</v>
      </c>
      <c r="N529" s="3">
        <f t="shared" ca="1" si="157"/>
        <v>29</v>
      </c>
      <c r="O529" s="3">
        <f t="shared" ca="1" si="157"/>
        <v>30</v>
      </c>
      <c r="P529" s="3">
        <f t="shared" ca="1" si="157"/>
        <v>32</v>
      </c>
      <c r="Q529" s="3">
        <f t="shared" ca="1" si="157"/>
        <v>37</v>
      </c>
      <c r="R529" s="3">
        <f t="shared" ca="1" si="157"/>
        <v>37</v>
      </c>
      <c r="S529" s="3">
        <f t="shared" ca="1" si="157"/>
        <v>37</v>
      </c>
      <c r="T529" s="3">
        <f t="shared" ca="1" si="157"/>
        <v>37</v>
      </c>
      <c r="U529" s="3">
        <f t="shared" ca="1" si="157"/>
        <v>37</v>
      </c>
      <c r="V529" s="3">
        <f t="shared" ca="1" si="157"/>
        <v>37</v>
      </c>
      <c r="W529" s="3">
        <f t="shared" ca="1" si="157"/>
        <v>44</v>
      </c>
      <c r="X529" s="3">
        <f t="shared" ca="1" si="157"/>
        <v>44</v>
      </c>
      <c r="Y529" s="3">
        <f t="shared" ca="1" si="157"/>
        <v>44</v>
      </c>
      <c r="Z529" s="3">
        <f t="shared" ca="1" si="157"/>
        <v>44</v>
      </c>
      <c r="AA529" s="3">
        <f t="shared" ca="1" si="157"/>
        <v>44</v>
      </c>
      <c r="AB529" s="3">
        <f t="shared" ca="1" si="157"/>
        <v>44</v>
      </c>
      <c r="AC529" s="3">
        <f t="shared" ca="1" si="157"/>
        <v>44</v>
      </c>
      <c r="AD529" s="3">
        <f t="shared" ca="1" si="157"/>
        <v>44</v>
      </c>
      <c r="AE529" s="3">
        <f t="shared" ca="1" si="157"/>
        <v>44</v>
      </c>
      <c r="AF529" s="3">
        <f t="shared" ca="1" si="157"/>
        <v>44</v>
      </c>
      <c r="AG529" s="3">
        <f t="shared" ca="1" si="157"/>
        <v>44</v>
      </c>
      <c r="AH529" s="3">
        <f t="shared" ca="1" si="157"/>
        <v>44</v>
      </c>
      <c r="AI529" s="14">
        <f t="shared" ref="AI529:AI543" ca="1" si="158">V529</f>
        <v>37</v>
      </c>
      <c r="AJ529" s="14">
        <f t="shared" ref="AJ529:AJ543" ca="1" si="159">AH529</f>
        <v>44</v>
      </c>
      <c r="AK529" s="3">
        <f ca="1">SUM(AK530:AK543)</f>
        <v>44</v>
      </c>
      <c r="AL529" s="3">
        <f ca="1">SUM(AL530:AL543)</f>
        <v>44</v>
      </c>
      <c r="AM529" s="3">
        <f ca="1">SUM(AM530:AM543)</f>
        <v>44</v>
      </c>
    </row>
    <row r="530" spans="2:39" hidden="1" outlineLevel="2" x14ac:dyDescent="0.3">
      <c r="C530" t="str">
        <f>C199</f>
        <v>Paralegal</v>
      </c>
      <c r="K530" s="3">
        <f t="shared" ref="K530:AH530" ca="1" si="160">OFFSET(K$199,MATCH($E$11,$J$200:$J$202,0)+MATCH($C530,$C$199,0)-1,0)</f>
        <v>2</v>
      </c>
      <c r="L530" s="3">
        <f t="shared" ca="1" si="160"/>
        <v>2</v>
      </c>
      <c r="M530" s="3">
        <f t="shared" ca="1" si="160"/>
        <v>2</v>
      </c>
      <c r="N530" s="3">
        <f t="shared" ca="1" si="160"/>
        <v>2</v>
      </c>
      <c r="O530" s="3">
        <f t="shared" ca="1" si="160"/>
        <v>2</v>
      </c>
      <c r="P530" s="3">
        <f t="shared" ca="1" si="160"/>
        <v>2</v>
      </c>
      <c r="Q530" s="3">
        <f t="shared" ca="1" si="160"/>
        <v>4</v>
      </c>
      <c r="R530" s="3">
        <f t="shared" ca="1" si="160"/>
        <v>4</v>
      </c>
      <c r="S530" s="3">
        <f t="shared" ca="1" si="160"/>
        <v>4</v>
      </c>
      <c r="T530" s="3">
        <f t="shared" ca="1" si="160"/>
        <v>4</v>
      </c>
      <c r="U530" s="3">
        <f t="shared" ca="1" si="160"/>
        <v>4</v>
      </c>
      <c r="V530" s="3">
        <f t="shared" ca="1" si="160"/>
        <v>4</v>
      </c>
      <c r="W530" s="3">
        <f t="shared" ca="1" si="160"/>
        <v>4</v>
      </c>
      <c r="X530" s="3">
        <f t="shared" ca="1" si="160"/>
        <v>4</v>
      </c>
      <c r="Y530" s="3">
        <f t="shared" ca="1" si="160"/>
        <v>4</v>
      </c>
      <c r="Z530" s="3">
        <f t="shared" ca="1" si="160"/>
        <v>4</v>
      </c>
      <c r="AA530" s="3">
        <f t="shared" ca="1" si="160"/>
        <v>4</v>
      </c>
      <c r="AB530" s="3">
        <f t="shared" ca="1" si="160"/>
        <v>4</v>
      </c>
      <c r="AC530" s="3">
        <f t="shared" ca="1" si="160"/>
        <v>4</v>
      </c>
      <c r="AD530" s="3">
        <f t="shared" ca="1" si="160"/>
        <v>4</v>
      </c>
      <c r="AE530" s="3">
        <f t="shared" ca="1" si="160"/>
        <v>4</v>
      </c>
      <c r="AF530" s="3">
        <f t="shared" ca="1" si="160"/>
        <v>4</v>
      </c>
      <c r="AG530" s="3">
        <f t="shared" ca="1" si="160"/>
        <v>4</v>
      </c>
      <c r="AH530" s="3">
        <f t="shared" ca="1" si="160"/>
        <v>4</v>
      </c>
      <c r="AI530" s="14">
        <f t="shared" ca="1" si="158"/>
        <v>4</v>
      </c>
      <c r="AJ530" s="14">
        <f t="shared" ca="1" si="159"/>
        <v>4</v>
      </c>
      <c r="AK530" s="3">
        <f ca="1">OFFSET(AK$199,MATCH($E$11,$J$200:$J$202,0)+MATCH($C530,$C$199,0)-1,0)</f>
        <v>4</v>
      </c>
      <c r="AL530" s="3">
        <f ca="1">OFFSET(AL$199,MATCH($E$11,$J$200:$J$202,0)+MATCH($C530,$C$199,0)-1,0)</f>
        <v>4</v>
      </c>
      <c r="AM530" s="3">
        <f ca="1">OFFSET(AM$199,MATCH($E$11,$J$200:$J$202,0)+MATCH($C530,$C$199,0)-1,0)</f>
        <v>4</v>
      </c>
    </row>
    <row r="531" spans="2:39" hidden="1" outlineLevel="2" x14ac:dyDescent="0.3">
      <c r="C531" t="str">
        <f>+C203</f>
        <v>Lawyers</v>
      </c>
      <c r="K531" s="3">
        <f t="shared" ref="K531:AH531" ca="1" si="161">OFFSET(K$203,MATCH($E$11,$J$204:$J$206,0)+MATCH($C531,$C$203,0)-1,0)</f>
        <v>0</v>
      </c>
      <c r="L531" s="3">
        <f t="shared" ca="1" si="161"/>
        <v>0</v>
      </c>
      <c r="M531" s="3">
        <f t="shared" ca="1" si="161"/>
        <v>0</v>
      </c>
      <c r="N531" s="3">
        <f t="shared" ca="1" si="161"/>
        <v>0</v>
      </c>
      <c r="O531" s="3">
        <f t="shared" ca="1" si="161"/>
        <v>1</v>
      </c>
      <c r="P531" s="3">
        <f t="shared" ca="1" si="161"/>
        <v>1</v>
      </c>
      <c r="Q531" s="3">
        <f t="shared" ca="1" si="161"/>
        <v>2</v>
      </c>
      <c r="R531" s="3">
        <f t="shared" ca="1" si="161"/>
        <v>2</v>
      </c>
      <c r="S531" s="3">
        <f t="shared" ca="1" si="161"/>
        <v>2</v>
      </c>
      <c r="T531" s="3">
        <f t="shared" ca="1" si="161"/>
        <v>2</v>
      </c>
      <c r="U531" s="3">
        <f t="shared" ca="1" si="161"/>
        <v>2</v>
      </c>
      <c r="V531" s="3">
        <f t="shared" ca="1" si="161"/>
        <v>2</v>
      </c>
      <c r="W531" s="3">
        <f t="shared" ca="1" si="161"/>
        <v>2</v>
      </c>
      <c r="X531" s="3">
        <f t="shared" ca="1" si="161"/>
        <v>2</v>
      </c>
      <c r="Y531" s="3">
        <f t="shared" ca="1" si="161"/>
        <v>2</v>
      </c>
      <c r="Z531" s="3">
        <f t="shared" ca="1" si="161"/>
        <v>2</v>
      </c>
      <c r="AA531" s="3">
        <f t="shared" ca="1" si="161"/>
        <v>2</v>
      </c>
      <c r="AB531" s="3">
        <f t="shared" ca="1" si="161"/>
        <v>2</v>
      </c>
      <c r="AC531" s="3">
        <f t="shared" ca="1" si="161"/>
        <v>2</v>
      </c>
      <c r="AD531" s="3">
        <f t="shared" ca="1" si="161"/>
        <v>2</v>
      </c>
      <c r="AE531" s="3">
        <f t="shared" ca="1" si="161"/>
        <v>2</v>
      </c>
      <c r="AF531" s="3">
        <f t="shared" ca="1" si="161"/>
        <v>2</v>
      </c>
      <c r="AG531" s="3">
        <f t="shared" ca="1" si="161"/>
        <v>2</v>
      </c>
      <c r="AH531" s="3">
        <f t="shared" ca="1" si="161"/>
        <v>2</v>
      </c>
      <c r="AI531" s="14">
        <f t="shared" ca="1" si="158"/>
        <v>2</v>
      </c>
      <c r="AJ531" s="14">
        <f t="shared" ca="1" si="159"/>
        <v>2</v>
      </c>
      <c r="AK531" s="3">
        <f ca="1">OFFSET(AK$203,MATCH($E$11,$J$204:$J$206,0)+MATCH($C531,$C$203,0)-1,0)</f>
        <v>2</v>
      </c>
      <c r="AL531" s="3">
        <f ca="1">OFFSET(AL$203,MATCH($E$11,$J$204:$J$206,0)+MATCH($C531,$C$203,0)-1,0)</f>
        <v>2</v>
      </c>
      <c r="AM531" s="3">
        <f ca="1">OFFSET(AM$203,MATCH($E$11,$J$204:$J$206,0)+MATCH($C531,$C$203,0)-1,0)</f>
        <v>2</v>
      </c>
    </row>
    <row r="532" spans="2:39" hidden="1" outlineLevel="2" x14ac:dyDescent="0.3">
      <c r="C532" t="str">
        <f>B207</f>
        <v>Sales staff</v>
      </c>
      <c r="K532" s="3">
        <f t="shared" ref="K532:AH532" ca="1" si="162">OFFSET(K$207,MATCH($E$11,$J$208:$J$210,0)+MATCH($C532,$B$207,0)-1,0)</f>
        <v>4</v>
      </c>
      <c r="L532" s="3">
        <f t="shared" ca="1" si="162"/>
        <v>4</v>
      </c>
      <c r="M532" s="3">
        <f t="shared" ca="1" si="162"/>
        <v>4</v>
      </c>
      <c r="N532" s="3">
        <f t="shared" ca="1" si="162"/>
        <v>4</v>
      </c>
      <c r="O532" s="3">
        <f t="shared" ca="1" si="162"/>
        <v>4</v>
      </c>
      <c r="P532" s="3">
        <f t="shared" ca="1" si="162"/>
        <v>4</v>
      </c>
      <c r="Q532" s="3">
        <f t="shared" ca="1" si="162"/>
        <v>4</v>
      </c>
      <c r="R532" s="3">
        <f t="shared" ca="1" si="162"/>
        <v>4</v>
      </c>
      <c r="S532" s="3">
        <f t="shared" ca="1" si="162"/>
        <v>4</v>
      </c>
      <c r="T532" s="3">
        <f t="shared" ca="1" si="162"/>
        <v>4</v>
      </c>
      <c r="U532" s="3">
        <f t="shared" ca="1" si="162"/>
        <v>4</v>
      </c>
      <c r="V532" s="3">
        <f t="shared" ca="1" si="162"/>
        <v>4</v>
      </c>
      <c r="W532" s="3">
        <f t="shared" ca="1" si="162"/>
        <v>4</v>
      </c>
      <c r="X532" s="3">
        <f t="shared" ca="1" si="162"/>
        <v>4</v>
      </c>
      <c r="Y532" s="3">
        <f t="shared" ca="1" si="162"/>
        <v>4</v>
      </c>
      <c r="Z532" s="3">
        <f t="shared" ca="1" si="162"/>
        <v>4</v>
      </c>
      <c r="AA532" s="3">
        <f t="shared" ca="1" si="162"/>
        <v>4</v>
      </c>
      <c r="AB532" s="3">
        <f t="shared" ca="1" si="162"/>
        <v>4</v>
      </c>
      <c r="AC532" s="3">
        <f t="shared" ca="1" si="162"/>
        <v>4</v>
      </c>
      <c r="AD532" s="3">
        <f t="shared" ca="1" si="162"/>
        <v>4</v>
      </c>
      <c r="AE532" s="3">
        <f t="shared" ca="1" si="162"/>
        <v>4</v>
      </c>
      <c r="AF532" s="3">
        <f t="shared" ca="1" si="162"/>
        <v>4</v>
      </c>
      <c r="AG532" s="3">
        <f t="shared" ca="1" si="162"/>
        <v>4</v>
      </c>
      <c r="AH532" s="3">
        <f t="shared" ca="1" si="162"/>
        <v>4</v>
      </c>
      <c r="AI532" s="14">
        <f t="shared" ca="1" si="158"/>
        <v>4</v>
      </c>
      <c r="AJ532" s="14">
        <f t="shared" ca="1" si="159"/>
        <v>4</v>
      </c>
      <c r="AK532" s="3">
        <f ca="1">OFFSET(AK$207,MATCH($E$11,$J$208:$J$210,0)+MATCH($C532,$B$207,0)-1,0)</f>
        <v>4</v>
      </c>
      <c r="AL532" s="3">
        <f ca="1">OFFSET(AL$207,MATCH($E$11,$J$208:$J$210,0)+MATCH($C532,$B$207,0)-1,0)</f>
        <v>4</v>
      </c>
      <c r="AM532" s="3">
        <f ca="1">OFFSET(AM$207,MATCH($E$11,$J$208:$J$210,0)+MATCH($C532,$B$207,0)-1,0)</f>
        <v>4</v>
      </c>
    </row>
    <row r="533" spans="2:39" hidden="1" outlineLevel="2" x14ac:dyDescent="0.3">
      <c r="C533" t="str">
        <f>B211</f>
        <v>Video Team</v>
      </c>
      <c r="K533" s="3">
        <f t="shared" ref="K533:AH533" ca="1" si="163">OFFSET(K$211,MATCH($E$11,$J$212:$J$214,0)+MATCH($C533,$B$211,0)-1,0)</f>
        <v>4</v>
      </c>
      <c r="L533" s="3">
        <f t="shared" ca="1" si="163"/>
        <v>4</v>
      </c>
      <c r="M533" s="3">
        <f t="shared" ca="1" si="163"/>
        <v>4</v>
      </c>
      <c r="N533" s="3">
        <f t="shared" ca="1" si="163"/>
        <v>4</v>
      </c>
      <c r="O533" s="3">
        <f t="shared" ca="1" si="163"/>
        <v>4</v>
      </c>
      <c r="P533" s="3">
        <f t="shared" ca="1" si="163"/>
        <v>4</v>
      </c>
      <c r="Q533" s="3">
        <f t="shared" ca="1" si="163"/>
        <v>4</v>
      </c>
      <c r="R533" s="3">
        <f t="shared" ca="1" si="163"/>
        <v>4</v>
      </c>
      <c r="S533" s="3">
        <f t="shared" ca="1" si="163"/>
        <v>4</v>
      </c>
      <c r="T533" s="3">
        <f t="shared" ca="1" si="163"/>
        <v>4</v>
      </c>
      <c r="U533" s="3">
        <f t="shared" ca="1" si="163"/>
        <v>4</v>
      </c>
      <c r="V533" s="3">
        <f t="shared" ca="1" si="163"/>
        <v>4</v>
      </c>
      <c r="W533" s="3">
        <f t="shared" ca="1" si="163"/>
        <v>4</v>
      </c>
      <c r="X533" s="3">
        <f t="shared" ca="1" si="163"/>
        <v>4</v>
      </c>
      <c r="Y533" s="3">
        <f t="shared" ca="1" si="163"/>
        <v>4</v>
      </c>
      <c r="Z533" s="3">
        <f t="shared" ca="1" si="163"/>
        <v>4</v>
      </c>
      <c r="AA533" s="3">
        <f t="shared" ca="1" si="163"/>
        <v>4</v>
      </c>
      <c r="AB533" s="3">
        <f t="shared" ca="1" si="163"/>
        <v>4</v>
      </c>
      <c r="AC533" s="3">
        <f t="shared" ca="1" si="163"/>
        <v>4</v>
      </c>
      <c r="AD533" s="3">
        <f t="shared" ca="1" si="163"/>
        <v>4</v>
      </c>
      <c r="AE533" s="3">
        <f t="shared" ca="1" si="163"/>
        <v>4</v>
      </c>
      <c r="AF533" s="3">
        <f t="shared" ca="1" si="163"/>
        <v>4</v>
      </c>
      <c r="AG533" s="3">
        <f t="shared" ca="1" si="163"/>
        <v>4</v>
      </c>
      <c r="AH533" s="3">
        <f t="shared" ca="1" si="163"/>
        <v>4</v>
      </c>
      <c r="AI533" s="14">
        <f t="shared" ca="1" si="158"/>
        <v>4</v>
      </c>
      <c r="AJ533" s="14">
        <f t="shared" ca="1" si="159"/>
        <v>4</v>
      </c>
      <c r="AK533" s="3">
        <f ca="1">OFFSET(AK$211,MATCH($E$11,$J$212:$J$214,0)+MATCH($C533,$B$211,0)-1,0)</f>
        <v>4</v>
      </c>
      <c r="AL533" s="3">
        <f ca="1">OFFSET(AL$211,MATCH($E$11,$J$212:$J$214,0)+MATCH($C533,$B$211,0)-1,0)</f>
        <v>4</v>
      </c>
      <c r="AM533" s="3">
        <f ca="1">OFFSET(AM$211,MATCH($E$11,$J$212:$J$214,0)+MATCH($C533,$B$211,0)-1,0)</f>
        <v>4</v>
      </c>
    </row>
    <row r="534" spans="2:39" hidden="1" outlineLevel="2" x14ac:dyDescent="0.3">
      <c r="C534" t="str">
        <f>C216</f>
        <v>Developers</v>
      </c>
      <c r="K534" s="3">
        <f t="shared" ref="K534:AH534" ca="1" si="164">OFFSET(K$216,MATCH($E$11,$J$217:$J$219,0)+MATCH($C534,$C$216,0)-1,0)</f>
        <v>4</v>
      </c>
      <c r="L534" s="3">
        <f t="shared" ca="1" si="164"/>
        <v>4</v>
      </c>
      <c r="M534" s="3">
        <f t="shared" ca="1" si="164"/>
        <v>4</v>
      </c>
      <c r="N534" s="3">
        <f t="shared" ca="1" si="164"/>
        <v>4</v>
      </c>
      <c r="O534" s="3">
        <f t="shared" ca="1" si="164"/>
        <v>4</v>
      </c>
      <c r="P534" s="3">
        <f t="shared" ca="1" si="164"/>
        <v>4</v>
      </c>
      <c r="Q534" s="3">
        <f t="shared" ca="1" si="164"/>
        <v>4</v>
      </c>
      <c r="R534" s="3">
        <f t="shared" ca="1" si="164"/>
        <v>4</v>
      </c>
      <c r="S534" s="3">
        <f t="shared" ca="1" si="164"/>
        <v>4</v>
      </c>
      <c r="T534" s="3">
        <f t="shared" ca="1" si="164"/>
        <v>4</v>
      </c>
      <c r="U534" s="3">
        <f t="shared" ca="1" si="164"/>
        <v>4</v>
      </c>
      <c r="V534" s="3">
        <f t="shared" ca="1" si="164"/>
        <v>4</v>
      </c>
      <c r="W534" s="3">
        <f t="shared" ca="1" si="164"/>
        <v>4</v>
      </c>
      <c r="X534" s="3">
        <f t="shared" ca="1" si="164"/>
        <v>4</v>
      </c>
      <c r="Y534" s="3">
        <f t="shared" ca="1" si="164"/>
        <v>4</v>
      </c>
      <c r="Z534" s="3">
        <f t="shared" ca="1" si="164"/>
        <v>4</v>
      </c>
      <c r="AA534" s="3">
        <f t="shared" ca="1" si="164"/>
        <v>4</v>
      </c>
      <c r="AB534" s="3">
        <f t="shared" ca="1" si="164"/>
        <v>4</v>
      </c>
      <c r="AC534" s="3">
        <f t="shared" ca="1" si="164"/>
        <v>4</v>
      </c>
      <c r="AD534" s="3">
        <f t="shared" ca="1" si="164"/>
        <v>4</v>
      </c>
      <c r="AE534" s="3">
        <f t="shared" ca="1" si="164"/>
        <v>4</v>
      </c>
      <c r="AF534" s="3">
        <f t="shared" ca="1" si="164"/>
        <v>4</v>
      </c>
      <c r="AG534" s="3">
        <f t="shared" ca="1" si="164"/>
        <v>4</v>
      </c>
      <c r="AH534" s="3">
        <f t="shared" ca="1" si="164"/>
        <v>4</v>
      </c>
      <c r="AI534" s="14">
        <f t="shared" ca="1" si="158"/>
        <v>4</v>
      </c>
      <c r="AJ534" s="14">
        <f t="shared" ca="1" si="159"/>
        <v>4</v>
      </c>
      <c r="AK534" s="3">
        <f ca="1">OFFSET(AK$216,MATCH($E$11,$J$217:$J$219,0)+MATCH($C534,$C$216,0)-1,0)</f>
        <v>4</v>
      </c>
      <c r="AL534" s="3">
        <f ca="1">OFFSET(AL$216,MATCH($E$11,$J$217:$J$219,0)+MATCH($C534,$C$216,0)-1,0)</f>
        <v>4</v>
      </c>
      <c r="AM534" s="3">
        <f ca="1">OFFSET(AM$216,MATCH($E$11,$J$217:$J$219,0)+MATCH($C534,$C$216,0)-1,0)</f>
        <v>4</v>
      </c>
    </row>
    <row r="535" spans="2:39" hidden="1" outlineLevel="2" x14ac:dyDescent="0.3">
      <c r="C535" t="str">
        <f>C220</f>
        <v>Database Admin</v>
      </c>
      <c r="K535" s="3">
        <f t="shared" ref="K535:AH535" ca="1" si="165">OFFSET(K$220,MATCH($E$11,$J$221:$J$223,0)+MATCH($C535,$C$220,0)-1,0)</f>
        <v>2</v>
      </c>
      <c r="L535" s="3">
        <f t="shared" ca="1" si="165"/>
        <v>2</v>
      </c>
      <c r="M535" s="3">
        <f t="shared" ca="1" si="165"/>
        <v>2</v>
      </c>
      <c r="N535" s="3">
        <f t="shared" ca="1" si="165"/>
        <v>2</v>
      </c>
      <c r="O535" s="3">
        <f t="shared" ca="1" si="165"/>
        <v>2</v>
      </c>
      <c r="P535" s="3">
        <f t="shared" ca="1" si="165"/>
        <v>2</v>
      </c>
      <c r="Q535" s="3">
        <f t="shared" ca="1" si="165"/>
        <v>2</v>
      </c>
      <c r="R535" s="3">
        <f t="shared" ca="1" si="165"/>
        <v>2</v>
      </c>
      <c r="S535" s="3">
        <f t="shared" ca="1" si="165"/>
        <v>2</v>
      </c>
      <c r="T535" s="3">
        <f t="shared" ca="1" si="165"/>
        <v>2</v>
      </c>
      <c r="U535" s="3">
        <f t="shared" ca="1" si="165"/>
        <v>2</v>
      </c>
      <c r="V535" s="3">
        <f t="shared" ca="1" si="165"/>
        <v>2</v>
      </c>
      <c r="W535" s="3">
        <f t="shared" ca="1" si="165"/>
        <v>2</v>
      </c>
      <c r="X535" s="3">
        <f t="shared" ca="1" si="165"/>
        <v>2</v>
      </c>
      <c r="Y535" s="3">
        <f t="shared" ca="1" si="165"/>
        <v>2</v>
      </c>
      <c r="Z535" s="3">
        <f t="shared" ca="1" si="165"/>
        <v>2</v>
      </c>
      <c r="AA535" s="3">
        <f t="shared" ca="1" si="165"/>
        <v>2</v>
      </c>
      <c r="AB535" s="3">
        <f t="shared" ca="1" si="165"/>
        <v>2</v>
      </c>
      <c r="AC535" s="3">
        <f t="shared" ca="1" si="165"/>
        <v>2</v>
      </c>
      <c r="AD535" s="3">
        <f t="shared" ca="1" si="165"/>
        <v>2</v>
      </c>
      <c r="AE535" s="3">
        <f t="shared" ca="1" si="165"/>
        <v>2</v>
      </c>
      <c r="AF535" s="3">
        <f t="shared" ca="1" si="165"/>
        <v>2</v>
      </c>
      <c r="AG535" s="3">
        <f t="shared" ca="1" si="165"/>
        <v>2</v>
      </c>
      <c r="AH535" s="3">
        <f t="shared" ca="1" si="165"/>
        <v>2</v>
      </c>
      <c r="AI535" s="14">
        <f t="shared" ca="1" si="158"/>
        <v>2</v>
      </c>
      <c r="AJ535" s="14">
        <f t="shared" ca="1" si="159"/>
        <v>2</v>
      </c>
      <c r="AK535" s="3">
        <f ca="1">OFFSET(AK$220,MATCH($E$11,$J$221:$J$223,0)+MATCH($C535,$C$220,0)-1,0)</f>
        <v>2</v>
      </c>
      <c r="AL535" s="3">
        <f ca="1">OFFSET(AL$220,MATCH($E$11,$J$221:$J$223,0)+MATCH($C535,$C$220,0)-1,0)</f>
        <v>2</v>
      </c>
      <c r="AM535" s="3">
        <f ca="1">OFFSET(AM$220,MATCH($E$11,$J$221:$J$223,0)+MATCH($C535,$C$220,0)-1,0)</f>
        <v>2</v>
      </c>
    </row>
    <row r="536" spans="2:39" hidden="1" outlineLevel="2" x14ac:dyDescent="0.3">
      <c r="C536" t="str">
        <f>C224</f>
        <v>Net Admin</v>
      </c>
      <c r="K536" s="3">
        <f t="shared" ref="K536:AH536" ca="1" si="166">OFFSET(K$224,MATCH($E$11,$J$225:$J$227,0)+MATCH($C536,$C$224,0)-1,0)</f>
        <v>2</v>
      </c>
      <c r="L536" s="3">
        <f t="shared" ca="1" si="166"/>
        <v>2</v>
      </c>
      <c r="M536" s="3">
        <f t="shared" ca="1" si="166"/>
        <v>2</v>
      </c>
      <c r="N536" s="3">
        <f t="shared" ca="1" si="166"/>
        <v>2</v>
      </c>
      <c r="O536" s="3">
        <f t="shared" ca="1" si="166"/>
        <v>2</v>
      </c>
      <c r="P536" s="3">
        <f t="shared" ca="1" si="166"/>
        <v>2</v>
      </c>
      <c r="Q536" s="3">
        <f t="shared" ca="1" si="166"/>
        <v>2</v>
      </c>
      <c r="R536" s="3">
        <f t="shared" ca="1" si="166"/>
        <v>2</v>
      </c>
      <c r="S536" s="3">
        <f t="shared" ca="1" si="166"/>
        <v>2</v>
      </c>
      <c r="T536" s="3">
        <f t="shared" ca="1" si="166"/>
        <v>2</v>
      </c>
      <c r="U536" s="3">
        <f t="shared" ca="1" si="166"/>
        <v>2</v>
      </c>
      <c r="V536" s="3">
        <f t="shared" ca="1" si="166"/>
        <v>2</v>
      </c>
      <c r="W536" s="3">
        <f t="shared" ca="1" si="166"/>
        <v>2</v>
      </c>
      <c r="X536" s="3">
        <f t="shared" ca="1" si="166"/>
        <v>2</v>
      </c>
      <c r="Y536" s="3">
        <f t="shared" ca="1" si="166"/>
        <v>2</v>
      </c>
      <c r="Z536" s="3">
        <f t="shared" ca="1" si="166"/>
        <v>2</v>
      </c>
      <c r="AA536" s="3">
        <f t="shared" ca="1" si="166"/>
        <v>2</v>
      </c>
      <c r="AB536" s="3">
        <f t="shared" ca="1" si="166"/>
        <v>2</v>
      </c>
      <c r="AC536" s="3">
        <f t="shared" ca="1" si="166"/>
        <v>2</v>
      </c>
      <c r="AD536" s="3">
        <f t="shared" ca="1" si="166"/>
        <v>2</v>
      </c>
      <c r="AE536" s="3">
        <f t="shared" ca="1" si="166"/>
        <v>2</v>
      </c>
      <c r="AF536" s="3">
        <f t="shared" ca="1" si="166"/>
        <v>2</v>
      </c>
      <c r="AG536" s="3">
        <f t="shared" ca="1" si="166"/>
        <v>2</v>
      </c>
      <c r="AH536" s="3">
        <f t="shared" ca="1" si="166"/>
        <v>2</v>
      </c>
      <c r="AI536" s="14">
        <f t="shared" ca="1" si="158"/>
        <v>2</v>
      </c>
      <c r="AJ536" s="14">
        <f t="shared" ca="1" si="159"/>
        <v>2</v>
      </c>
      <c r="AK536" s="3">
        <f ca="1">OFFSET(AK$224,MATCH($E$11,$J$225:$J$227,0)+MATCH($C536,$C$224,0)-1,0)</f>
        <v>2</v>
      </c>
      <c r="AL536" s="3">
        <f ca="1">OFFSET(AL$224,MATCH($E$11,$J$225:$J$227,0)+MATCH($C536,$C$224,0)-1,0)</f>
        <v>2</v>
      </c>
      <c r="AM536" s="3">
        <f ca="1">OFFSET(AM$224,MATCH($E$11,$J$225:$J$227,0)+MATCH($C536,$C$224,0)-1,0)</f>
        <v>2</v>
      </c>
    </row>
    <row r="537" spans="2:39" hidden="1" outlineLevel="2" x14ac:dyDescent="0.3">
      <c r="C537" t="str">
        <f>C228</f>
        <v>Webmasters</v>
      </c>
      <c r="K537" s="3">
        <f t="shared" ref="K537:AH537" ca="1" si="167">OFFSET(K$228,MATCH($E$11,$J$229:$J$231,0)+MATCH($C537,$C$228,0)-1,0)</f>
        <v>4</v>
      </c>
      <c r="L537" s="3">
        <f t="shared" ca="1" si="167"/>
        <v>4</v>
      </c>
      <c r="M537" s="3">
        <f t="shared" ca="1" si="167"/>
        <v>4</v>
      </c>
      <c r="N537" s="3">
        <f t="shared" ca="1" si="167"/>
        <v>4</v>
      </c>
      <c r="O537" s="3">
        <f t="shared" ca="1" si="167"/>
        <v>4</v>
      </c>
      <c r="P537" s="3">
        <f t="shared" ca="1" si="167"/>
        <v>4</v>
      </c>
      <c r="Q537" s="3">
        <f t="shared" ca="1" si="167"/>
        <v>4</v>
      </c>
      <c r="R537" s="3">
        <f t="shared" ca="1" si="167"/>
        <v>4</v>
      </c>
      <c r="S537" s="3">
        <f t="shared" ca="1" si="167"/>
        <v>4</v>
      </c>
      <c r="T537" s="3">
        <f t="shared" ca="1" si="167"/>
        <v>4</v>
      </c>
      <c r="U537" s="3">
        <f t="shared" ca="1" si="167"/>
        <v>4</v>
      </c>
      <c r="V537" s="3">
        <f t="shared" ca="1" si="167"/>
        <v>4</v>
      </c>
      <c r="W537" s="3">
        <f t="shared" ca="1" si="167"/>
        <v>6</v>
      </c>
      <c r="X537" s="3">
        <f t="shared" ca="1" si="167"/>
        <v>6</v>
      </c>
      <c r="Y537" s="3">
        <f t="shared" ca="1" si="167"/>
        <v>6</v>
      </c>
      <c r="Z537" s="3">
        <f t="shared" ca="1" si="167"/>
        <v>6</v>
      </c>
      <c r="AA537" s="3">
        <f t="shared" ca="1" si="167"/>
        <v>6</v>
      </c>
      <c r="AB537" s="3">
        <f t="shared" ca="1" si="167"/>
        <v>6</v>
      </c>
      <c r="AC537" s="3">
        <f t="shared" ca="1" si="167"/>
        <v>6</v>
      </c>
      <c r="AD537" s="3">
        <f t="shared" ca="1" si="167"/>
        <v>6</v>
      </c>
      <c r="AE537" s="3">
        <f t="shared" ca="1" si="167"/>
        <v>6</v>
      </c>
      <c r="AF537" s="3">
        <f t="shared" ca="1" si="167"/>
        <v>6</v>
      </c>
      <c r="AG537" s="3">
        <f t="shared" ca="1" si="167"/>
        <v>6</v>
      </c>
      <c r="AH537" s="3">
        <f t="shared" ca="1" si="167"/>
        <v>6</v>
      </c>
      <c r="AI537" s="14">
        <f t="shared" ca="1" si="158"/>
        <v>4</v>
      </c>
      <c r="AJ537" s="14">
        <f t="shared" ca="1" si="159"/>
        <v>6</v>
      </c>
      <c r="AK537" s="3">
        <f ca="1">OFFSET(AK$228,MATCH($E$11,$J$229:$J$231,0)+MATCH($C537,$C$228,0)-1,0)</f>
        <v>6</v>
      </c>
      <c r="AL537" s="3">
        <f ca="1">OFFSET(AL$228,MATCH($E$11,$J$229:$J$231,0)+MATCH($C537,$C$228,0)-1,0)</f>
        <v>6</v>
      </c>
      <c r="AM537" s="3">
        <f ca="1">OFFSET(AM$228,MATCH($E$11,$J$229:$J$231,0)+MATCH($C537,$C$228,0)-1,0)</f>
        <v>6</v>
      </c>
    </row>
    <row r="538" spans="2:39" hidden="1" outlineLevel="2" x14ac:dyDescent="0.3">
      <c r="C538" t="str">
        <f>C232</f>
        <v>Graphic designer</v>
      </c>
      <c r="K538" s="3">
        <f t="shared" ref="K538:AH538" ca="1" si="168">OFFSET(K$232,MATCH($E$11,$J$233:$J$235,0)+MATCH($C538,$C$232,0)-1,0)</f>
        <v>1</v>
      </c>
      <c r="L538" s="3">
        <f t="shared" ca="1" si="168"/>
        <v>1</v>
      </c>
      <c r="M538" s="3">
        <f t="shared" ca="1" si="168"/>
        <v>1</v>
      </c>
      <c r="N538" s="3">
        <f t="shared" ca="1" si="168"/>
        <v>1</v>
      </c>
      <c r="O538" s="3">
        <f t="shared" ca="1" si="168"/>
        <v>1</v>
      </c>
      <c r="P538" s="3">
        <f t="shared" ca="1" si="168"/>
        <v>1</v>
      </c>
      <c r="Q538" s="3">
        <f t="shared" ca="1" si="168"/>
        <v>2</v>
      </c>
      <c r="R538" s="3">
        <f t="shared" ca="1" si="168"/>
        <v>2</v>
      </c>
      <c r="S538" s="3">
        <f t="shared" ca="1" si="168"/>
        <v>2</v>
      </c>
      <c r="T538" s="3">
        <f t="shared" ca="1" si="168"/>
        <v>2</v>
      </c>
      <c r="U538" s="3">
        <f t="shared" ca="1" si="168"/>
        <v>2</v>
      </c>
      <c r="V538" s="3">
        <f t="shared" ca="1" si="168"/>
        <v>2</v>
      </c>
      <c r="W538" s="3">
        <f t="shared" ca="1" si="168"/>
        <v>6</v>
      </c>
      <c r="X538" s="3">
        <f t="shared" ca="1" si="168"/>
        <v>6</v>
      </c>
      <c r="Y538" s="3">
        <f t="shared" ca="1" si="168"/>
        <v>6</v>
      </c>
      <c r="Z538" s="3">
        <f t="shared" ca="1" si="168"/>
        <v>6</v>
      </c>
      <c r="AA538" s="3">
        <f t="shared" ca="1" si="168"/>
        <v>6</v>
      </c>
      <c r="AB538" s="3">
        <f t="shared" ca="1" si="168"/>
        <v>6</v>
      </c>
      <c r="AC538" s="3">
        <f t="shared" ca="1" si="168"/>
        <v>6</v>
      </c>
      <c r="AD538" s="3">
        <f t="shared" ca="1" si="168"/>
        <v>6</v>
      </c>
      <c r="AE538" s="3">
        <f t="shared" ca="1" si="168"/>
        <v>6</v>
      </c>
      <c r="AF538" s="3">
        <f t="shared" ca="1" si="168"/>
        <v>6</v>
      </c>
      <c r="AG538" s="3">
        <f t="shared" ca="1" si="168"/>
        <v>6</v>
      </c>
      <c r="AH538" s="3">
        <f t="shared" ca="1" si="168"/>
        <v>6</v>
      </c>
      <c r="AI538" s="14">
        <f t="shared" ca="1" si="158"/>
        <v>2</v>
      </c>
      <c r="AJ538" s="14">
        <f t="shared" ca="1" si="159"/>
        <v>6</v>
      </c>
      <c r="AK538" s="3">
        <f ca="1">OFFSET(AK$232,MATCH($E$11,$J$233:$J$235,0)+MATCH($C538,$C$232,0)-1,0)</f>
        <v>6</v>
      </c>
      <c r="AL538" s="3">
        <f ca="1">OFFSET(AL$232,MATCH($E$11,$J$233:$J$235,0)+MATCH($C538,$C$232,0)-1,0)</f>
        <v>6</v>
      </c>
      <c r="AM538" s="3">
        <f ca="1">OFFSET(AM$232,MATCH($E$11,$J$233:$J$235,0)+MATCH($C538,$C$232,0)-1,0)</f>
        <v>6</v>
      </c>
    </row>
    <row r="539" spans="2:39" hidden="1" outlineLevel="2" x14ac:dyDescent="0.3">
      <c r="C539" t="str">
        <f>B236</f>
        <v>Communication</v>
      </c>
      <c r="K539" s="3">
        <f t="shared" ref="K539:AH539" ca="1" si="169">OFFSET(K$236,MATCH($E$11,$J$237:$J$239,0)+MATCH($C539,$B$236,0)-1,0)</f>
        <v>0</v>
      </c>
      <c r="L539" s="3">
        <f t="shared" ca="1" si="169"/>
        <v>0</v>
      </c>
      <c r="M539" s="3">
        <f t="shared" ca="1" si="169"/>
        <v>0</v>
      </c>
      <c r="N539" s="3">
        <f t="shared" ca="1" si="169"/>
        <v>0</v>
      </c>
      <c r="O539" s="3">
        <f t="shared" ca="1" si="169"/>
        <v>0</v>
      </c>
      <c r="P539" s="3">
        <f t="shared" ca="1" si="169"/>
        <v>2</v>
      </c>
      <c r="Q539" s="3">
        <f t="shared" ca="1" si="169"/>
        <v>2</v>
      </c>
      <c r="R539" s="3">
        <f t="shared" ca="1" si="169"/>
        <v>2</v>
      </c>
      <c r="S539" s="3">
        <f t="shared" ca="1" si="169"/>
        <v>2</v>
      </c>
      <c r="T539" s="3">
        <f t="shared" ca="1" si="169"/>
        <v>2</v>
      </c>
      <c r="U539" s="3">
        <f t="shared" ca="1" si="169"/>
        <v>2</v>
      </c>
      <c r="V539" s="3">
        <f t="shared" ca="1" si="169"/>
        <v>2</v>
      </c>
      <c r="W539" s="3">
        <f t="shared" ca="1" si="169"/>
        <v>2</v>
      </c>
      <c r="X539" s="3">
        <f t="shared" ca="1" si="169"/>
        <v>2</v>
      </c>
      <c r="Y539" s="3">
        <f t="shared" ca="1" si="169"/>
        <v>2</v>
      </c>
      <c r="Z539" s="3">
        <f t="shared" ca="1" si="169"/>
        <v>2</v>
      </c>
      <c r="AA539" s="3">
        <f t="shared" ca="1" si="169"/>
        <v>2</v>
      </c>
      <c r="AB539" s="3">
        <f t="shared" ca="1" si="169"/>
        <v>2</v>
      </c>
      <c r="AC539" s="3">
        <f t="shared" ca="1" si="169"/>
        <v>2</v>
      </c>
      <c r="AD539" s="3">
        <f t="shared" ca="1" si="169"/>
        <v>2</v>
      </c>
      <c r="AE539" s="3">
        <f t="shared" ca="1" si="169"/>
        <v>2</v>
      </c>
      <c r="AF539" s="3">
        <f t="shared" ca="1" si="169"/>
        <v>2</v>
      </c>
      <c r="AG539" s="3">
        <f t="shared" ca="1" si="169"/>
        <v>2</v>
      </c>
      <c r="AH539" s="3">
        <f t="shared" ca="1" si="169"/>
        <v>2</v>
      </c>
      <c r="AI539" s="14">
        <f t="shared" ca="1" si="158"/>
        <v>2</v>
      </c>
      <c r="AJ539" s="14">
        <f t="shared" ca="1" si="159"/>
        <v>2</v>
      </c>
      <c r="AK539" s="3">
        <f ca="1">OFFSET(AK$236,MATCH($E$11,$J$237:$J$239,0)+MATCH($C539,$B$236,0)-1,0)</f>
        <v>2</v>
      </c>
      <c r="AL539" s="3">
        <f ca="1">OFFSET(AL$236,MATCH($E$11,$J$237:$J$239,0)+MATCH($C539,$B$236,0)-1,0)</f>
        <v>2</v>
      </c>
      <c r="AM539" s="3">
        <f ca="1">OFFSET(AM$236,MATCH($E$11,$J$237:$J$239,0)+MATCH($C539,$B$236,0)-1,0)</f>
        <v>2</v>
      </c>
    </row>
    <row r="540" spans="2:39" hidden="1" outlineLevel="2" x14ac:dyDescent="0.3">
      <c r="C540" t="str">
        <f>B240</f>
        <v>Office Manager</v>
      </c>
      <c r="K540" s="3">
        <f t="shared" ref="K540:AH540" ca="1" si="170">OFFSET(K$240,MATCH($E$11,$J$241:$J$243,0)+MATCH($C540,$B$240,0)-1,0)</f>
        <v>2</v>
      </c>
      <c r="L540" s="3">
        <f t="shared" ca="1" si="170"/>
        <v>2</v>
      </c>
      <c r="M540" s="3">
        <f t="shared" ca="1" si="170"/>
        <v>2</v>
      </c>
      <c r="N540" s="3">
        <f t="shared" ca="1" si="170"/>
        <v>2</v>
      </c>
      <c r="O540" s="3">
        <f t="shared" ca="1" si="170"/>
        <v>2</v>
      </c>
      <c r="P540" s="3">
        <f t="shared" ca="1" si="170"/>
        <v>2</v>
      </c>
      <c r="Q540" s="3">
        <f t="shared" ca="1" si="170"/>
        <v>2</v>
      </c>
      <c r="R540" s="3">
        <f t="shared" ca="1" si="170"/>
        <v>2</v>
      </c>
      <c r="S540" s="3">
        <f t="shared" ca="1" si="170"/>
        <v>2</v>
      </c>
      <c r="T540" s="3">
        <f t="shared" ca="1" si="170"/>
        <v>2</v>
      </c>
      <c r="U540" s="3">
        <f t="shared" ca="1" si="170"/>
        <v>2</v>
      </c>
      <c r="V540" s="3">
        <f t="shared" ca="1" si="170"/>
        <v>2</v>
      </c>
      <c r="W540" s="3">
        <f t="shared" ca="1" si="170"/>
        <v>2</v>
      </c>
      <c r="X540" s="3">
        <f t="shared" ca="1" si="170"/>
        <v>2</v>
      </c>
      <c r="Y540" s="3">
        <f t="shared" ca="1" si="170"/>
        <v>2</v>
      </c>
      <c r="Z540" s="3">
        <f t="shared" ca="1" si="170"/>
        <v>2</v>
      </c>
      <c r="AA540" s="3">
        <f t="shared" ca="1" si="170"/>
        <v>2</v>
      </c>
      <c r="AB540" s="3">
        <f t="shared" ca="1" si="170"/>
        <v>2</v>
      </c>
      <c r="AC540" s="3">
        <f t="shared" ca="1" si="170"/>
        <v>2</v>
      </c>
      <c r="AD540" s="3">
        <f t="shared" ca="1" si="170"/>
        <v>2</v>
      </c>
      <c r="AE540" s="3">
        <f t="shared" ca="1" si="170"/>
        <v>2</v>
      </c>
      <c r="AF540" s="3">
        <f t="shared" ca="1" si="170"/>
        <v>2</v>
      </c>
      <c r="AG540" s="3">
        <f t="shared" ca="1" si="170"/>
        <v>2</v>
      </c>
      <c r="AH540" s="3">
        <f t="shared" ca="1" si="170"/>
        <v>2</v>
      </c>
      <c r="AI540" s="14">
        <f t="shared" ca="1" si="158"/>
        <v>2</v>
      </c>
      <c r="AJ540" s="14">
        <f t="shared" ca="1" si="159"/>
        <v>2</v>
      </c>
      <c r="AK540" s="3">
        <f ca="1">OFFSET(AK$240,MATCH($E$11,$J$241:$J$243,0)+MATCH($C540,$B$240,0)-1,0)</f>
        <v>2</v>
      </c>
      <c r="AL540" s="3">
        <f ca="1">OFFSET(AL$240,MATCH($E$11,$J$241:$J$243,0)+MATCH($C540,$B$240,0)-1,0)</f>
        <v>2</v>
      </c>
      <c r="AM540" s="3">
        <f ca="1">OFFSET(AM$240,MATCH($E$11,$J$241:$J$243,0)+MATCH($C540,$B$240,0)-1,0)</f>
        <v>2</v>
      </c>
    </row>
    <row r="541" spans="2:39" hidden="1" outlineLevel="2" x14ac:dyDescent="0.3">
      <c r="C541" t="str">
        <f>B244</f>
        <v>Accountant</v>
      </c>
      <c r="K541" s="3">
        <f t="shared" ref="K541:AH541" ca="1" si="171">OFFSET(K$244,MATCH($E$11,$J$245:$J$247,0)+MATCH($C541,$B$244,0)-1,0)</f>
        <v>1</v>
      </c>
      <c r="L541" s="3">
        <f t="shared" ca="1" si="171"/>
        <v>1</v>
      </c>
      <c r="M541" s="3">
        <f t="shared" ca="1" si="171"/>
        <v>1</v>
      </c>
      <c r="N541" s="3">
        <f t="shared" ca="1" si="171"/>
        <v>1</v>
      </c>
      <c r="O541" s="3">
        <f t="shared" ca="1" si="171"/>
        <v>1</v>
      </c>
      <c r="P541" s="3">
        <f t="shared" ca="1" si="171"/>
        <v>1</v>
      </c>
      <c r="Q541" s="3">
        <f t="shared" ca="1" si="171"/>
        <v>1</v>
      </c>
      <c r="R541" s="3">
        <f t="shared" ca="1" si="171"/>
        <v>1</v>
      </c>
      <c r="S541" s="3">
        <f t="shared" ca="1" si="171"/>
        <v>1</v>
      </c>
      <c r="T541" s="3">
        <f t="shared" ca="1" si="171"/>
        <v>1</v>
      </c>
      <c r="U541" s="3">
        <f t="shared" ca="1" si="171"/>
        <v>1</v>
      </c>
      <c r="V541" s="3">
        <f t="shared" ca="1" si="171"/>
        <v>1</v>
      </c>
      <c r="W541" s="3">
        <f t="shared" ca="1" si="171"/>
        <v>2</v>
      </c>
      <c r="X541" s="3">
        <f t="shared" ca="1" si="171"/>
        <v>2</v>
      </c>
      <c r="Y541" s="3">
        <f t="shared" ca="1" si="171"/>
        <v>2</v>
      </c>
      <c r="Z541" s="3">
        <f t="shared" ca="1" si="171"/>
        <v>2</v>
      </c>
      <c r="AA541" s="3">
        <f t="shared" ca="1" si="171"/>
        <v>2</v>
      </c>
      <c r="AB541" s="3">
        <f t="shared" ca="1" si="171"/>
        <v>2</v>
      </c>
      <c r="AC541" s="3">
        <f t="shared" ca="1" si="171"/>
        <v>2</v>
      </c>
      <c r="AD541" s="3">
        <f t="shared" ca="1" si="171"/>
        <v>2</v>
      </c>
      <c r="AE541" s="3">
        <f t="shared" ca="1" si="171"/>
        <v>2</v>
      </c>
      <c r="AF541" s="3">
        <f t="shared" ca="1" si="171"/>
        <v>2</v>
      </c>
      <c r="AG541" s="3">
        <f t="shared" ca="1" si="171"/>
        <v>2</v>
      </c>
      <c r="AH541" s="3">
        <f t="shared" ca="1" si="171"/>
        <v>2</v>
      </c>
      <c r="AI541" s="14">
        <f t="shared" ca="1" si="158"/>
        <v>1</v>
      </c>
      <c r="AJ541" s="14">
        <f t="shared" ca="1" si="159"/>
        <v>2</v>
      </c>
      <c r="AK541" s="3">
        <f ca="1">OFFSET(AK$244,MATCH($E$11,$J$245:$J$247,0)+MATCH($C541,$B$244,0)-1,0)</f>
        <v>2</v>
      </c>
      <c r="AL541" s="3">
        <f ca="1">OFFSET(AL$244,MATCH($E$11,$J$245:$J$247,0)+MATCH($C541,$B$244,0)-1,0)</f>
        <v>2</v>
      </c>
      <c r="AM541" s="3">
        <f ca="1">OFFSET(AM$244,MATCH($E$11,$J$245:$J$247,0)+MATCH($C541,$B$244,0)-1,0)</f>
        <v>2</v>
      </c>
    </row>
    <row r="542" spans="2:39" hidden="1" outlineLevel="2" x14ac:dyDescent="0.3">
      <c r="C542" t="str">
        <f>B248</f>
        <v>Receptionist</v>
      </c>
      <c r="K542" s="3">
        <f t="shared" ref="K542:AH542" ca="1" si="172">OFFSET(K$248,MATCH($E$11,$J$249:$J$251,0)+MATCH($C542,$B$248,0)-1,0)</f>
        <v>1</v>
      </c>
      <c r="L542" s="3">
        <f t="shared" ca="1" si="172"/>
        <v>1</v>
      </c>
      <c r="M542" s="3">
        <f t="shared" ca="1" si="172"/>
        <v>1</v>
      </c>
      <c r="N542" s="3">
        <f t="shared" ca="1" si="172"/>
        <v>1</v>
      </c>
      <c r="O542" s="3">
        <f t="shared" ca="1" si="172"/>
        <v>1</v>
      </c>
      <c r="P542" s="3">
        <f t="shared" ca="1" si="172"/>
        <v>1</v>
      </c>
      <c r="Q542" s="3">
        <f t="shared" ca="1" si="172"/>
        <v>2</v>
      </c>
      <c r="R542" s="3">
        <f t="shared" ca="1" si="172"/>
        <v>2</v>
      </c>
      <c r="S542" s="3">
        <f t="shared" ca="1" si="172"/>
        <v>2</v>
      </c>
      <c r="T542" s="3">
        <f t="shared" ca="1" si="172"/>
        <v>2</v>
      </c>
      <c r="U542" s="3">
        <f t="shared" ca="1" si="172"/>
        <v>2</v>
      </c>
      <c r="V542" s="3">
        <f t="shared" ca="1" si="172"/>
        <v>2</v>
      </c>
      <c r="W542" s="3">
        <f t="shared" ca="1" si="172"/>
        <v>2</v>
      </c>
      <c r="X542" s="3">
        <f t="shared" ca="1" si="172"/>
        <v>2</v>
      </c>
      <c r="Y542" s="3">
        <f t="shared" ca="1" si="172"/>
        <v>2</v>
      </c>
      <c r="Z542" s="3">
        <f t="shared" ca="1" si="172"/>
        <v>2</v>
      </c>
      <c r="AA542" s="3">
        <f t="shared" ca="1" si="172"/>
        <v>2</v>
      </c>
      <c r="AB542" s="3">
        <f t="shared" ca="1" si="172"/>
        <v>2</v>
      </c>
      <c r="AC542" s="3">
        <f t="shared" ca="1" si="172"/>
        <v>2</v>
      </c>
      <c r="AD542" s="3">
        <f t="shared" ca="1" si="172"/>
        <v>2</v>
      </c>
      <c r="AE542" s="3">
        <f t="shared" ca="1" si="172"/>
        <v>2</v>
      </c>
      <c r="AF542" s="3">
        <f t="shared" ca="1" si="172"/>
        <v>2</v>
      </c>
      <c r="AG542" s="3">
        <f t="shared" ca="1" si="172"/>
        <v>2</v>
      </c>
      <c r="AH542" s="3">
        <f t="shared" ca="1" si="172"/>
        <v>2</v>
      </c>
      <c r="AI542" s="14">
        <f t="shared" ca="1" si="158"/>
        <v>2</v>
      </c>
      <c r="AJ542" s="14">
        <f t="shared" ca="1" si="159"/>
        <v>2</v>
      </c>
      <c r="AK542" s="3">
        <f ca="1">OFFSET(AK$248,MATCH($E$11,$J$249:$J$251,0)+MATCH($C542,$B$248,0)-1,0)</f>
        <v>2</v>
      </c>
      <c r="AL542" s="3">
        <f ca="1">OFFSET(AL$248,MATCH($E$11,$J$249:$J$251,0)+MATCH($C542,$B$248,0)-1,0)</f>
        <v>2</v>
      </c>
      <c r="AM542" s="3">
        <f ca="1">OFFSET(AM$248,MATCH($E$11,$J$249:$J$251,0)+MATCH($C542,$B$248,0)-1,0)</f>
        <v>2</v>
      </c>
    </row>
    <row r="543" spans="2:39" hidden="1" outlineLevel="2" x14ac:dyDescent="0.3">
      <c r="C543" t="str">
        <f>B252</f>
        <v>Human Resources</v>
      </c>
      <c r="K543" s="3">
        <f t="shared" ref="K543:AH543" ca="1" si="173">OFFSET(K$252,MATCH($E$11,$J$253:$J$255,0)+MATCH($C543,$B$252,0)-1,0)</f>
        <v>2</v>
      </c>
      <c r="L543" s="3">
        <f t="shared" ca="1" si="173"/>
        <v>2</v>
      </c>
      <c r="M543" s="3">
        <f t="shared" ca="1" si="173"/>
        <v>2</v>
      </c>
      <c r="N543" s="3">
        <f t="shared" ca="1" si="173"/>
        <v>2</v>
      </c>
      <c r="O543" s="3">
        <f t="shared" ca="1" si="173"/>
        <v>2</v>
      </c>
      <c r="P543" s="3">
        <f t="shared" ca="1" si="173"/>
        <v>2</v>
      </c>
      <c r="Q543" s="3">
        <f t="shared" ca="1" si="173"/>
        <v>2</v>
      </c>
      <c r="R543" s="3">
        <f t="shared" ca="1" si="173"/>
        <v>2</v>
      </c>
      <c r="S543" s="3">
        <f t="shared" ca="1" si="173"/>
        <v>2</v>
      </c>
      <c r="T543" s="3">
        <f t="shared" ca="1" si="173"/>
        <v>2</v>
      </c>
      <c r="U543" s="3">
        <f t="shared" ca="1" si="173"/>
        <v>2</v>
      </c>
      <c r="V543" s="3">
        <f t="shared" ca="1" si="173"/>
        <v>2</v>
      </c>
      <c r="W543" s="3">
        <f t="shared" ca="1" si="173"/>
        <v>2</v>
      </c>
      <c r="X543" s="3">
        <f t="shared" ca="1" si="173"/>
        <v>2</v>
      </c>
      <c r="Y543" s="3">
        <f t="shared" ca="1" si="173"/>
        <v>2</v>
      </c>
      <c r="Z543" s="3">
        <f t="shared" ca="1" si="173"/>
        <v>2</v>
      </c>
      <c r="AA543" s="3">
        <f t="shared" ca="1" si="173"/>
        <v>2</v>
      </c>
      <c r="AB543" s="3">
        <f t="shared" ca="1" si="173"/>
        <v>2</v>
      </c>
      <c r="AC543" s="3">
        <f t="shared" ca="1" si="173"/>
        <v>2</v>
      </c>
      <c r="AD543" s="3">
        <f t="shared" ca="1" si="173"/>
        <v>2</v>
      </c>
      <c r="AE543" s="3">
        <f t="shared" ca="1" si="173"/>
        <v>2</v>
      </c>
      <c r="AF543" s="3">
        <f t="shared" ca="1" si="173"/>
        <v>2</v>
      </c>
      <c r="AG543" s="3">
        <f t="shared" ca="1" si="173"/>
        <v>2</v>
      </c>
      <c r="AH543" s="3">
        <f t="shared" ca="1" si="173"/>
        <v>2</v>
      </c>
      <c r="AI543" s="14">
        <f t="shared" ca="1" si="158"/>
        <v>2</v>
      </c>
      <c r="AJ543" s="14">
        <f t="shared" ca="1" si="159"/>
        <v>2</v>
      </c>
      <c r="AK543" s="3">
        <f ca="1">OFFSET(AK$252,MATCH($E$11,$J$253:$J$255,0)+MATCH($C543,$B$252,0)-1,0)</f>
        <v>2</v>
      </c>
      <c r="AL543" s="3">
        <f ca="1">OFFSET(AL$252,MATCH($E$11,$J$253:$J$255,0)+MATCH($C543,$B$252,0)-1,0)</f>
        <v>2</v>
      </c>
      <c r="AM543" s="3">
        <f ca="1">OFFSET(AM$252,MATCH($E$11,$J$253:$J$255,0)+MATCH($C543,$B$252,0)-1,0)</f>
        <v>2</v>
      </c>
    </row>
    <row r="544" spans="2:39" hidden="1" outlineLevel="2" x14ac:dyDescent="0.3">
      <c r="B544" t="s">
        <v>84</v>
      </c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K544" s="3"/>
      <c r="AL544" s="3"/>
      <c r="AM544" s="3"/>
    </row>
    <row r="545" spans="2:39" hidden="1" outlineLevel="2" x14ac:dyDescent="0.3">
      <c r="C545" t="str">
        <f>C258</f>
        <v>$ Salary / Paralegal</v>
      </c>
      <c r="K545" s="3">
        <f t="shared" ref="K545:AH545" ca="1" si="174">OFFSET(K$258,MATCH($E$23,$J$259:$J$261,0)+MATCH($C545,$C$258,0)-1,0)</f>
        <v>1500</v>
      </c>
      <c r="L545" s="3">
        <f t="shared" ca="1" si="174"/>
        <v>1500</v>
      </c>
      <c r="M545" s="3">
        <f t="shared" ca="1" si="174"/>
        <v>1500</v>
      </c>
      <c r="N545" s="3">
        <f t="shared" ca="1" si="174"/>
        <v>1500</v>
      </c>
      <c r="O545" s="3">
        <f t="shared" ca="1" si="174"/>
        <v>1500</v>
      </c>
      <c r="P545" s="3">
        <f t="shared" ca="1" si="174"/>
        <v>1500</v>
      </c>
      <c r="Q545" s="3">
        <f t="shared" ca="1" si="174"/>
        <v>1500</v>
      </c>
      <c r="R545" s="3">
        <f t="shared" ca="1" si="174"/>
        <v>1500</v>
      </c>
      <c r="S545" s="3">
        <f t="shared" ca="1" si="174"/>
        <v>1500</v>
      </c>
      <c r="T545" s="3">
        <f t="shared" ca="1" si="174"/>
        <v>1500</v>
      </c>
      <c r="U545" s="3">
        <f t="shared" ca="1" si="174"/>
        <v>1500</v>
      </c>
      <c r="V545" s="3">
        <f t="shared" ca="1" si="174"/>
        <v>1500</v>
      </c>
      <c r="W545" s="3">
        <f t="shared" ca="1" si="174"/>
        <v>1500</v>
      </c>
      <c r="X545" s="3">
        <f t="shared" ca="1" si="174"/>
        <v>1500</v>
      </c>
      <c r="Y545" s="3">
        <f t="shared" ca="1" si="174"/>
        <v>1500</v>
      </c>
      <c r="Z545" s="3">
        <f t="shared" ca="1" si="174"/>
        <v>1500</v>
      </c>
      <c r="AA545" s="3">
        <f t="shared" ca="1" si="174"/>
        <v>1500</v>
      </c>
      <c r="AB545" s="3">
        <f t="shared" ca="1" si="174"/>
        <v>1500</v>
      </c>
      <c r="AC545" s="3">
        <f t="shared" ca="1" si="174"/>
        <v>1500</v>
      </c>
      <c r="AD545" s="3">
        <f t="shared" ca="1" si="174"/>
        <v>1500</v>
      </c>
      <c r="AE545" s="3">
        <f t="shared" ca="1" si="174"/>
        <v>1500</v>
      </c>
      <c r="AF545" s="3">
        <f t="shared" ca="1" si="174"/>
        <v>1500</v>
      </c>
      <c r="AG545" s="3">
        <f t="shared" ca="1" si="174"/>
        <v>1500</v>
      </c>
      <c r="AH545" s="3">
        <f t="shared" ca="1" si="174"/>
        <v>1500</v>
      </c>
      <c r="AI545" s="14">
        <f t="shared" ref="AI545:AI560" ca="1" si="175">SUM(K545:V545)</f>
        <v>18000</v>
      </c>
      <c r="AJ545" s="14">
        <f t="shared" ref="AJ545:AJ560" ca="1" si="176">SUM(W545:AH545)</f>
        <v>18000</v>
      </c>
      <c r="AK545" s="3">
        <f ca="1">OFFSET(AK$258,MATCH($E$23,$J$259:$J$261,0)+MATCH($C545,$C$258,0)-1,0)</f>
        <v>18180</v>
      </c>
      <c r="AL545" s="3">
        <f ca="1">OFFSET(AL$258,MATCH($E$23,$J$259:$J$261,0)+MATCH($C545,$C$258,0)-1,0)</f>
        <v>18361.8</v>
      </c>
      <c r="AM545" s="3">
        <f ca="1">OFFSET(AM$258,MATCH($E$23,$J$259:$J$261,0)+MATCH($C545,$C$258,0)-1,0)</f>
        <v>18545.417999999998</v>
      </c>
    </row>
    <row r="546" spans="2:39" hidden="1" outlineLevel="2" x14ac:dyDescent="0.3">
      <c r="C546" t="str">
        <f>C262</f>
        <v>$ Salary / Lawyers</v>
      </c>
      <c r="K546" s="3">
        <f t="shared" ref="K546:AH546" ca="1" si="177">OFFSET(K$262,MATCH($E$23,$J$263:$J$265,0)+MATCH($C546,$C$262,0)-1,0)</f>
        <v>2000</v>
      </c>
      <c r="L546" s="3">
        <f t="shared" ca="1" si="177"/>
        <v>2000</v>
      </c>
      <c r="M546" s="3">
        <f t="shared" ca="1" si="177"/>
        <v>2000</v>
      </c>
      <c r="N546" s="3">
        <f t="shared" ca="1" si="177"/>
        <v>2000</v>
      </c>
      <c r="O546" s="3">
        <f t="shared" ca="1" si="177"/>
        <v>2000</v>
      </c>
      <c r="P546" s="3">
        <f t="shared" ca="1" si="177"/>
        <v>2000</v>
      </c>
      <c r="Q546" s="3">
        <f t="shared" ca="1" si="177"/>
        <v>2000</v>
      </c>
      <c r="R546" s="3">
        <f t="shared" ca="1" si="177"/>
        <v>2000</v>
      </c>
      <c r="S546" s="3">
        <f t="shared" ca="1" si="177"/>
        <v>2000</v>
      </c>
      <c r="T546" s="3">
        <f t="shared" ca="1" si="177"/>
        <v>2000</v>
      </c>
      <c r="U546" s="3">
        <f t="shared" ca="1" si="177"/>
        <v>2000</v>
      </c>
      <c r="V546" s="3">
        <f t="shared" ca="1" si="177"/>
        <v>2000</v>
      </c>
      <c r="W546" s="3">
        <f t="shared" ca="1" si="177"/>
        <v>2000</v>
      </c>
      <c r="X546" s="3">
        <f t="shared" ca="1" si="177"/>
        <v>2000</v>
      </c>
      <c r="Y546" s="3">
        <f t="shared" ca="1" si="177"/>
        <v>2000</v>
      </c>
      <c r="Z546" s="3">
        <f t="shared" ca="1" si="177"/>
        <v>2000</v>
      </c>
      <c r="AA546" s="3">
        <f t="shared" ca="1" si="177"/>
        <v>2000</v>
      </c>
      <c r="AB546" s="3">
        <f t="shared" ca="1" si="177"/>
        <v>2000</v>
      </c>
      <c r="AC546" s="3">
        <f t="shared" ca="1" si="177"/>
        <v>2000</v>
      </c>
      <c r="AD546" s="3">
        <f t="shared" ca="1" si="177"/>
        <v>2000</v>
      </c>
      <c r="AE546" s="3">
        <f t="shared" ca="1" si="177"/>
        <v>2000</v>
      </c>
      <c r="AF546" s="3">
        <f t="shared" ca="1" si="177"/>
        <v>2000</v>
      </c>
      <c r="AG546" s="3">
        <f t="shared" ca="1" si="177"/>
        <v>2000</v>
      </c>
      <c r="AH546" s="3">
        <f t="shared" ca="1" si="177"/>
        <v>2000</v>
      </c>
      <c r="AI546" s="14">
        <f t="shared" ca="1" si="175"/>
        <v>24000</v>
      </c>
      <c r="AJ546" s="14">
        <f t="shared" ca="1" si="176"/>
        <v>24000</v>
      </c>
      <c r="AK546" s="3">
        <f ca="1">OFFSET(AK$262,MATCH($E$23,$J$263:$J$265,0)+MATCH($C546,$C$262,0)-1,0)</f>
        <v>24240</v>
      </c>
      <c r="AL546" s="3">
        <f ca="1">OFFSET(AL$262,MATCH($E$23,$J$263:$J$265,0)+MATCH($C546,$C$262,0)-1,0)</f>
        <v>24482.400000000001</v>
      </c>
      <c r="AM546" s="3">
        <f ca="1">OFFSET(AM$262,MATCH($E$23,$J$263:$J$265,0)+MATCH($C546,$C$262,0)-1,0)</f>
        <v>24727.224000000002</v>
      </c>
    </row>
    <row r="547" spans="2:39" hidden="1" outlineLevel="2" x14ac:dyDescent="0.3">
      <c r="C547" t="str">
        <f>B266</f>
        <v>$ Salary / Sales staff</v>
      </c>
      <c r="K547" s="3">
        <f t="shared" ref="K547:AH547" ca="1" si="178">OFFSET(K$266,MATCH($E$23,$J$267:$J$269,0)+MATCH($C547,$B$266,0)-1,0)</f>
        <v>1400</v>
      </c>
      <c r="L547" s="3">
        <f t="shared" ca="1" si="178"/>
        <v>1400</v>
      </c>
      <c r="M547" s="3">
        <f t="shared" ca="1" si="178"/>
        <v>1400</v>
      </c>
      <c r="N547" s="3">
        <f t="shared" ca="1" si="178"/>
        <v>1400</v>
      </c>
      <c r="O547" s="3">
        <f t="shared" ca="1" si="178"/>
        <v>1400</v>
      </c>
      <c r="P547" s="3">
        <f t="shared" ca="1" si="178"/>
        <v>1400</v>
      </c>
      <c r="Q547" s="3">
        <f t="shared" ca="1" si="178"/>
        <v>1400</v>
      </c>
      <c r="R547" s="3">
        <f t="shared" ca="1" si="178"/>
        <v>1400</v>
      </c>
      <c r="S547" s="3">
        <f t="shared" ca="1" si="178"/>
        <v>1400</v>
      </c>
      <c r="T547" s="3">
        <f t="shared" ca="1" si="178"/>
        <v>1400</v>
      </c>
      <c r="U547" s="3">
        <f t="shared" ca="1" si="178"/>
        <v>1400</v>
      </c>
      <c r="V547" s="3">
        <f t="shared" ca="1" si="178"/>
        <v>1400</v>
      </c>
      <c r="W547" s="3">
        <f t="shared" ca="1" si="178"/>
        <v>1400</v>
      </c>
      <c r="X547" s="3">
        <f t="shared" ca="1" si="178"/>
        <v>1400</v>
      </c>
      <c r="Y547" s="3">
        <f t="shared" ca="1" si="178"/>
        <v>1400</v>
      </c>
      <c r="Z547" s="3">
        <f t="shared" ca="1" si="178"/>
        <v>1400</v>
      </c>
      <c r="AA547" s="3">
        <f t="shared" ca="1" si="178"/>
        <v>1400</v>
      </c>
      <c r="AB547" s="3">
        <f t="shared" ca="1" si="178"/>
        <v>1400</v>
      </c>
      <c r="AC547" s="3">
        <f t="shared" ca="1" si="178"/>
        <v>1400</v>
      </c>
      <c r="AD547" s="3">
        <f t="shared" ca="1" si="178"/>
        <v>1400</v>
      </c>
      <c r="AE547" s="3">
        <f t="shared" ca="1" si="178"/>
        <v>1400</v>
      </c>
      <c r="AF547" s="3">
        <f t="shared" ca="1" si="178"/>
        <v>1400</v>
      </c>
      <c r="AG547" s="3">
        <f t="shared" ca="1" si="178"/>
        <v>1400</v>
      </c>
      <c r="AH547" s="3">
        <f t="shared" ca="1" si="178"/>
        <v>1400</v>
      </c>
      <c r="AI547" s="14">
        <f t="shared" ca="1" si="175"/>
        <v>16800</v>
      </c>
      <c r="AJ547" s="14">
        <f t="shared" ca="1" si="176"/>
        <v>16800</v>
      </c>
      <c r="AK547" s="3">
        <f ca="1">OFFSET(AK$266,MATCH($E$23,$J$267:$J$269,0)+MATCH($C547,$B$266,0)-1,0)</f>
        <v>16968</v>
      </c>
      <c r="AL547" s="3">
        <f ca="1">OFFSET(AL$266,MATCH($E$23,$J$267:$J$269,0)+MATCH($C547,$B$266,0)-1,0)</f>
        <v>17137.68</v>
      </c>
      <c r="AM547" s="3">
        <f ca="1">OFFSET(AM$266,MATCH($E$23,$J$267:$J$269,0)+MATCH($C547,$B$266,0)-1,0)</f>
        <v>17309.056800000002</v>
      </c>
    </row>
    <row r="548" spans="2:39" hidden="1" outlineLevel="2" x14ac:dyDescent="0.3">
      <c r="C548" t="str">
        <f>B270</f>
        <v>$ Salary / Video Team Member</v>
      </c>
      <c r="K548" s="3">
        <f t="shared" ref="K548:AH548" ca="1" si="179">OFFSET(K$270,MATCH($E$23,$J$271:$J$273,0)+MATCH($C548,$B$270,0)-1,0)</f>
        <v>500</v>
      </c>
      <c r="L548" s="3">
        <f t="shared" ca="1" si="179"/>
        <v>500</v>
      </c>
      <c r="M548" s="3">
        <f t="shared" ca="1" si="179"/>
        <v>500</v>
      </c>
      <c r="N548" s="3">
        <f t="shared" ca="1" si="179"/>
        <v>500</v>
      </c>
      <c r="O548" s="3">
        <f t="shared" ca="1" si="179"/>
        <v>500</v>
      </c>
      <c r="P548" s="3">
        <f t="shared" ca="1" si="179"/>
        <v>500</v>
      </c>
      <c r="Q548" s="3">
        <f t="shared" ca="1" si="179"/>
        <v>500</v>
      </c>
      <c r="R548" s="3">
        <f t="shared" ca="1" si="179"/>
        <v>500</v>
      </c>
      <c r="S548" s="3">
        <f t="shared" ca="1" si="179"/>
        <v>500</v>
      </c>
      <c r="T548" s="3">
        <f t="shared" ca="1" si="179"/>
        <v>500</v>
      </c>
      <c r="U548" s="3">
        <f t="shared" ca="1" si="179"/>
        <v>500</v>
      </c>
      <c r="V548" s="3">
        <f t="shared" ca="1" si="179"/>
        <v>500</v>
      </c>
      <c r="W548" s="3">
        <f t="shared" ca="1" si="179"/>
        <v>500</v>
      </c>
      <c r="X548" s="3">
        <f t="shared" ca="1" si="179"/>
        <v>500</v>
      </c>
      <c r="Y548" s="3">
        <f t="shared" ca="1" si="179"/>
        <v>500</v>
      </c>
      <c r="Z548" s="3">
        <f t="shared" ca="1" si="179"/>
        <v>500</v>
      </c>
      <c r="AA548" s="3">
        <f t="shared" ca="1" si="179"/>
        <v>500</v>
      </c>
      <c r="AB548" s="3">
        <f t="shared" ca="1" si="179"/>
        <v>500</v>
      </c>
      <c r="AC548" s="3">
        <f t="shared" ca="1" si="179"/>
        <v>500</v>
      </c>
      <c r="AD548" s="3">
        <f t="shared" ca="1" si="179"/>
        <v>500</v>
      </c>
      <c r="AE548" s="3">
        <f t="shared" ca="1" si="179"/>
        <v>500</v>
      </c>
      <c r="AF548" s="3">
        <f t="shared" ca="1" si="179"/>
        <v>500</v>
      </c>
      <c r="AG548" s="3">
        <f t="shared" ca="1" si="179"/>
        <v>500</v>
      </c>
      <c r="AH548" s="3">
        <f t="shared" ca="1" si="179"/>
        <v>500</v>
      </c>
      <c r="AI548" s="14">
        <f t="shared" ca="1" si="175"/>
        <v>6000</v>
      </c>
      <c r="AJ548" s="14">
        <f t="shared" ca="1" si="176"/>
        <v>6000</v>
      </c>
      <c r="AK548" s="3">
        <f ca="1">OFFSET(AK$270,MATCH($E$23,$J$271:$J$273,0)+MATCH($C548,$B$270,0)-1,0)</f>
        <v>6060</v>
      </c>
      <c r="AL548" s="3">
        <f ca="1">OFFSET(AL$270,MATCH($E$23,$J$271:$J$273,0)+MATCH($C548,$B$270,0)-1,0)</f>
        <v>6120.6</v>
      </c>
      <c r="AM548" s="3">
        <f ca="1">OFFSET(AM$270,MATCH($E$23,$J$271:$J$273,0)+MATCH($C548,$B$270,0)-1,0)</f>
        <v>6181.8060000000005</v>
      </c>
    </row>
    <row r="549" spans="2:39" hidden="1" outlineLevel="2" x14ac:dyDescent="0.3">
      <c r="C549" t="str">
        <f>C275</f>
        <v>$ Salary / Developers</v>
      </c>
      <c r="K549" s="3">
        <f t="shared" ref="K549:AH549" ca="1" si="180">OFFSET(K$275,MATCH($E$23,$J$276:$J$278,0)+MATCH($C549,$C$275,0)-1,0)</f>
        <v>2500</v>
      </c>
      <c r="L549" s="3">
        <f t="shared" ca="1" si="180"/>
        <v>2500</v>
      </c>
      <c r="M549" s="3">
        <f t="shared" ca="1" si="180"/>
        <v>2500</v>
      </c>
      <c r="N549" s="3">
        <f t="shared" ca="1" si="180"/>
        <v>2500</v>
      </c>
      <c r="O549" s="3">
        <f t="shared" ca="1" si="180"/>
        <v>2500</v>
      </c>
      <c r="P549" s="3">
        <f t="shared" ca="1" si="180"/>
        <v>2500</v>
      </c>
      <c r="Q549" s="3">
        <f t="shared" ca="1" si="180"/>
        <v>2500</v>
      </c>
      <c r="R549" s="3">
        <f t="shared" ca="1" si="180"/>
        <v>2500</v>
      </c>
      <c r="S549" s="3">
        <f t="shared" ca="1" si="180"/>
        <v>2500</v>
      </c>
      <c r="T549" s="3">
        <f t="shared" ca="1" si="180"/>
        <v>2500</v>
      </c>
      <c r="U549" s="3">
        <f t="shared" ca="1" si="180"/>
        <v>2500</v>
      </c>
      <c r="V549" s="3">
        <f t="shared" ca="1" si="180"/>
        <v>2500</v>
      </c>
      <c r="W549" s="3">
        <f t="shared" ca="1" si="180"/>
        <v>2500</v>
      </c>
      <c r="X549" s="3">
        <f t="shared" ca="1" si="180"/>
        <v>2500</v>
      </c>
      <c r="Y549" s="3">
        <f t="shared" ca="1" si="180"/>
        <v>2500</v>
      </c>
      <c r="Z549" s="3">
        <f t="shared" ca="1" si="180"/>
        <v>2500</v>
      </c>
      <c r="AA549" s="3">
        <f t="shared" ca="1" si="180"/>
        <v>2500</v>
      </c>
      <c r="AB549" s="3">
        <f t="shared" ca="1" si="180"/>
        <v>2500</v>
      </c>
      <c r="AC549" s="3">
        <f t="shared" ca="1" si="180"/>
        <v>2500</v>
      </c>
      <c r="AD549" s="3">
        <f t="shared" ca="1" si="180"/>
        <v>2500</v>
      </c>
      <c r="AE549" s="3">
        <f t="shared" ca="1" si="180"/>
        <v>2500</v>
      </c>
      <c r="AF549" s="3">
        <f t="shared" ca="1" si="180"/>
        <v>2500</v>
      </c>
      <c r="AG549" s="3">
        <f t="shared" ca="1" si="180"/>
        <v>2500</v>
      </c>
      <c r="AH549" s="3">
        <f t="shared" ca="1" si="180"/>
        <v>2500</v>
      </c>
      <c r="AI549" s="14">
        <f t="shared" ca="1" si="175"/>
        <v>30000</v>
      </c>
      <c r="AJ549" s="14">
        <f t="shared" ca="1" si="176"/>
        <v>30000</v>
      </c>
      <c r="AK549" s="3">
        <f ca="1">OFFSET(AK$275,MATCH($E$23,$J$276:$J$278,0)+MATCH($C549,$C$275,0)-1,0)</f>
        <v>30300</v>
      </c>
      <c r="AL549" s="3">
        <f ca="1">OFFSET(AL$275,MATCH($E$23,$J$276:$J$278,0)+MATCH($C549,$C$275,0)-1,0)</f>
        <v>30603</v>
      </c>
      <c r="AM549" s="3">
        <f ca="1">OFFSET(AM$275,MATCH($E$23,$J$276:$J$278,0)+MATCH($C549,$C$275,0)-1,0)</f>
        <v>30909.03</v>
      </c>
    </row>
    <row r="550" spans="2:39" hidden="1" outlineLevel="2" x14ac:dyDescent="0.3">
      <c r="C550" t="str">
        <f>C279</f>
        <v>$ Salary / Database Admin</v>
      </c>
      <c r="K550" s="3">
        <f t="shared" ref="K550:AH550" ca="1" si="181">OFFSET(K$279,MATCH($E$23,$J$280:$J$282,0)+MATCH($C550,$C$279,0)-1,0)</f>
        <v>1200</v>
      </c>
      <c r="L550" s="3">
        <f t="shared" ca="1" si="181"/>
        <v>1200</v>
      </c>
      <c r="M550" s="3">
        <f t="shared" ca="1" si="181"/>
        <v>1200</v>
      </c>
      <c r="N550" s="3">
        <f t="shared" ca="1" si="181"/>
        <v>1200</v>
      </c>
      <c r="O550" s="3">
        <f t="shared" ca="1" si="181"/>
        <v>1200</v>
      </c>
      <c r="P550" s="3">
        <f t="shared" ca="1" si="181"/>
        <v>1200</v>
      </c>
      <c r="Q550" s="3">
        <f t="shared" ca="1" si="181"/>
        <v>1200</v>
      </c>
      <c r="R550" s="3">
        <f t="shared" ca="1" si="181"/>
        <v>1200</v>
      </c>
      <c r="S550" s="3">
        <f t="shared" ca="1" si="181"/>
        <v>1200</v>
      </c>
      <c r="T550" s="3">
        <f t="shared" ca="1" si="181"/>
        <v>1200</v>
      </c>
      <c r="U550" s="3">
        <f t="shared" ca="1" si="181"/>
        <v>1200</v>
      </c>
      <c r="V550" s="3">
        <f t="shared" ca="1" si="181"/>
        <v>1200</v>
      </c>
      <c r="W550" s="3">
        <f t="shared" ca="1" si="181"/>
        <v>1200</v>
      </c>
      <c r="X550" s="3">
        <f t="shared" ca="1" si="181"/>
        <v>1200</v>
      </c>
      <c r="Y550" s="3">
        <f t="shared" ca="1" si="181"/>
        <v>1200</v>
      </c>
      <c r="Z550" s="3">
        <f t="shared" ca="1" si="181"/>
        <v>1200</v>
      </c>
      <c r="AA550" s="3">
        <f t="shared" ca="1" si="181"/>
        <v>1200</v>
      </c>
      <c r="AB550" s="3">
        <f t="shared" ca="1" si="181"/>
        <v>1200</v>
      </c>
      <c r="AC550" s="3">
        <f t="shared" ca="1" si="181"/>
        <v>1200</v>
      </c>
      <c r="AD550" s="3">
        <f t="shared" ca="1" si="181"/>
        <v>1200</v>
      </c>
      <c r="AE550" s="3">
        <f t="shared" ca="1" si="181"/>
        <v>1200</v>
      </c>
      <c r="AF550" s="3">
        <f t="shared" ca="1" si="181"/>
        <v>1200</v>
      </c>
      <c r="AG550" s="3">
        <f t="shared" ca="1" si="181"/>
        <v>1200</v>
      </c>
      <c r="AH550" s="3">
        <f t="shared" ca="1" si="181"/>
        <v>1200</v>
      </c>
      <c r="AI550" s="14">
        <f t="shared" ca="1" si="175"/>
        <v>14400</v>
      </c>
      <c r="AJ550" s="14">
        <f t="shared" ca="1" si="176"/>
        <v>14400</v>
      </c>
      <c r="AK550" s="3">
        <f ca="1">OFFSET(AK$279,MATCH($E$23,$J$280:$J$282,0)+MATCH($C550,$C$279,0)-1,0)</f>
        <v>14544</v>
      </c>
      <c r="AL550" s="3">
        <f ca="1">OFFSET(AL$279,MATCH($E$23,$J$280:$J$282,0)+MATCH($C550,$C$279,0)-1,0)</f>
        <v>14689.44</v>
      </c>
      <c r="AM550" s="3">
        <f ca="1">OFFSET(AM$279,MATCH($E$23,$J$280:$J$282,0)+MATCH($C550,$C$279,0)-1,0)</f>
        <v>14836.334400000002</v>
      </c>
    </row>
    <row r="551" spans="2:39" hidden="1" outlineLevel="2" x14ac:dyDescent="0.3">
      <c r="C551" t="str">
        <f>C283</f>
        <v>$ Salary / Net Admin</v>
      </c>
      <c r="K551" s="3">
        <f t="shared" ref="K551:AH551" ca="1" si="182">OFFSET(K$283,MATCH($E$23,$J$284:$J$286,0)+MATCH($C551,$C$283,0)-1,0)</f>
        <v>1200</v>
      </c>
      <c r="L551" s="3">
        <f t="shared" ca="1" si="182"/>
        <v>1200</v>
      </c>
      <c r="M551" s="3">
        <f t="shared" ca="1" si="182"/>
        <v>1200</v>
      </c>
      <c r="N551" s="3">
        <f t="shared" ca="1" si="182"/>
        <v>1200</v>
      </c>
      <c r="O551" s="3">
        <f t="shared" ca="1" si="182"/>
        <v>1200</v>
      </c>
      <c r="P551" s="3">
        <f t="shared" ca="1" si="182"/>
        <v>1200</v>
      </c>
      <c r="Q551" s="3">
        <f t="shared" ca="1" si="182"/>
        <v>1200</v>
      </c>
      <c r="R551" s="3">
        <f t="shared" ca="1" si="182"/>
        <v>1200</v>
      </c>
      <c r="S551" s="3">
        <f t="shared" ca="1" si="182"/>
        <v>1200</v>
      </c>
      <c r="T551" s="3">
        <f t="shared" ca="1" si="182"/>
        <v>1200</v>
      </c>
      <c r="U551" s="3">
        <f t="shared" ca="1" si="182"/>
        <v>1200</v>
      </c>
      <c r="V551" s="3">
        <f t="shared" ca="1" si="182"/>
        <v>1200</v>
      </c>
      <c r="W551" s="3">
        <f t="shared" ca="1" si="182"/>
        <v>1200</v>
      </c>
      <c r="X551" s="3">
        <f t="shared" ca="1" si="182"/>
        <v>1200</v>
      </c>
      <c r="Y551" s="3">
        <f t="shared" ca="1" si="182"/>
        <v>1200</v>
      </c>
      <c r="Z551" s="3">
        <f t="shared" ca="1" si="182"/>
        <v>1200</v>
      </c>
      <c r="AA551" s="3">
        <f t="shared" ca="1" si="182"/>
        <v>1200</v>
      </c>
      <c r="AB551" s="3">
        <f t="shared" ca="1" si="182"/>
        <v>1200</v>
      </c>
      <c r="AC551" s="3">
        <f t="shared" ca="1" si="182"/>
        <v>1200</v>
      </c>
      <c r="AD551" s="3">
        <f t="shared" ca="1" si="182"/>
        <v>1200</v>
      </c>
      <c r="AE551" s="3">
        <f t="shared" ca="1" si="182"/>
        <v>1200</v>
      </c>
      <c r="AF551" s="3">
        <f t="shared" ca="1" si="182"/>
        <v>1200</v>
      </c>
      <c r="AG551" s="3">
        <f t="shared" ca="1" si="182"/>
        <v>1200</v>
      </c>
      <c r="AH551" s="3">
        <f t="shared" ca="1" si="182"/>
        <v>1200</v>
      </c>
      <c r="AI551" s="14">
        <f t="shared" ca="1" si="175"/>
        <v>14400</v>
      </c>
      <c r="AJ551" s="14">
        <f t="shared" ca="1" si="176"/>
        <v>14400</v>
      </c>
      <c r="AK551" s="3">
        <f ca="1">OFFSET(AK$283,MATCH($E$23,$J$284:$J$286,0)+MATCH($C551,$C$283,0)-1,0)</f>
        <v>14544</v>
      </c>
      <c r="AL551" s="3">
        <f ca="1">OFFSET(AL$283,MATCH($E$23,$J$284:$J$286,0)+MATCH($C551,$C$283,0)-1,0)</f>
        <v>14689.44</v>
      </c>
      <c r="AM551" s="3">
        <f ca="1">OFFSET(AM$283,MATCH($E$23,$J$284:$J$286,0)+MATCH($C551,$C$283,0)-1,0)</f>
        <v>14836.334400000002</v>
      </c>
    </row>
    <row r="552" spans="2:39" hidden="1" outlineLevel="2" x14ac:dyDescent="0.3">
      <c r="C552" t="str">
        <f>C287</f>
        <v>$ Salary / Webmasters</v>
      </c>
      <c r="K552" s="3">
        <f t="shared" ref="K552:AH552" ca="1" si="183">OFFSET(K$287,MATCH($E$23,$J$288:$J$290,0)+MATCH($C552,$C$287,0)-1,0)</f>
        <v>1200</v>
      </c>
      <c r="L552" s="3">
        <f t="shared" ca="1" si="183"/>
        <v>1200</v>
      </c>
      <c r="M552" s="3">
        <f t="shared" ca="1" si="183"/>
        <v>1200</v>
      </c>
      <c r="N552" s="3">
        <f t="shared" ca="1" si="183"/>
        <v>1200</v>
      </c>
      <c r="O552" s="3">
        <f t="shared" ca="1" si="183"/>
        <v>1200</v>
      </c>
      <c r="P552" s="3">
        <f t="shared" ca="1" si="183"/>
        <v>1200</v>
      </c>
      <c r="Q552" s="3">
        <f t="shared" ca="1" si="183"/>
        <v>1200</v>
      </c>
      <c r="R552" s="3">
        <f t="shared" ca="1" si="183"/>
        <v>1200</v>
      </c>
      <c r="S552" s="3">
        <f t="shared" ca="1" si="183"/>
        <v>1200</v>
      </c>
      <c r="T552" s="3">
        <f t="shared" ca="1" si="183"/>
        <v>1200</v>
      </c>
      <c r="U552" s="3">
        <f t="shared" ca="1" si="183"/>
        <v>1200</v>
      </c>
      <c r="V552" s="3">
        <f t="shared" ca="1" si="183"/>
        <v>1200</v>
      </c>
      <c r="W552" s="3">
        <f t="shared" ca="1" si="183"/>
        <v>1200</v>
      </c>
      <c r="X552" s="3">
        <f t="shared" ca="1" si="183"/>
        <v>1200</v>
      </c>
      <c r="Y552" s="3">
        <f t="shared" ca="1" si="183"/>
        <v>1200</v>
      </c>
      <c r="Z552" s="3">
        <f t="shared" ca="1" si="183"/>
        <v>1200</v>
      </c>
      <c r="AA552" s="3">
        <f t="shared" ca="1" si="183"/>
        <v>1200</v>
      </c>
      <c r="AB552" s="3">
        <f t="shared" ca="1" si="183"/>
        <v>1200</v>
      </c>
      <c r="AC552" s="3">
        <f t="shared" ca="1" si="183"/>
        <v>1200</v>
      </c>
      <c r="AD552" s="3">
        <f t="shared" ca="1" si="183"/>
        <v>1200</v>
      </c>
      <c r="AE552" s="3">
        <f t="shared" ca="1" si="183"/>
        <v>1200</v>
      </c>
      <c r="AF552" s="3">
        <f t="shared" ca="1" si="183"/>
        <v>1200</v>
      </c>
      <c r="AG552" s="3">
        <f t="shared" ca="1" si="183"/>
        <v>1200</v>
      </c>
      <c r="AH552" s="3">
        <f t="shared" ca="1" si="183"/>
        <v>1200</v>
      </c>
      <c r="AI552" s="14">
        <f t="shared" ca="1" si="175"/>
        <v>14400</v>
      </c>
      <c r="AJ552" s="14">
        <f t="shared" ca="1" si="176"/>
        <v>14400</v>
      </c>
      <c r="AK552" s="3">
        <f ca="1">OFFSET(AK$287,MATCH($E$23,$J$288:$J$290,0)+MATCH($C552,$C$287,0)-1,0)</f>
        <v>14544</v>
      </c>
      <c r="AL552" s="3">
        <f ca="1">OFFSET(AL$287,MATCH($E$23,$J$288:$J$290,0)+MATCH($C552,$C$287,0)-1,0)</f>
        <v>14689.44</v>
      </c>
      <c r="AM552" s="3">
        <f ca="1">OFFSET(AM$287,MATCH($E$23,$J$288:$J$290,0)+MATCH($C552,$C$287,0)-1,0)</f>
        <v>14836.334400000002</v>
      </c>
    </row>
    <row r="553" spans="2:39" hidden="1" outlineLevel="2" x14ac:dyDescent="0.3">
      <c r="C553" t="str">
        <f>C291</f>
        <v>$ Salary / Graphic designer</v>
      </c>
      <c r="K553" s="3">
        <f t="shared" ref="K553:AH553" ca="1" si="184">OFFSET(K$291,MATCH($E$23,$J$292:$J$294,0)+MATCH($C553,$C$291,0)-1,0)</f>
        <v>1000</v>
      </c>
      <c r="L553" s="3">
        <f t="shared" ca="1" si="184"/>
        <v>1000</v>
      </c>
      <c r="M553" s="3">
        <f t="shared" ca="1" si="184"/>
        <v>1000</v>
      </c>
      <c r="N553" s="3">
        <f t="shared" ca="1" si="184"/>
        <v>1000</v>
      </c>
      <c r="O553" s="3">
        <f t="shared" ca="1" si="184"/>
        <v>1000</v>
      </c>
      <c r="P553" s="3">
        <f t="shared" ca="1" si="184"/>
        <v>1000</v>
      </c>
      <c r="Q553" s="3">
        <f t="shared" ca="1" si="184"/>
        <v>1000</v>
      </c>
      <c r="R553" s="3">
        <f t="shared" ca="1" si="184"/>
        <v>1000</v>
      </c>
      <c r="S553" s="3">
        <f t="shared" ca="1" si="184"/>
        <v>1000</v>
      </c>
      <c r="T553" s="3">
        <f t="shared" ca="1" si="184"/>
        <v>1000</v>
      </c>
      <c r="U553" s="3">
        <f t="shared" ca="1" si="184"/>
        <v>1000</v>
      </c>
      <c r="V553" s="3">
        <f t="shared" ca="1" si="184"/>
        <v>1000</v>
      </c>
      <c r="W553" s="3">
        <f t="shared" ca="1" si="184"/>
        <v>1000</v>
      </c>
      <c r="X553" s="3">
        <f t="shared" ca="1" si="184"/>
        <v>1000</v>
      </c>
      <c r="Y553" s="3">
        <f t="shared" ca="1" si="184"/>
        <v>1000</v>
      </c>
      <c r="Z553" s="3">
        <f t="shared" ca="1" si="184"/>
        <v>1000</v>
      </c>
      <c r="AA553" s="3">
        <f t="shared" ca="1" si="184"/>
        <v>1000</v>
      </c>
      <c r="AB553" s="3">
        <f t="shared" ca="1" si="184"/>
        <v>1000</v>
      </c>
      <c r="AC553" s="3">
        <f t="shared" ca="1" si="184"/>
        <v>1000</v>
      </c>
      <c r="AD553" s="3">
        <f t="shared" ca="1" si="184"/>
        <v>1000</v>
      </c>
      <c r="AE553" s="3">
        <f t="shared" ca="1" si="184"/>
        <v>1000</v>
      </c>
      <c r="AF553" s="3">
        <f t="shared" ca="1" si="184"/>
        <v>1000</v>
      </c>
      <c r="AG553" s="3">
        <f t="shared" ca="1" si="184"/>
        <v>1000</v>
      </c>
      <c r="AH553" s="3">
        <f t="shared" ca="1" si="184"/>
        <v>1000</v>
      </c>
      <c r="AI553" s="14">
        <f t="shared" ca="1" si="175"/>
        <v>12000</v>
      </c>
      <c r="AJ553" s="14">
        <f t="shared" ca="1" si="176"/>
        <v>12000</v>
      </c>
      <c r="AK553" s="3">
        <f ca="1">OFFSET(AK$291,MATCH($E$23,$J$292:$J$294,0)+MATCH($C553,$C$291,0)-1,0)</f>
        <v>12120</v>
      </c>
      <c r="AL553" s="3">
        <f ca="1">OFFSET(AL$291,MATCH($E$23,$J$292:$J$294,0)+MATCH($C553,$C$291,0)-1,0)</f>
        <v>12241.2</v>
      </c>
      <c r="AM553" s="3">
        <f ca="1">OFFSET(AM$291,MATCH($E$23,$J$292:$J$294,0)+MATCH($C553,$C$291,0)-1,0)</f>
        <v>12363.612000000001</v>
      </c>
    </row>
    <row r="554" spans="2:39" hidden="1" outlineLevel="2" x14ac:dyDescent="0.3">
      <c r="C554" t="str">
        <f>B295</f>
        <v>$ Salary / Communication</v>
      </c>
      <c r="K554" s="3">
        <f t="shared" ref="K554:AH554" ca="1" si="185">OFFSET(K$295,MATCH($E$23,$J$296:$J$298,0)+MATCH($C554,$B$295,0)-1,0)</f>
        <v>700</v>
      </c>
      <c r="L554" s="3">
        <f t="shared" ca="1" si="185"/>
        <v>700</v>
      </c>
      <c r="M554" s="3">
        <f t="shared" ca="1" si="185"/>
        <v>700</v>
      </c>
      <c r="N554" s="3">
        <f t="shared" ca="1" si="185"/>
        <v>700</v>
      </c>
      <c r="O554" s="3">
        <f t="shared" ca="1" si="185"/>
        <v>700</v>
      </c>
      <c r="P554" s="3">
        <f t="shared" ca="1" si="185"/>
        <v>700</v>
      </c>
      <c r="Q554" s="3">
        <f t="shared" ca="1" si="185"/>
        <v>700</v>
      </c>
      <c r="R554" s="3">
        <f t="shared" ca="1" si="185"/>
        <v>700</v>
      </c>
      <c r="S554" s="3">
        <f t="shared" ca="1" si="185"/>
        <v>700</v>
      </c>
      <c r="T554" s="3">
        <f t="shared" ca="1" si="185"/>
        <v>700</v>
      </c>
      <c r="U554" s="3">
        <f t="shared" ca="1" si="185"/>
        <v>700</v>
      </c>
      <c r="V554" s="3">
        <f t="shared" ca="1" si="185"/>
        <v>700</v>
      </c>
      <c r="W554" s="3">
        <f t="shared" ca="1" si="185"/>
        <v>700</v>
      </c>
      <c r="X554" s="3">
        <f t="shared" ca="1" si="185"/>
        <v>700</v>
      </c>
      <c r="Y554" s="3">
        <f t="shared" ca="1" si="185"/>
        <v>700</v>
      </c>
      <c r="Z554" s="3">
        <f t="shared" ca="1" si="185"/>
        <v>700</v>
      </c>
      <c r="AA554" s="3">
        <f t="shared" ca="1" si="185"/>
        <v>700</v>
      </c>
      <c r="AB554" s="3">
        <f t="shared" ca="1" si="185"/>
        <v>700</v>
      </c>
      <c r="AC554" s="3">
        <f t="shared" ca="1" si="185"/>
        <v>700</v>
      </c>
      <c r="AD554" s="3">
        <f t="shared" ca="1" si="185"/>
        <v>700</v>
      </c>
      <c r="AE554" s="3">
        <f t="shared" ca="1" si="185"/>
        <v>700</v>
      </c>
      <c r="AF554" s="3">
        <f t="shared" ca="1" si="185"/>
        <v>700</v>
      </c>
      <c r="AG554" s="3">
        <f t="shared" ca="1" si="185"/>
        <v>700</v>
      </c>
      <c r="AH554" s="3">
        <f t="shared" ca="1" si="185"/>
        <v>700</v>
      </c>
      <c r="AI554" s="14">
        <f t="shared" ca="1" si="175"/>
        <v>8400</v>
      </c>
      <c r="AJ554" s="14">
        <f t="shared" ca="1" si="176"/>
        <v>8400</v>
      </c>
      <c r="AK554" s="3">
        <f ca="1">OFFSET(AK$295,MATCH($E$23,$J$296:$J$298,0)+MATCH($C554,$B$295,0)-1,0)</f>
        <v>8484</v>
      </c>
      <c r="AL554" s="3">
        <f ca="1">OFFSET(AL$295,MATCH($E$23,$J$296:$J$298,0)+MATCH($C554,$B$295,0)-1,0)</f>
        <v>8568.84</v>
      </c>
      <c r="AM554" s="3">
        <f ca="1">OFFSET(AM$295,MATCH($E$23,$J$296:$J$298,0)+MATCH($C554,$B$295,0)-1,0)</f>
        <v>8654.5284000000011</v>
      </c>
    </row>
    <row r="555" spans="2:39" hidden="1" outlineLevel="2" x14ac:dyDescent="0.3">
      <c r="C555" t="str">
        <f>B299</f>
        <v>$ Salary / Office Manager</v>
      </c>
      <c r="K555" s="3">
        <f t="shared" ref="K555:AH555" ca="1" si="186">OFFSET(K$299,MATCH($E$23,$J$300:$J$302,0)+MATCH($C555,$B$299,0)-1,0)</f>
        <v>4000</v>
      </c>
      <c r="L555" s="3">
        <f t="shared" ca="1" si="186"/>
        <v>4000</v>
      </c>
      <c r="M555" s="3">
        <f t="shared" ca="1" si="186"/>
        <v>4000</v>
      </c>
      <c r="N555" s="3">
        <f t="shared" ca="1" si="186"/>
        <v>4000</v>
      </c>
      <c r="O555" s="3">
        <f t="shared" ca="1" si="186"/>
        <v>4000</v>
      </c>
      <c r="P555" s="3">
        <f t="shared" ca="1" si="186"/>
        <v>4000</v>
      </c>
      <c r="Q555" s="3">
        <f t="shared" ca="1" si="186"/>
        <v>4000</v>
      </c>
      <c r="R555" s="3">
        <f t="shared" ca="1" si="186"/>
        <v>4000</v>
      </c>
      <c r="S555" s="3">
        <f t="shared" ca="1" si="186"/>
        <v>4000</v>
      </c>
      <c r="T555" s="3">
        <f t="shared" ca="1" si="186"/>
        <v>4000</v>
      </c>
      <c r="U555" s="3">
        <f t="shared" ca="1" si="186"/>
        <v>4000</v>
      </c>
      <c r="V555" s="3">
        <f t="shared" ca="1" si="186"/>
        <v>4000</v>
      </c>
      <c r="W555" s="3">
        <f t="shared" ca="1" si="186"/>
        <v>4000</v>
      </c>
      <c r="X555" s="3">
        <f t="shared" ca="1" si="186"/>
        <v>4000</v>
      </c>
      <c r="Y555" s="3">
        <f t="shared" ca="1" si="186"/>
        <v>4000</v>
      </c>
      <c r="Z555" s="3">
        <f t="shared" ca="1" si="186"/>
        <v>4000</v>
      </c>
      <c r="AA555" s="3">
        <f t="shared" ca="1" si="186"/>
        <v>4000</v>
      </c>
      <c r="AB555" s="3">
        <f t="shared" ca="1" si="186"/>
        <v>4000</v>
      </c>
      <c r="AC555" s="3">
        <f t="shared" ca="1" si="186"/>
        <v>4000</v>
      </c>
      <c r="AD555" s="3">
        <f t="shared" ca="1" si="186"/>
        <v>4000</v>
      </c>
      <c r="AE555" s="3">
        <f t="shared" ca="1" si="186"/>
        <v>4000</v>
      </c>
      <c r="AF555" s="3">
        <f t="shared" ca="1" si="186"/>
        <v>4000</v>
      </c>
      <c r="AG555" s="3">
        <f t="shared" ca="1" si="186"/>
        <v>4000</v>
      </c>
      <c r="AH555" s="3">
        <f t="shared" ca="1" si="186"/>
        <v>4000</v>
      </c>
      <c r="AI555" s="14">
        <f t="shared" ca="1" si="175"/>
        <v>48000</v>
      </c>
      <c r="AJ555" s="14">
        <f t="shared" ca="1" si="176"/>
        <v>48000</v>
      </c>
      <c r="AK555" s="3">
        <f ca="1">OFFSET(AK$299,MATCH($E$23,$J$300:$J$302,0)+MATCH($C555,$B$299,0)-1,0)</f>
        <v>48480</v>
      </c>
      <c r="AL555" s="3">
        <f ca="1">OFFSET(AL$299,MATCH($E$23,$J$300:$J$302,0)+MATCH($C555,$B$299,0)-1,0)</f>
        <v>48964.800000000003</v>
      </c>
      <c r="AM555" s="3">
        <f ca="1">OFFSET(AM$299,MATCH($E$23,$J$300:$J$302,0)+MATCH($C555,$B$299,0)-1,0)</f>
        <v>49454.448000000004</v>
      </c>
    </row>
    <row r="556" spans="2:39" hidden="1" outlineLevel="2" x14ac:dyDescent="0.3">
      <c r="C556" t="str">
        <f>B303</f>
        <v>$ Salary / Accountant</v>
      </c>
      <c r="K556" s="3">
        <f t="shared" ref="K556:AH556" ca="1" si="187">OFFSET(K$303,MATCH($E$23,$J$304:$J$306,0)+MATCH($C556,$B$303,0)-1,0)</f>
        <v>1500</v>
      </c>
      <c r="L556" s="3">
        <f t="shared" ca="1" si="187"/>
        <v>1500</v>
      </c>
      <c r="M556" s="3">
        <f t="shared" ca="1" si="187"/>
        <v>1500</v>
      </c>
      <c r="N556" s="3">
        <f t="shared" ca="1" si="187"/>
        <v>1500</v>
      </c>
      <c r="O556" s="3">
        <f t="shared" ca="1" si="187"/>
        <v>1500</v>
      </c>
      <c r="P556" s="3">
        <f t="shared" ca="1" si="187"/>
        <v>1500</v>
      </c>
      <c r="Q556" s="3">
        <f t="shared" ca="1" si="187"/>
        <v>1500</v>
      </c>
      <c r="R556" s="3">
        <f t="shared" ca="1" si="187"/>
        <v>1500</v>
      </c>
      <c r="S556" s="3">
        <f t="shared" ca="1" si="187"/>
        <v>1500</v>
      </c>
      <c r="T556" s="3">
        <f t="shared" ca="1" si="187"/>
        <v>1500</v>
      </c>
      <c r="U556" s="3">
        <f t="shared" ca="1" si="187"/>
        <v>1500</v>
      </c>
      <c r="V556" s="3">
        <f t="shared" ca="1" si="187"/>
        <v>1500</v>
      </c>
      <c r="W556" s="3">
        <f t="shared" ca="1" si="187"/>
        <v>1500</v>
      </c>
      <c r="X556" s="3">
        <f t="shared" ca="1" si="187"/>
        <v>1500</v>
      </c>
      <c r="Y556" s="3">
        <f t="shared" ca="1" si="187"/>
        <v>1500</v>
      </c>
      <c r="Z556" s="3">
        <f t="shared" ca="1" si="187"/>
        <v>1500</v>
      </c>
      <c r="AA556" s="3">
        <f t="shared" ca="1" si="187"/>
        <v>1500</v>
      </c>
      <c r="AB556" s="3">
        <f t="shared" ca="1" si="187"/>
        <v>1500</v>
      </c>
      <c r="AC556" s="3">
        <f t="shared" ca="1" si="187"/>
        <v>1500</v>
      </c>
      <c r="AD556" s="3">
        <f t="shared" ca="1" si="187"/>
        <v>1500</v>
      </c>
      <c r="AE556" s="3">
        <f t="shared" ca="1" si="187"/>
        <v>1500</v>
      </c>
      <c r="AF556" s="3">
        <f t="shared" ca="1" si="187"/>
        <v>1500</v>
      </c>
      <c r="AG556" s="3">
        <f t="shared" ca="1" si="187"/>
        <v>1500</v>
      </c>
      <c r="AH556" s="3">
        <f t="shared" ca="1" si="187"/>
        <v>1500</v>
      </c>
      <c r="AI556" s="14">
        <f t="shared" ca="1" si="175"/>
        <v>18000</v>
      </c>
      <c r="AJ556" s="14">
        <f t="shared" ca="1" si="176"/>
        <v>18000</v>
      </c>
      <c r="AK556" s="3">
        <f ca="1">OFFSET(AK$303,MATCH($E$23,$J$304:$J$306,0)+MATCH($C556,$B$303,0)-1,0)</f>
        <v>18180</v>
      </c>
      <c r="AL556" s="3">
        <f ca="1">OFFSET(AL$303,MATCH($E$23,$J$304:$J$306,0)+MATCH($C556,$B$303,0)-1,0)</f>
        <v>18361.8</v>
      </c>
      <c r="AM556" s="3">
        <f ca="1">OFFSET(AM$303,MATCH($E$23,$J$304:$J$306,0)+MATCH($C556,$B$303,0)-1,0)</f>
        <v>18545.417999999998</v>
      </c>
    </row>
    <row r="557" spans="2:39" hidden="1" outlineLevel="2" x14ac:dyDescent="0.3">
      <c r="C557" t="str">
        <f>B307</f>
        <v>$ Salary / Receptionist</v>
      </c>
      <c r="K557" s="3">
        <f t="shared" ref="K557:AH557" ca="1" si="188">OFFSET(K$307,MATCH($E$23,$J$308:$J$310,0)+MATCH($C557,$B$307,0)-1,0)</f>
        <v>1200</v>
      </c>
      <c r="L557" s="3">
        <f t="shared" ca="1" si="188"/>
        <v>1200</v>
      </c>
      <c r="M557" s="3">
        <f t="shared" ca="1" si="188"/>
        <v>1200</v>
      </c>
      <c r="N557" s="3">
        <f t="shared" ca="1" si="188"/>
        <v>1200</v>
      </c>
      <c r="O557" s="3">
        <f t="shared" ca="1" si="188"/>
        <v>1200</v>
      </c>
      <c r="P557" s="3">
        <f t="shared" ca="1" si="188"/>
        <v>1200</v>
      </c>
      <c r="Q557" s="3">
        <f t="shared" ca="1" si="188"/>
        <v>1200</v>
      </c>
      <c r="R557" s="3">
        <f t="shared" ca="1" si="188"/>
        <v>1200</v>
      </c>
      <c r="S557" s="3">
        <f t="shared" ca="1" si="188"/>
        <v>1200</v>
      </c>
      <c r="T557" s="3">
        <f t="shared" ca="1" si="188"/>
        <v>1200</v>
      </c>
      <c r="U557" s="3">
        <f t="shared" ca="1" si="188"/>
        <v>1200</v>
      </c>
      <c r="V557" s="3">
        <f t="shared" ca="1" si="188"/>
        <v>1200</v>
      </c>
      <c r="W557" s="3">
        <f t="shared" ca="1" si="188"/>
        <v>1200</v>
      </c>
      <c r="X557" s="3">
        <f t="shared" ca="1" si="188"/>
        <v>1200</v>
      </c>
      <c r="Y557" s="3">
        <f t="shared" ca="1" si="188"/>
        <v>1200</v>
      </c>
      <c r="Z557" s="3">
        <f t="shared" ca="1" si="188"/>
        <v>1200</v>
      </c>
      <c r="AA557" s="3">
        <f t="shared" ca="1" si="188"/>
        <v>1200</v>
      </c>
      <c r="AB557" s="3">
        <f t="shared" ca="1" si="188"/>
        <v>1200</v>
      </c>
      <c r="AC557" s="3">
        <f t="shared" ca="1" si="188"/>
        <v>1200</v>
      </c>
      <c r="AD557" s="3">
        <f t="shared" ca="1" si="188"/>
        <v>1200</v>
      </c>
      <c r="AE557" s="3">
        <f t="shared" ca="1" si="188"/>
        <v>1200</v>
      </c>
      <c r="AF557" s="3">
        <f t="shared" ca="1" si="188"/>
        <v>1200</v>
      </c>
      <c r="AG557" s="3">
        <f t="shared" ca="1" si="188"/>
        <v>1200</v>
      </c>
      <c r="AH557" s="3">
        <f t="shared" ca="1" si="188"/>
        <v>1200</v>
      </c>
      <c r="AI557" s="14">
        <f t="shared" ca="1" si="175"/>
        <v>14400</v>
      </c>
      <c r="AJ557" s="14">
        <f t="shared" ca="1" si="176"/>
        <v>14400</v>
      </c>
      <c r="AK557" s="3">
        <f ca="1">OFFSET(AK$307,MATCH($E$23,$J$308:$J$310,0)+MATCH($C557,$B$307,0)-1,0)</f>
        <v>14544</v>
      </c>
      <c r="AL557" s="3">
        <f ca="1">OFFSET(AL$307,MATCH($E$23,$J$308:$J$310,0)+MATCH($C557,$B$307,0)-1,0)</f>
        <v>14689.44</v>
      </c>
      <c r="AM557" s="3">
        <f ca="1">OFFSET(AM$307,MATCH($E$23,$J$308:$J$310,0)+MATCH($C557,$B$307,0)-1,0)</f>
        <v>14836.334400000002</v>
      </c>
    </row>
    <row r="558" spans="2:39" hidden="1" outlineLevel="2" x14ac:dyDescent="0.3">
      <c r="C558" t="str">
        <f>B311</f>
        <v>$ Salary / Human Resources</v>
      </c>
      <c r="K558" s="3">
        <f t="shared" ref="K558:AH558" ca="1" si="189">OFFSET(K$311,MATCH($E$23,$J$312:$J$314,0)+MATCH($C558,$B$311,0)-1,0)</f>
        <v>2000</v>
      </c>
      <c r="L558" s="3">
        <f t="shared" ca="1" si="189"/>
        <v>2000</v>
      </c>
      <c r="M558" s="3">
        <f t="shared" ca="1" si="189"/>
        <v>2000</v>
      </c>
      <c r="N558" s="3">
        <f t="shared" ca="1" si="189"/>
        <v>2000</v>
      </c>
      <c r="O558" s="3">
        <f t="shared" ca="1" si="189"/>
        <v>2000</v>
      </c>
      <c r="P558" s="3">
        <f t="shared" ca="1" si="189"/>
        <v>2000</v>
      </c>
      <c r="Q558" s="3">
        <f t="shared" ca="1" si="189"/>
        <v>2000</v>
      </c>
      <c r="R558" s="3">
        <f t="shared" ca="1" si="189"/>
        <v>2000</v>
      </c>
      <c r="S558" s="3">
        <f t="shared" ca="1" si="189"/>
        <v>2000</v>
      </c>
      <c r="T558" s="3">
        <f t="shared" ca="1" si="189"/>
        <v>2000</v>
      </c>
      <c r="U558" s="3">
        <f t="shared" ca="1" si="189"/>
        <v>2000</v>
      </c>
      <c r="V558" s="3">
        <f t="shared" ca="1" si="189"/>
        <v>2000</v>
      </c>
      <c r="W558" s="3">
        <f t="shared" ca="1" si="189"/>
        <v>2000</v>
      </c>
      <c r="X558" s="3">
        <f t="shared" ca="1" si="189"/>
        <v>2000</v>
      </c>
      <c r="Y558" s="3">
        <f t="shared" ca="1" si="189"/>
        <v>2000</v>
      </c>
      <c r="Z558" s="3">
        <f t="shared" ca="1" si="189"/>
        <v>2000</v>
      </c>
      <c r="AA558" s="3">
        <f t="shared" ca="1" si="189"/>
        <v>2000</v>
      </c>
      <c r="AB558" s="3">
        <f t="shared" ca="1" si="189"/>
        <v>2000</v>
      </c>
      <c r="AC558" s="3">
        <f t="shared" ca="1" si="189"/>
        <v>2000</v>
      </c>
      <c r="AD558" s="3">
        <f t="shared" ca="1" si="189"/>
        <v>2000</v>
      </c>
      <c r="AE558" s="3">
        <f t="shared" ca="1" si="189"/>
        <v>2000</v>
      </c>
      <c r="AF558" s="3">
        <f t="shared" ca="1" si="189"/>
        <v>2000</v>
      </c>
      <c r="AG558" s="3">
        <f t="shared" ca="1" si="189"/>
        <v>2000</v>
      </c>
      <c r="AH558" s="3">
        <f t="shared" ca="1" si="189"/>
        <v>2000</v>
      </c>
      <c r="AI558" s="14">
        <f t="shared" ca="1" si="175"/>
        <v>24000</v>
      </c>
      <c r="AJ558" s="14">
        <f t="shared" ca="1" si="176"/>
        <v>24000</v>
      </c>
      <c r="AK558" s="3">
        <f ca="1">OFFSET(AK$311,MATCH($E$23,$J$312:$J$314,0)+MATCH($C558,$B$311,0)-1,0)</f>
        <v>24240</v>
      </c>
      <c r="AL558" s="3">
        <f ca="1">OFFSET(AL$311,MATCH($E$23,$J$312:$J$314,0)+MATCH($C558,$B$311,0)-1,0)</f>
        <v>24482.400000000001</v>
      </c>
      <c r="AM558" s="3">
        <f ca="1">OFFSET(AM$311,MATCH($E$23,$J$312:$J$314,0)+MATCH($C558,$B$311,0)-1,0)</f>
        <v>24727.224000000002</v>
      </c>
    </row>
    <row r="559" spans="2:39" hidden="1" outlineLevel="2" x14ac:dyDescent="0.3">
      <c r="B559" t="s">
        <v>144</v>
      </c>
      <c r="K559" s="3">
        <f t="shared" ref="K559:AH559" ca="1" si="190">SUMPRODUCT(K530:K543,K545:K558)</f>
        <v>45900</v>
      </c>
      <c r="L559" s="3">
        <f t="shared" ca="1" si="190"/>
        <v>45900</v>
      </c>
      <c r="M559" s="3">
        <f t="shared" ca="1" si="190"/>
        <v>45900</v>
      </c>
      <c r="N559" s="3">
        <f t="shared" ca="1" si="190"/>
        <v>45900</v>
      </c>
      <c r="O559" s="3">
        <f t="shared" ca="1" si="190"/>
        <v>47900</v>
      </c>
      <c r="P559" s="3">
        <f t="shared" ca="1" si="190"/>
        <v>49300</v>
      </c>
      <c r="Q559" s="3">
        <f t="shared" ca="1" si="190"/>
        <v>56500</v>
      </c>
      <c r="R559" s="3">
        <f t="shared" ca="1" si="190"/>
        <v>56500</v>
      </c>
      <c r="S559" s="3">
        <f t="shared" ca="1" si="190"/>
        <v>56500</v>
      </c>
      <c r="T559" s="3">
        <f t="shared" ca="1" si="190"/>
        <v>56500</v>
      </c>
      <c r="U559" s="3">
        <f t="shared" ca="1" si="190"/>
        <v>56500</v>
      </c>
      <c r="V559" s="3">
        <f t="shared" ca="1" si="190"/>
        <v>56500</v>
      </c>
      <c r="W559" s="3">
        <f t="shared" ca="1" si="190"/>
        <v>64400</v>
      </c>
      <c r="X559" s="3">
        <f t="shared" ca="1" si="190"/>
        <v>64400</v>
      </c>
      <c r="Y559" s="3">
        <f t="shared" ca="1" si="190"/>
        <v>64400</v>
      </c>
      <c r="Z559" s="3">
        <f t="shared" ca="1" si="190"/>
        <v>64400</v>
      </c>
      <c r="AA559" s="3">
        <f t="shared" ca="1" si="190"/>
        <v>64400</v>
      </c>
      <c r="AB559" s="3">
        <f t="shared" ca="1" si="190"/>
        <v>64400</v>
      </c>
      <c r="AC559" s="3">
        <f t="shared" ca="1" si="190"/>
        <v>64400</v>
      </c>
      <c r="AD559" s="3">
        <f t="shared" ca="1" si="190"/>
        <v>64400</v>
      </c>
      <c r="AE559" s="3">
        <f t="shared" ca="1" si="190"/>
        <v>64400</v>
      </c>
      <c r="AF559" s="3">
        <f t="shared" ca="1" si="190"/>
        <v>64400</v>
      </c>
      <c r="AG559" s="3">
        <f t="shared" ca="1" si="190"/>
        <v>64400</v>
      </c>
      <c r="AH559" s="3">
        <f t="shared" ca="1" si="190"/>
        <v>64400</v>
      </c>
      <c r="AI559" s="14">
        <f t="shared" ca="1" si="175"/>
        <v>619800</v>
      </c>
      <c r="AJ559" s="14">
        <f t="shared" ca="1" si="176"/>
        <v>772800</v>
      </c>
      <c r="AK559" s="3">
        <f ca="1">SUMPRODUCT(AK530:AK543,AK545:AK558)</f>
        <v>780528</v>
      </c>
      <c r="AL559" s="3">
        <f ca="1">SUMPRODUCT(AL530:AL543,AL545:AL558)</f>
        <v>788333.28</v>
      </c>
      <c r="AM559" s="3">
        <f ca="1">SUMPRODUCT(AM530:AM543,AM545:AM558)</f>
        <v>796216.61279999989</v>
      </c>
    </row>
    <row r="560" spans="2:39" hidden="1" outlineLevel="2" x14ac:dyDescent="0.3">
      <c r="B560" t="str">
        <f>B315</f>
        <v>Social Charges</v>
      </c>
      <c r="K560" s="3">
        <f t="shared" ref="K560:AH560" ca="1" si="191">OFFSET(K$315,MATCH($E$24,$J$316:$J$318,0)+MATCH($B560,$B$315,0)-1,0)*K559</f>
        <v>9684.9</v>
      </c>
      <c r="L560" s="3">
        <f t="shared" ca="1" si="191"/>
        <v>9684.9</v>
      </c>
      <c r="M560" s="3">
        <f t="shared" ca="1" si="191"/>
        <v>9684.9</v>
      </c>
      <c r="N560" s="3">
        <f t="shared" ca="1" si="191"/>
        <v>9684.9</v>
      </c>
      <c r="O560" s="3">
        <f t="shared" ca="1" si="191"/>
        <v>10106.9</v>
      </c>
      <c r="P560" s="3">
        <f t="shared" ca="1" si="191"/>
        <v>10402.299999999999</v>
      </c>
      <c r="Q560" s="3">
        <f t="shared" ca="1" si="191"/>
        <v>11921.5</v>
      </c>
      <c r="R560" s="3">
        <f t="shared" ca="1" si="191"/>
        <v>11921.5</v>
      </c>
      <c r="S560" s="3">
        <f t="shared" ca="1" si="191"/>
        <v>11921.5</v>
      </c>
      <c r="T560" s="3">
        <f t="shared" ca="1" si="191"/>
        <v>11921.5</v>
      </c>
      <c r="U560" s="3">
        <f t="shared" ca="1" si="191"/>
        <v>11921.5</v>
      </c>
      <c r="V560" s="3">
        <f t="shared" ca="1" si="191"/>
        <v>11921.5</v>
      </c>
      <c r="W560" s="3">
        <f t="shared" ca="1" si="191"/>
        <v>13588.4</v>
      </c>
      <c r="X560" s="3">
        <f t="shared" ca="1" si="191"/>
        <v>13588.4</v>
      </c>
      <c r="Y560" s="3">
        <f t="shared" ca="1" si="191"/>
        <v>13588.4</v>
      </c>
      <c r="Z560" s="3">
        <f t="shared" ca="1" si="191"/>
        <v>13588.4</v>
      </c>
      <c r="AA560" s="3">
        <f t="shared" ca="1" si="191"/>
        <v>13588.4</v>
      </c>
      <c r="AB560" s="3">
        <f t="shared" ca="1" si="191"/>
        <v>13588.4</v>
      </c>
      <c r="AC560" s="3">
        <f t="shared" ca="1" si="191"/>
        <v>13588.4</v>
      </c>
      <c r="AD560" s="3">
        <f t="shared" ca="1" si="191"/>
        <v>13588.4</v>
      </c>
      <c r="AE560" s="3">
        <f t="shared" ca="1" si="191"/>
        <v>13588.4</v>
      </c>
      <c r="AF560" s="3">
        <f t="shared" ca="1" si="191"/>
        <v>13588.4</v>
      </c>
      <c r="AG560" s="3">
        <f t="shared" ca="1" si="191"/>
        <v>13588.4</v>
      </c>
      <c r="AH560" s="3">
        <f t="shared" ca="1" si="191"/>
        <v>13588.4</v>
      </c>
      <c r="AI560" s="14">
        <f t="shared" ca="1" si="175"/>
        <v>130777.8</v>
      </c>
      <c r="AJ560" s="14">
        <f t="shared" ca="1" si="176"/>
        <v>163060.79999999996</v>
      </c>
      <c r="AK560" s="3">
        <f ca="1">OFFSET(AK$315,MATCH($E$24,$J$316:$J$318,0)+MATCH($B560,$B$315,0)-1,0)*AK559</f>
        <v>164691.408</v>
      </c>
      <c r="AL560" s="3">
        <f ca="1">OFFSET(AL$315,MATCH($E$24,$J$316:$J$318,0)+MATCH($B560,$B$315,0)-1,0)*AL559</f>
        <v>166338.32208000001</v>
      </c>
      <c r="AM560" s="3">
        <f ca="1">OFFSET(AM$315,MATCH($E$24,$J$316:$J$318,0)+MATCH($B560,$B$315,0)-1,0)*AM559</f>
        <v>168001.70530079998</v>
      </c>
    </row>
    <row r="561" spans="1:39" hidden="1" outlineLevel="2" x14ac:dyDescent="0.3">
      <c r="B561" t="s">
        <v>86</v>
      </c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K561" s="3"/>
      <c r="AL561" s="3"/>
      <c r="AM561" s="3"/>
    </row>
    <row r="562" spans="1:39" hidden="1" outlineLevel="2" x14ac:dyDescent="0.3">
      <c r="C562" t="str">
        <f>B321</f>
        <v>Rent</v>
      </c>
      <c r="K562" s="3">
        <f t="shared" ref="K562:AH562" ca="1" si="192">OFFSET(K$323,MATCH($E$23,$J$324:$J$326,0)+MATCH($C562,$B$321,0)-1,0)*K$322</f>
        <v>10000</v>
      </c>
      <c r="L562" s="3">
        <f t="shared" ca="1" si="192"/>
        <v>10000</v>
      </c>
      <c r="M562" s="3">
        <f t="shared" ca="1" si="192"/>
        <v>10000</v>
      </c>
      <c r="N562" s="3">
        <f t="shared" ca="1" si="192"/>
        <v>10000</v>
      </c>
      <c r="O562" s="3">
        <f t="shared" ca="1" si="192"/>
        <v>10000</v>
      </c>
      <c r="P562" s="3">
        <f t="shared" ca="1" si="192"/>
        <v>10000</v>
      </c>
      <c r="Q562" s="3">
        <f t="shared" ca="1" si="192"/>
        <v>10000</v>
      </c>
      <c r="R562" s="3">
        <f t="shared" ca="1" si="192"/>
        <v>10000</v>
      </c>
      <c r="S562" s="3">
        <f t="shared" ca="1" si="192"/>
        <v>10000</v>
      </c>
      <c r="T562" s="3">
        <f t="shared" ca="1" si="192"/>
        <v>10000</v>
      </c>
      <c r="U562" s="3">
        <f t="shared" ca="1" si="192"/>
        <v>10000</v>
      </c>
      <c r="V562" s="3">
        <f t="shared" ca="1" si="192"/>
        <v>10000</v>
      </c>
      <c r="W562" s="3">
        <f t="shared" ca="1" si="192"/>
        <v>10000</v>
      </c>
      <c r="X562" s="3">
        <f t="shared" ca="1" si="192"/>
        <v>10000</v>
      </c>
      <c r="Y562" s="3">
        <f t="shared" ca="1" si="192"/>
        <v>10000</v>
      </c>
      <c r="Z562" s="3">
        <f t="shared" ca="1" si="192"/>
        <v>10000</v>
      </c>
      <c r="AA562" s="3">
        <f t="shared" ca="1" si="192"/>
        <v>10000</v>
      </c>
      <c r="AB562" s="3">
        <f t="shared" ca="1" si="192"/>
        <v>10000</v>
      </c>
      <c r="AC562" s="3">
        <f t="shared" ca="1" si="192"/>
        <v>10000</v>
      </c>
      <c r="AD562" s="3">
        <f t="shared" ca="1" si="192"/>
        <v>10000</v>
      </c>
      <c r="AE562" s="3">
        <f t="shared" ca="1" si="192"/>
        <v>10000</v>
      </c>
      <c r="AF562" s="3">
        <f t="shared" ca="1" si="192"/>
        <v>10000</v>
      </c>
      <c r="AG562" s="3">
        <f t="shared" ca="1" si="192"/>
        <v>10000</v>
      </c>
      <c r="AH562" s="3">
        <f t="shared" ca="1" si="192"/>
        <v>10000</v>
      </c>
      <c r="AI562" s="14">
        <f t="shared" ref="AI562:AI567" ca="1" si="193">SUM(K562:V562)</f>
        <v>120000</v>
      </c>
      <c r="AJ562" s="14">
        <f t="shared" ref="AJ562:AJ567" ca="1" si="194">SUM(W562:AH562)</f>
        <v>120000</v>
      </c>
      <c r="AK562" s="3">
        <f ca="1">OFFSET(AK$323,MATCH($E$23,$J$324:$J$326,0)+MATCH($C562,$B$321,0)-1,0)*K$322</f>
        <v>121200</v>
      </c>
      <c r="AL562" s="3">
        <f ca="1">OFFSET(AL$323,MATCH($E$23,$J$324:$J$326,0)+MATCH($C562,$B$321,0)-1,0)*L$322</f>
        <v>122412</v>
      </c>
      <c r="AM562" s="3">
        <f ca="1">OFFSET(AM$323,MATCH($E$23,$J$324:$J$326,0)+MATCH($C562,$B$321,0)-1,0)*M$322</f>
        <v>123636.12000000001</v>
      </c>
    </row>
    <row r="563" spans="1:39" hidden="1" outlineLevel="2" x14ac:dyDescent="0.3">
      <c r="C563" t="str">
        <f>B327</f>
        <v>Utilities</v>
      </c>
      <c r="K563" s="3">
        <f t="shared" ref="K563:AH563" ca="1" si="195">OFFSET(K$328,MATCH($E$23,$J$329:$J$331,0)+MATCH($C563,$B$327,0)-1,0)*K$322</f>
        <v>2250</v>
      </c>
      <c r="L563" s="3">
        <f t="shared" ca="1" si="195"/>
        <v>2250</v>
      </c>
      <c r="M563" s="3">
        <f t="shared" ca="1" si="195"/>
        <v>2250</v>
      </c>
      <c r="N563" s="3">
        <f t="shared" ca="1" si="195"/>
        <v>2250</v>
      </c>
      <c r="O563" s="3">
        <f t="shared" ca="1" si="195"/>
        <v>2250</v>
      </c>
      <c r="P563" s="3">
        <f t="shared" ca="1" si="195"/>
        <v>2250</v>
      </c>
      <c r="Q563" s="3">
        <f t="shared" ca="1" si="195"/>
        <v>2250</v>
      </c>
      <c r="R563" s="3">
        <f t="shared" ca="1" si="195"/>
        <v>2250</v>
      </c>
      <c r="S563" s="3">
        <f t="shared" ca="1" si="195"/>
        <v>2250</v>
      </c>
      <c r="T563" s="3">
        <f t="shared" ca="1" si="195"/>
        <v>2250</v>
      </c>
      <c r="U563" s="3">
        <f t="shared" ca="1" si="195"/>
        <v>2250</v>
      </c>
      <c r="V563" s="3">
        <f t="shared" ca="1" si="195"/>
        <v>2250</v>
      </c>
      <c r="W563" s="3">
        <f t="shared" ca="1" si="195"/>
        <v>2250</v>
      </c>
      <c r="X563" s="3">
        <f t="shared" ca="1" si="195"/>
        <v>2250</v>
      </c>
      <c r="Y563" s="3">
        <f t="shared" ca="1" si="195"/>
        <v>2250</v>
      </c>
      <c r="Z563" s="3">
        <f t="shared" ca="1" si="195"/>
        <v>2250</v>
      </c>
      <c r="AA563" s="3">
        <f t="shared" ca="1" si="195"/>
        <v>2250</v>
      </c>
      <c r="AB563" s="3">
        <f t="shared" ca="1" si="195"/>
        <v>2250</v>
      </c>
      <c r="AC563" s="3">
        <f t="shared" ca="1" si="195"/>
        <v>2250</v>
      </c>
      <c r="AD563" s="3">
        <f t="shared" ca="1" si="195"/>
        <v>2250</v>
      </c>
      <c r="AE563" s="3">
        <f t="shared" ca="1" si="195"/>
        <v>2250</v>
      </c>
      <c r="AF563" s="3">
        <f t="shared" ca="1" si="195"/>
        <v>2250</v>
      </c>
      <c r="AG563" s="3">
        <f t="shared" ca="1" si="195"/>
        <v>2250</v>
      </c>
      <c r="AH563" s="3">
        <f t="shared" ca="1" si="195"/>
        <v>2250</v>
      </c>
      <c r="AI563" s="14">
        <f t="shared" ca="1" si="193"/>
        <v>27000</v>
      </c>
      <c r="AJ563" s="14">
        <f t="shared" ca="1" si="194"/>
        <v>27000</v>
      </c>
      <c r="AK563" s="14">
        <f ca="1">OFFSET(AK$328,MATCH($E$23,$J$329:$J$331,0)+MATCH($C563,$B$327,0)-1,0)*K$322</f>
        <v>27270</v>
      </c>
      <c r="AL563" s="14">
        <f ca="1">OFFSET(AL$328,MATCH($E$23,$J$329:$J$331,0)+MATCH($C563,$B$327,0)-1,0)*L$322</f>
        <v>27542.699999999997</v>
      </c>
      <c r="AM563" s="14">
        <f ca="1">OFFSET(AM$328,MATCH($E$23,$J$329:$J$331,0)+MATCH($C563,$B$327,0)-1,0)*M$322</f>
        <v>27818.126999999997</v>
      </c>
    </row>
    <row r="564" spans="1:39" hidden="1" outlineLevel="2" x14ac:dyDescent="0.3">
      <c r="C564" t="str">
        <f>B332</f>
        <v>Travel &amp; Expenses</v>
      </c>
      <c r="K564" s="3">
        <f t="shared" ref="K564:AH564" ca="1" si="196">OFFSET(K$332,MATCH($E$23,$J$333:$J$335,0)+MATCH($C564,$B$332,0)-1,0)</f>
        <v>15000</v>
      </c>
      <c r="L564" s="3">
        <f t="shared" ca="1" si="196"/>
        <v>15000</v>
      </c>
      <c r="M564" s="3">
        <f t="shared" ca="1" si="196"/>
        <v>15000</v>
      </c>
      <c r="N564" s="3">
        <f t="shared" ca="1" si="196"/>
        <v>15000</v>
      </c>
      <c r="O564" s="3">
        <f t="shared" ca="1" si="196"/>
        <v>15000</v>
      </c>
      <c r="P564" s="3">
        <f t="shared" ca="1" si="196"/>
        <v>15000</v>
      </c>
      <c r="Q564" s="3">
        <f t="shared" ca="1" si="196"/>
        <v>15000</v>
      </c>
      <c r="R564" s="3">
        <f t="shared" ca="1" si="196"/>
        <v>15000</v>
      </c>
      <c r="S564" s="3">
        <f t="shared" ca="1" si="196"/>
        <v>15000</v>
      </c>
      <c r="T564" s="3">
        <f t="shared" ca="1" si="196"/>
        <v>15000</v>
      </c>
      <c r="U564" s="3">
        <f t="shared" ca="1" si="196"/>
        <v>15000</v>
      </c>
      <c r="V564" s="3">
        <f t="shared" ca="1" si="196"/>
        <v>15000</v>
      </c>
      <c r="W564" s="3">
        <f t="shared" ca="1" si="196"/>
        <v>15000</v>
      </c>
      <c r="X564" s="3">
        <f t="shared" ca="1" si="196"/>
        <v>15000</v>
      </c>
      <c r="Y564" s="3">
        <f t="shared" ca="1" si="196"/>
        <v>15000</v>
      </c>
      <c r="Z564" s="3">
        <f t="shared" ca="1" si="196"/>
        <v>15000</v>
      </c>
      <c r="AA564" s="3">
        <f t="shared" ca="1" si="196"/>
        <v>15000</v>
      </c>
      <c r="AB564" s="3">
        <f t="shared" ca="1" si="196"/>
        <v>15000</v>
      </c>
      <c r="AC564" s="3">
        <f t="shared" ca="1" si="196"/>
        <v>15000</v>
      </c>
      <c r="AD564" s="3">
        <f t="shared" ca="1" si="196"/>
        <v>15000</v>
      </c>
      <c r="AE564" s="3">
        <f t="shared" ca="1" si="196"/>
        <v>15000</v>
      </c>
      <c r="AF564" s="3">
        <f t="shared" ca="1" si="196"/>
        <v>15000</v>
      </c>
      <c r="AG564" s="3">
        <f t="shared" ca="1" si="196"/>
        <v>15000</v>
      </c>
      <c r="AH564" s="3">
        <f t="shared" ca="1" si="196"/>
        <v>15000</v>
      </c>
      <c r="AI564" s="14">
        <f t="shared" ca="1" si="193"/>
        <v>180000</v>
      </c>
      <c r="AJ564" s="14">
        <f t="shared" ca="1" si="194"/>
        <v>180000</v>
      </c>
      <c r="AK564" s="3">
        <f ca="1">OFFSET(AK$332,MATCH($E$23,$J$333:$J$335,0)+MATCH($C564,$B$332,0)-1,0)</f>
        <v>180000</v>
      </c>
      <c r="AL564" s="3">
        <f ca="1">OFFSET(AL$332,MATCH($E$23,$J$333:$J$335,0)+MATCH($C564,$B$332,0)-1,0)</f>
        <v>180000</v>
      </c>
      <c r="AM564" s="3">
        <f ca="1">OFFSET(AM$332,MATCH($E$23,$J$333:$J$335,0)+MATCH($C564,$B$332,0)-1,0)</f>
        <v>180000</v>
      </c>
    </row>
    <row r="565" spans="1:39" hidden="1" outlineLevel="2" x14ac:dyDescent="0.3">
      <c r="C565" t="str">
        <f>B336</f>
        <v>Phone Subscription</v>
      </c>
      <c r="K565" s="3">
        <f t="shared" ref="K565:AH565" ca="1" si="197">OFFSET(K$336,MATCH($E$23,$J$337:$J$339,0)+MATCH($C565,$B$336,0)-1,0)*K529</f>
        <v>2175</v>
      </c>
      <c r="L565" s="3">
        <f t="shared" ca="1" si="197"/>
        <v>2175</v>
      </c>
      <c r="M565" s="3">
        <f t="shared" ca="1" si="197"/>
        <v>2175</v>
      </c>
      <c r="N565" s="3">
        <f t="shared" ca="1" si="197"/>
        <v>2175</v>
      </c>
      <c r="O565" s="3">
        <f t="shared" ca="1" si="197"/>
        <v>2250</v>
      </c>
      <c r="P565" s="3">
        <f t="shared" ca="1" si="197"/>
        <v>2400</v>
      </c>
      <c r="Q565" s="3">
        <f t="shared" ca="1" si="197"/>
        <v>2775</v>
      </c>
      <c r="R565" s="3">
        <f t="shared" ca="1" si="197"/>
        <v>2775</v>
      </c>
      <c r="S565" s="3">
        <f t="shared" ca="1" si="197"/>
        <v>2775</v>
      </c>
      <c r="T565" s="3">
        <f t="shared" ca="1" si="197"/>
        <v>2775</v>
      </c>
      <c r="U565" s="3">
        <f t="shared" ca="1" si="197"/>
        <v>2775</v>
      </c>
      <c r="V565" s="3">
        <f t="shared" ca="1" si="197"/>
        <v>2775</v>
      </c>
      <c r="W565" s="3">
        <f t="shared" ca="1" si="197"/>
        <v>3300</v>
      </c>
      <c r="X565" s="3">
        <f t="shared" ca="1" si="197"/>
        <v>3300</v>
      </c>
      <c r="Y565" s="3">
        <f t="shared" ca="1" si="197"/>
        <v>3300</v>
      </c>
      <c r="Z565" s="3">
        <f t="shared" ca="1" si="197"/>
        <v>3300</v>
      </c>
      <c r="AA565" s="3">
        <f t="shared" ca="1" si="197"/>
        <v>3300</v>
      </c>
      <c r="AB565" s="3">
        <f t="shared" ca="1" si="197"/>
        <v>3300</v>
      </c>
      <c r="AC565" s="3">
        <f t="shared" ca="1" si="197"/>
        <v>3300</v>
      </c>
      <c r="AD565" s="3">
        <f t="shared" ca="1" si="197"/>
        <v>3300</v>
      </c>
      <c r="AE565" s="3">
        <f t="shared" ca="1" si="197"/>
        <v>3300</v>
      </c>
      <c r="AF565" s="3">
        <f t="shared" ca="1" si="197"/>
        <v>3300</v>
      </c>
      <c r="AG565" s="3">
        <f t="shared" ca="1" si="197"/>
        <v>3300</v>
      </c>
      <c r="AH565" s="3">
        <f t="shared" ca="1" si="197"/>
        <v>3300</v>
      </c>
      <c r="AI565" s="14">
        <f t="shared" ca="1" si="193"/>
        <v>30000</v>
      </c>
      <c r="AJ565" s="14">
        <f t="shared" ca="1" si="194"/>
        <v>39600</v>
      </c>
      <c r="AK565" s="3">
        <f ca="1">OFFSET(AK$336,MATCH($E$23,$J$337:$J$339,0)+MATCH($C565,$B$336,0)-1,0)*AK529</f>
        <v>39600</v>
      </c>
      <c r="AL565" s="3">
        <f ca="1">OFFSET(AL$336,MATCH($E$23,$J$337:$J$339,0)+MATCH($C565,$B$336,0)-1,0)*AL529</f>
        <v>39600</v>
      </c>
      <c r="AM565" s="3">
        <f ca="1">OFFSET(AM$336,MATCH($E$23,$J$337:$J$339,0)+MATCH($C565,$B$336,0)-1,0)*AM529</f>
        <v>39600</v>
      </c>
    </row>
    <row r="566" spans="1:39" hidden="1" outlineLevel="2" x14ac:dyDescent="0.3">
      <c r="C566" t="str">
        <f>B340</f>
        <v>Research &amp; Development</v>
      </c>
      <c r="K566" s="3">
        <f t="shared" ref="K566:AH566" ca="1" si="198">OFFSET(K$340,MATCH($E$23,$J$341:$J$343,0)+MATCH($C566,$B$340,0)-1,0)</f>
        <v>4000</v>
      </c>
      <c r="L566" s="3">
        <f t="shared" ca="1" si="198"/>
        <v>4000</v>
      </c>
      <c r="M566" s="3">
        <f t="shared" ca="1" si="198"/>
        <v>4000</v>
      </c>
      <c r="N566" s="3">
        <f t="shared" ca="1" si="198"/>
        <v>4000</v>
      </c>
      <c r="O566" s="3">
        <f t="shared" ca="1" si="198"/>
        <v>4000</v>
      </c>
      <c r="P566" s="3">
        <f t="shared" ca="1" si="198"/>
        <v>4000</v>
      </c>
      <c r="Q566" s="3">
        <f t="shared" ca="1" si="198"/>
        <v>4000</v>
      </c>
      <c r="R566" s="3">
        <f t="shared" ca="1" si="198"/>
        <v>4000</v>
      </c>
      <c r="S566" s="3">
        <f t="shared" ca="1" si="198"/>
        <v>4000</v>
      </c>
      <c r="T566" s="3">
        <f t="shared" ca="1" si="198"/>
        <v>4000</v>
      </c>
      <c r="U566" s="3">
        <f t="shared" ca="1" si="198"/>
        <v>4000</v>
      </c>
      <c r="V566" s="3">
        <f t="shared" ca="1" si="198"/>
        <v>4000</v>
      </c>
      <c r="W566" s="3">
        <f t="shared" ca="1" si="198"/>
        <v>4000</v>
      </c>
      <c r="X566" s="3">
        <f t="shared" ca="1" si="198"/>
        <v>4000</v>
      </c>
      <c r="Y566" s="3">
        <f t="shared" ca="1" si="198"/>
        <v>4000</v>
      </c>
      <c r="Z566" s="3">
        <f t="shared" ca="1" si="198"/>
        <v>4000</v>
      </c>
      <c r="AA566" s="3">
        <f t="shared" ca="1" si="198"/>
        <v>4000</v>
      </c>
      <c r="AB566" s="3">
        <f t="shared" ca="1" si="198"/>
        <v>4000</v>
      </c>
      <c r="AC566" s="3">
        <f t="shared" ca="1" si="198"/>
        <v>4000</v>
      </c>
      <c r="AD566" s="3">
        <f t="shared" ca="1" si="198"/>
        <v>4000</v>
      </c>
      <c r="AE566" s="3">
        <f t="shared" ca="1" si="198"/>
        <v>4000</v>
      </c>
      <c r="AF566" s="3">
        <f t="shared" ca="1" si="198"/>
        <v>4000</v>
      </c>
      <c r="AG566" s="3">
        <f t="shared" ca="1" si="198"/>
        <v>4000</v>
      </c>
      <c r="AH566" s="3">
        <f t="shared" ca="1" si="198"/>
        <v>4000</v>
      </c>
      <c r="AI566" s="14">
        <f t="shared" ca="1" si="193"/>
        <v>48000</v>
      </c>
      <c r="AJ566" s="14">
        <f t="shared" ca="1" si="194"/>
        <v>48000</v>
      </c>
      <c r="AK566" s="3">
        <f ca="1">OFFSET(AK$340,MATCH($E$23,$J$341:$J$343,0)+MATCH($C566,$B$340,0)-1,0)</f>
        <v>48000</v>
      </c>
      <c r="AL566" s="3">
        <f ca="1">OFFSET(AL$340,MATCH($E$23,$J$341:$J$343,0)+MATCH($C566,$B$340,0)-1,0)</f>
        <v>48000</v>
      </c>
      <c r="AM566" s="3">
        <f ca="1">OFFSET(AM$340,MATCH($E$23,$J$341:$J$343,0)+MATCH($C566,$B$340,0)-1,0)</f>
        <v>48000</v>
      </c>
    </row>
    <row r="567" spans="1:39" ht="13.5" hidden="1" outlineLevel="2" thickBot="1" x14ac:dyDescent="0.35">
      <c r="B567" s="60"/>
      <c r="C567" s="60" t="str">
        <f>B344</f>
        <v>Contingencies</v>
      </c>
      <c r="D567" s="60"/>
      <c r="E567" s="60"/>
      <c r="F567" s="60"/>
      <c r="G567" s="60"/>
      <c r="H567" s="60"/>
      <c r="I567" s="60"/>
      <c r="J567" s="60"/>
      <c r="K567" s="56">
        <f t="shared" ref="K567:AH567" ca="1" si="199">OFFSET(K$344,MATCH($E$23,$J$345:$J$347,0)+MATCH($C567,$B$344,0)-1,0)</f>
        <v>10000</v>
      </c>
      <c r="L567" s="56">
        <f t="shared" ca="1" si="199"/>
        <v>10000</v>
      </c>
      <c r="M567" s="56">
        <f t="shared" ca="1" si="199"/>
        <v>10000</v>
      </c>
      <c r="N567" s="56">
        <f t="shared" ca="1" si="199"/>
        <v>10000</v>
      </c>
      <c r="O567" s="56">
        <f t="shared" ca="1" si="199"/>
        <v>10000</v>
      </c>
      <c r="P567" s="56">
        <f t="shared" ca="1" si="199"/>
        <v>10000</v>
      </c>
      <c r="Q567" s="56">
        <f t="shared" ca="1" si="199"/>
        <v>10000</v>
      </c>
      <c r="R567" s="56">
        <f t="shared" ca="1" si="199"/>
        <v>10000</v>
      </c>
      <c r="S567" s="56">
        <f t="shared" ca="1" si="199"/>
        <v>10000</v>
      </c>
      <c r="T567" s="56">
        <f t="shared" ca="1" si="199"/>
        <v>10000</v>
      </c>
      <c r="U567" s="56">
        <f t="shared" ca="1" si="199"/>
        <v>10000</v>
      </c>
      <c r="V567" s="56">
        <f t="shared" ca="1" si="199"/>
        <v>10000</v>
      </c>
      <c r="W567" s="56">
        <f t="shared" ca="1" si="199"/>
        <v>10000</v>
      </c>
      <c r="X567" s="56">
        <f t="shared" ca="1" si="199"/>
        <v>10000</v>
      </c>
      <c r="Y567" s="56">
        <f t="shared" ca="1" si="199"/>
        <v>10000</v>
      </c>
      <c r="Z567" s="56">
        <f t="shared" ca="1" si="199"/>
        <v>10000</v>
      </c>
      <c r="AA567" s="56">
        <f t="shared" ca="1" si="199"/>
        <v>10000</v>
      </c>
      <c r="AB567" s="56">
        <f t="shared" ca="1" si="199"/>
        <v>10000</v>
      </c>
      <c r="AC567" s="56">
        <f t="shared" ca="1" si="199"/>
        <v>10000</v>
      </c>
      <c r="AD567" s="56">
        <f t="shared" ca="1" si="199"/>
        <v>10000</v>
      </c>
      <c r="AE567" s="56">
        <f t="shared" ca="1" si="199"/>
        <v>10000</v>
      </c>
      <c r="AF567" s="56">
        <f t="shared" ca="1" si="199"/>
        <v>10000</v>
      </c>
      <c r="AG567" s="56">
        <f t="shared" ca="1" si="199"/>
        <v>10000</v>
      </c>
      <c r="AH567" s="56">
        <f t="shared" ca="1" si="199"/>
        <v>10000</v>
      </c>
      <c r="AI567" s="56">
        <f t="shared" ca="1" si="193"/>
        <v>120000</v>
      </c>
      <c r="AJ567" s="56">
        <f t="shared" ca="1" si="194"/>
        <v>120000</v>
      </c>
      <c r="AK567" s="56">
        <f ca="1">OFFSET(AK$344,MATCH($E$23,$J$345:$J$347,0)+MATCH($C567,$B$344,0)-1,0)</f>
        <v>120000</v>
      </c>
      <c r="AL567" s="56">
        <f ca="1">OFFSET(AL$344,MATCH($E$23,$J$345:$J$347,0)+MATCH($C567,$B$344,0)-1,0)</f>
        <v>120000</v>
      </c>
      <c r="AM567" s="56">
        <f ca="1">OFFSET(AM$344,MATCH($E$23,$J$345:$J$347,0)+MATCH($C567,$B$344,0)-1,0)</f>
        <v>120000</v>
      </c>
    </row>
    <row r="568" spans="1:39" s="15" customFormat="1" ht="13.5" hidden="1" outlineLevel="2" thickBot="1" x14ac:dyDescent="0.35">
      <c r="A568" s="36"/>
      <c r="B568" s="58" t="s">
        <v>145</v>
      </c>
      <c r="C568" s="58"/>
      <c r="D568" s="58"/>
      <c r="E568" s="58"/>
      <c r="F568" s="58"/>
      <c r="G568" s="58"/>
      <c r="H568" s="58"/>
      <c r="I568" s="58"/>
      <c r="J568" s="58"/>
      <c r="K568" s="59">
        <f t="shared" ref="K568:AM568" ca="1" si="200">K559+K560+SUM(K562:K567)</f>
        <v>99009.9</v>
      </c>
      <c r="L568" s="59">
        <f t="shared" ca="1" si="200"/>
        <v>99009.9</v>
      </c>
      <c r="M568" s="59">
        <f t="shared" ca="1" si="200"/>
        <v>99009.9</v>
      </c>
      <c r="N568" s="59">
        <f t="shared" ca="1" si="200"/>
        <v>99009.9</v>
      </c>
      <c r="O568" s="59">
        <f t="shared" ca="1" si="200"/>
        <v>101506.9</v>
      </c>
      <c r="P568" s="59">
        <f t="shared" ca="1" si="200"/>
        <v>103352.3</v>
      </c>
      <c r="Q568" s="59">
        <f t="shared" ca="1" si="200"/>
        <v>112446.5</v>
      </c>
      <c r="R568" s="59">
        <f t="shared" ca="1" si="200"/>
        <v>112446.5</v>
      </c>
      <c r="S568" s="59">
        <f t="shared" ca="1" si="200"/>
        <v>112446.5</v>
      </c>
      <c r="T568" s="59">
        <f t="shared" ca="1" si="200"/>
        <v>112446.5</v>
      </c>
      <c r="U568" s="59">
        <f t="shared" ca="1" si="200"/>
        <v>112446.5</v>
      </c>
      <c r="V568" s="59">
        <f t="shared" ca="1" si="200"/>
        <v>112446.5</v>
      </c>
      <c r="W568" s="59">
        <f t="shared" ca="1" si="200"/>
        <v>122538.4</v>
      </c>
      <c r="X568" s="59">
        <f t="shared" ca="1" si="200"/>
        <v>122538.4</v>
      </c>
      <c r="Y568" s="59">
        <f t="shared" ca="1" si="200"/>
        <v>122538.4</v>
      </c>
      <c r="Z568" s="59">
        <f t="shared" ca="1" si="200"/>
        <v>122538.4</v>
      </c>
      <c r="AA568" s="59">
        <f t="shared" ca="1" si="200"/>
        <v>122538.4</v>
      </c>
      <c r="AB568" s="59">
        <f t="shared" ca="1" si="200"/>
        <v>122538.4</v>
      </c>
      <c r="AC568" s="59">
        <f t="shared" ca="1" si="200"/>
        <v>122538.4</v>
      </c>
      <c r="AD568" s="59">
        <f t="shared" ca="1" si="200"/>
        <v>122538.4</v>
      </c>
      <c r="AE568" s="59">
        <f t="shared" ca="1" si="200"/>
        <v>122538.4</v>
      </c>
      <c r="AF568" s="59">
        <f t="shared" ca="1" si="200"/>
        <v>122538.4</v>
      </c>
      <c r="AG568" s="59">
        <f t="shared" ca="1" si="200"/>
        <v>122538.4</v>
      </c>
      <c r="AH568" s="59">
        <f t="shared" ca="1" si="200"/>
        <v>122538.4</v>
      </c>
      <c r="AI568" s="59">
        <f t="shared" ca="1" si="200"/>
        <v>1275577.8</v>
      </c>
      <c r="AJ568" s="59">
        <f t="shared" ca="1" si="200"/>
        <v>1470460.7999999998</v>
      </c>
      <c r="AK568" s="59">
        <f t="shared" ca="1" si="200"/>
        <v>1481289.4080000001</v>
      </c>
      <c r="AL568" s="59">
        <f t="shared" ca="1" si="200"/>
        <v>1492226.3020800001</v>
      </c>
      <c r="AM568" s="59">
        <f t="shared" ca="1" si="200"/>
        <v>1503272.5651007998</v>
      </c>
    </row>
    <row r="569" spans="1:39" hidden="1" outlineLevel="2" x14ac:dyDescent="0.3"/>
    <row r="570" spans="1:39" s="46" customFormat="1" hidden="1" outlineLevel="1" collapsed="1" x14ac:dyDescent="0.25">
      <c r="A570" s="45"/>
      <c r="B570" s="105" t="s">
        <v>146</v>
      </c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7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8"/>
    </row>
    <row r="571" spans="1:39" hidden="1" outlineLevel="2" x14ac:dyDescent="0.3">
      <c r="B571" s="15" t="s">
        <v>94</v>
      </c>
    </row>
    <row r="572" spans="1:39" hidden="1" outlineLevel="2" x14ac:dyDescent="0.3">
      <c r="B572" t="s">
        <v>89</v>
      </c>
      <c r="K572" s="3">
        <f t="shared" ref="K572:AH572" ca="1" si="201">OFFSET(K$362,MATCH($E$27,$J$363:$J$365,0)+MATCH($B572,$B$362,0)-1,0)</f>
        <v>43500</v>
      </c>
      <c r="L572" s="3">
        <f t="shared" ca="1" si="201"/>
        <v>0</v>
      </c>
      <c r="M572" s="3">
        <f t="shared" ca="1" si="201"/>
        <v>0</v>
      </c>
      <c r="N572" s="3">
        <f t="shared" ca="1" si="201"/>
        <v>0</v>
      </c>
      <c r="O572" s="3">
        <f t="shared" ca="1" si="201"/>
        <v>1500</v>
      </c>
      <c r="P572" s="3">
        <f t="shared" ca="1" si="201"/>
        <v>3000</v>
      </c>
      <c r="Q572" s="3">
        <f t="shared" ca="1" si="201"/>
        <v>7500</v>
      </c>
      <c r="R572" s="3">
        <f t="shared" ca="1" si="201"/>
        <v>0</v>
      </c>
      <c r="S572" s="3">
        <f t="shared" ca="1" si="201"/>
        <v>0</v>
      </c>
      <c r="T572" s="3">
        <f t="shared" ca="1" si="201"/>
        <v>0</v>
      </c>
      <c r="U572" s="3">
        <f t="shared" ca="1" si="201"/>
        <v>0</v>
      </c>
      <c r="V572" s="3">
        <f t="shared" ca="1" si="201"/>
        <v>0</v>
      </c>
      <c r="W572" s="3">
        <f t="shared" ca="1" si="201"/>
        <v>10500</v>
      </c>
      <c r="X572" s="3">
        <f t="shared" ca="1" si="201"/>
        <v>0</v>
      </c>
      <c r="Y572" s="3">
        <f t="shared" ca="1" si="201"/>
        <v>0</v>
      </c>
      <c r="Z572" s="3">
        <f t="shared" ca="1" si="201"/>
        <v>0</v>
      </c>
      <c r="AA572" s="3">
        <f t="shared" ca="1" si="201"/>
        <v>0</v>
      </c>
      <c r="AB572" s="3">
        <f t="shared" ca="1" si="201"/>
        <v>0</v>
      </c>
      <c r="AC572" s="3">
        <f t="shared" ca="1" si="201"/>
        <v>0</v>
      </c>
      <c r="AD572" s="3">
        <f t="shared" ca="1" si="201"/>
        <v>0</v>
      </c>
      <c r="AE572" s="3">
        <f t="shared" ca="1" si="201"/>
        <v>0</v>
      </c>
      <c r="AF572" s="3">
        <f t="shared" ca="1" si="201"/>
        <v>0</v>
      </c>
      <c r="AG572" s="3">
        <f t="shared" ca="1" si="201"/>
        <v>0</v>
      </c>
      <c r="AH572" s="3">
        <f t="shared" ca="1" si="201"/>
        <v>0</v>
      </c>
      <c r="AI572" s="14">
        <f t="shared" ref="AI572:AI578" ca="1" si="202">SUM(K572:V572)</f>
        <v>55500</v>
      </c>
      <c r="AJ572" s="14">
        <f t="shared" ref="AJ572:AJ578" ca="1" si="203">SUM(W572:AH572)</f>
        <v>10500</v>
      </c>
      <c r="AK572" s="3">
        <f ca="1">OFFSET(AK$362,MATCH($E$27,$J$363:$J$365,0)+MATCH($B572,$B$362,0)-1,0)</f>
        <v>0</v>
      </c>
      <c r="AL572" s="3">
        <f ca="1">OFFSET(AL$362,MATCH($E$27,$J$363:$J$365,0)+MATCH($B572,$B$362,0)-1,0)</f>
        <v>0</v>
      </c>
      <c r="AM572" s="3">
        <f ca="1">OFFSET(AM$362,MATCH($E$27,$J$363:$J$365,0)+MATCH($B572,$B$362,0)-1,0)</f>
        <v>0</v>
      </c>
    </row>
    <row r="573" spans="1:39" hidden="1" outlineLevel="2" x14ac:dyDescent="0.3">
      <c r="B573" t="s">
        <v>88</v>
      </c>
      <c r="K573" s="3">
        <f t="shared" ref="K573:AH573" ca="1" si="204">OFFSET(K$370,MATCH($E$27,$J$371:$J$373,0)+MATCH($B573,$B$370,0)-1,0)</f>
        <v>87000</v>
      </c>
      <c r="L573" s="3">
        <f t="shared" ca="1" si="204"/>
        <v>0</v>
      </c>
      <c r="M573" s="3">
        <f t="shared" ca="1" si="204"/>
        <v>0</v>
      </c>
      <c r="N573" s="3">
        <f t="shared" ca="1" si="204"/>
        <v>0</v>
      </c>
      <c r="O573" s="3">
        <f t="shared" ca="1" si="204"/>
        <v>3000</v>
      </c>
      <c r="P573" s="3">
        <f t="shared" ca="1" si="204"/>
        <v>6000</v>
      </c>
      <c r="Q573" s="3">
        <f t="shared" ca="1" si="204"/>
        <v>15000</v>
      </c>
      <c r="R573" s="3">
        <f t="shared" ca="1" si="204"/>
        <v>0</v>
      </c>
      <c r="S573" s="3">
        <f t="shared" ca="1" si="204"/>
        <v>0</v>
      </c>
      <c r="T573" s="3">
        <f t="shared" ca="1" si="204"/>
        <v>0</v>
      </c>
      <c r="U573" s="3">
        <f t="shared" ca="1" si="204"/>
        <v>0</v>
      </c>
      <c r="V573" s="3">
        <f t="shared" ca="1" si="204"/>
        <v>0</v>
      </c>
      <c r="W573" s="3">
        <f t="shared" ca="1" si="204"/>
        <v>21000</v>
      </c>
      <c r="X573" s="3">
        <f t="shared" ca="1" si="204"/>
        <v>0</v>
      </c>
      <c r="Y573" s="3">
        <f t="shared" ca="1" si="204"/>
        <v>0</v>
      </c>
      <c r="Z573" s="3">
        <f t="shared" ca="1" si="204"/>
        <v>0</v>
      </c>
      <c r="AA573" s="3">
        <f t="shared" ca="1" si="204"/>
        <v>0</v>
      </c>
      <c r="AB573" s="3">
        <f t="shared" ca="1" si="204"/>
        <v>0</v>
      </c>
      <c r="AC573" s="3">
        <f t="shared" ca="1" si="204"/>
        <v>0</v>
      </c>
      <c r="AD573" s="3">
        <f t="shared" ca="1" si="204"/>
        <v>0</v>
      </c>
      <c r="AE573" s="3">
        <f t="shared" ca="1" si="204"/>
        <v>0</v>
      </c>
      <c r="AF573" s="3">
        <f t="shared" ca="1" si="204"/>
        <v>0</v>
      </c>
      <c r="AG573" s="3">
        <f t="shared" ca="1" si="204"/>
        <v>0</v>
      </c>
      <c r="AH573" s="3">
        <f t="shared" ca="1" si="204"/>
        <v>0</v>
      </c>
      <c r="AI573" s="14">
        <f t="shared" ca="1" si="202"/>
        <v>111000</v>
      </c>
      <c r="AJ573" s="14">
        <f t="shared" ca="1" si="203"/>
        <v>21000</v>
      </c>
      <c r="AK573" s="3">
        <f ca="1">OFFSET(AK$370,MATCH($E$27,$J$371:$J$373,0)+MATCH($B573,$B$370,0)-1,0)</f>
        <v>0</v>
      </c>
      <c r="AL573" s="3">
        <f ca="1">OFFSET(AL$370,MATCH($E$27,$J$371:$J$373,0)+MATCH($B573,$B$370,0)-1,0)</f>
        <v>111000</v>
      </c>
      <c r="AM573" s="3">
        <f ca="1">OFFSET(AM$370,MATCH($E$27,$J$371:$J$373,0)+MATCH($B573,$B$370,0)-1,0)</f>
        <v>21000</v>
      </c>
    </row>
    <row r="574" spans="1:39" hidden="1" outlineLevel="2" x14ac:dyDescent="0.3">
      <c r="B574" t="s">
        <v>103</v>
      </c>
      <c r="K574" s="3">
        <f t="shared" ref="K574:AH574" ca="1" si="205">OFFSET(K$383,MATCH($E$27,$J$383:$J$385,0)+MATCH($B574,$B$382,0)-1,0)</f>
        <v>60000</v>
      </c>
      <c r="L574" s="3">
        <f t="shared" ca="1" si="205"/>
        <v>0</v>
      </c>
      <c r="M574" s="3">
        <f t="shared" ca="1" si="205"/>
        <v>0</v>
      </c>
      <c r="N574" s="3">
        <f t="shared" ca="1" si="205"/>
        <v>0</v>
      </c>
      <c r="O574" s="3">
        <f t="shared" ca="1" si="205"/>
        <v>0</v>
      </c>
      <c r="P574" s="3">
        <f t="shared" ca="1" si="205"/>
        <v>0</v>
      </c>
      <c r="Q574" s="3">
        <f t="shared" ca="1" si="205"/>
        <v>0</v>
      </c>
      <c r="R574" s="3">
        <f t="shared" ca="1" si="205"/>
        <v>0</v>
      </c>
      <c r="S574" s="3">
        <f t="shared" ca="1" si="205"/>
        <v>0</v>
      </c>
      <c r="T574" s="3">
        <f t="shared" ca="1" si="205"/>
        <v>0</v>
      </c>
      <c r="U574" s="3">
        <f t="shared" ca="1" si="205"/>
        <v>0</v>
      </c>
      <c r="V574" s="3">
        <f t="shared" ca="1" si="205"/>
        <v>0</v>
      </c>
      <c r="W574" s="3">
        <f t="shared" ca="1" si="205"/>
        <v>60000</v>
      </c>
      <c r="X574" s="3">
        <f t="shared" ca="1" si="205"/>
        <v>0</v>
      </c>
      <c r="Y574" s="3">
        <f t="shared" ca="1" si="205"/>
        <v>0</v>
      </c>
      <c r="Z574" s="3">
        <f t="shared" ca="1" si="205"/>
        <v>0</v>
      </c>
      <c r="AA574" s="3">
        <f t="shared" ca="1" si="205"/>
        <v>0</v>
      </c>
      <c r="AB574" s="3">
        <f t="shared" ca="1" si="205"/>
        <v>0</v>
      </c>
      <c r="AC574" s="3">
        <f t="shared" ca="1" si="205"/>
        <v>0</v>
      </c>
      <c r="AD574" s="3">
        <f t="shared" ca="1" si="205"/>
        <v>0</v>
      </c>
      <c r="AE574" s="3">
        <f t="shared" ca="1" si="205"/>
        <v>0</v>
      </c>
      <c r="AF574" s="3">
        <f t="shared" ca="1" si="205"/>
        <v>0</v>
      </c>
      <c r="AG574" s="3">
        <f t="shared" ca="1" si="205"/>
        <v>0</v>
      </c>
      <c r="AH574" s="3">
        <f t="shared" ca="1" si="205"/>
        <v>0</v>
      </c>
      <c r="AI574" s="14">
        <f t="shared" ca="1" si="202"/>
        <v>60000</v>
      </c>
      <c r="AJ574" s="14">
        <f t="shared" ca="1" si="203"/>
        <v>60000</v>
      </c>
      <c r="AK574" s="3">
        <f ca="1">OFFSET(AK$383,MATCH($E$27,$J$383:$J$385,0)+MATCH($B574,$B$382,0)-1,0)</f>
        <v>0</v>
      </c>
      <c r="AL574" s="3">
        <f ca="1">OFFSET(AL$383,MATCH($E$27,$J$383:$J$385,0)+MATCH($B574,$B$382,0)-1,0)</f>
        <v>0</v>
      </c>
      <c r="AM574" s="3">
        <f ca="1">OFFSET(AM$383,MATCH($E$27,$J$383:$J$385,0)+MATCH($B574,$B$382,0)-1,0)</f>
        <v>60000</v>
      </c>
    </row>
    <row r="575" spans="1:39" hidden="1" outlineLevel="2" x14ac:dyDescent="0.3">
      <c r="B575" t="s">
        <v>104</v>
      </c>
      <c r="K575" s="3">
        <f t="shared" ref="K575:AH575" ca="1" si="206">OFFSET(K$394,MATCH($E$27,$J$395:$J$397,0)+MATCH($B575,$B$394,0)-1,0)</f>
        <v>39000</v>
      </c>
      <c r="L575" s="3">
        <f t="shared" ca="1" si="206"/>
        <v>0</v>
      </c>
      <c r="M575" s="3">
        <f t="shared" ca="1" si="206"/>
        <v>0</v>
      </c>
      <c r="N575" s="3">
        <f t="shared" ca="1" si="206"/>
        <v>0</v>
      </c>
      <c r="O575" s="3">
        <f t="shared" ca="1" si="206"/>
        <v>0</v>
      </c>
      <c r="P575" s="3">
        <f t="shared" ca="1" si="206"/>
        <v>0</v>
      </c>
      <c r="Q575" s="3">
        <f t="shared" ca="1" si="206"/>
        <v>0</v>
      </c>
      <c r="R575" s="3">
        <f t="shared" ca="1" si="206"/>
        <v>0</v>
      </c>
      <c r="S575" s="3">
        <f t="shared" ca="1" si="206"/>
        <v>0</v>
      </c>
      <c r="T575" s="3">
        <f t="shared" ca="1" si="206"/>
        <v>0</v>
      </c>
      <c r="U575" s="3">
        <f t="shared" ca="1" si="206"/>
        <v>0</v>
      </c>
      <c r="V575" s="3">
        <f t="shared" ca="1" si="206"/>
        <v>0</v>
      </c>
      <c r="W575" s="3">
        <f t="shared" ca="1" si="206"/>
        <v>39000</v>
      </c>
      <c r="X575" s="3">
        <f t="shared" ca="1" si="206"/>
        <v>0</v>
      </c>
      <c r="Y575" s="3">
        <f t="shared" ca="1" si="206"/>
        <v>0</v>
      </c>
      <c r="Z575" s="3">
        <f t="shared" ca="1" si="206"/>
        <v>0</v>
      </c>
      <c r="AA575" s="3">
        <f t="shared" ca="1" si="206"/>
        <v>0</v>
      </c>
      <c r="AB575" s="3">
        <f t="shared" ca="1" si="206"/>
        <v>0</v>
      </c>
      <c r="AC575" s="3">
        <f t="shared" ca="1" si="206"/>
        <v>0</v>
      </c>
      <c r="AD575" s="3">
        <f t="shared" ca="1" si="206"/>
        <v>0</v>
      </c>
      <c r="AE575" s="3">
        <f t="shared" ca="1" si="206"/>
        <v>0</v>
      </c>
      <c r="AF575" s="3">
        <f t="shared" ca="1" si="206"/>
        <v>0</v>
      </c>
      <c r="AG575" s="3">
        <f t="shared" ca="1" si="206"/>
        <v>0</v>
      </c>
      <c r="AH575" s="3">
        <f t="shared" ca="1" si="206"/>
        <v>0</v>
      </c>
      <c r="AI575" s="14">
        <f t="shared" ca="1" si="202"/>
        <v>39000</v>
      </c>
      <c r="AJ575" s="14">
        <f t="shared" ca="1" si="203"/>
        <v>39000</v>
      </c>
      <c r="AK575" s="3">
        <f ca="1">OFFSET(AK$394,MATCH($E$27,$J$395:$J$397,0)+MATCH($B575,$B$394,0)-1,0)</f>
        <v>0</v>
      </c>
      <c r="AL575" s="3">
        <f ca="1">OFFSET(AL$394,MATCH($E$27,$J$395:$J$397,0)+MATCH($B575,$B$394,0)-1,0)</f>
        <v>0</v>
      </c>
      <c r="AM575" s="3">
        <f ca="1">OFFSET(AM$394,MATCH($E$27,$J$395:$J$397,0)+MATCH($B575,$B$394,0)-1,0)</f>
        <v>39000</v>
      </c>
    </row>
    <row r="576" spans="1:39" hidden="1" outlineLevel="2" x14ac:dyDescent="0.3">
      <c r="B576" t="s">
        <v>90</v>
      </c>
      <c r="K576" s="3">
        <f t="shared" ref="K576:AH576" ca="1" si="207">OFFSET(K$402,MATCH($E$27,$J$403:$J$405,0)+MATCH($B576,$B$402,0)-1,0)</f>
        <v>525000</v>
      </c>
      <c r="L576" s="3">
        <f t="shared" ca="1" si="207"/>
        <v>0</v>
      </c>
      <c r="M576" s="3">
        <f t="shared" ca="1" si="207"/>
        <v>0</v>
      </c>
      <c r="N576" s="3">
        <f t="shared" ca="1" si="207"/>
        <v>0</v>
      </c>
      <c r="O576" s="3">
        <f t="shared" ca="1" si="207"/>
        <v>0</v>
      </c>
      <c r="P576" s="3">
        <f t="shared" ca="1" si="207"/>
        <v>0</v>
      </c>
      <c r="Q576" s="3">
        <f t="shared" ca="1" si="207"/>
        <v>0</v>
      </c>
      <c r="R576" s="3">
        <f t="shared" ca="1" si="207"/>
        <v>0</v>
      </c>
      <c r="S576" s="3">
        <f t="shared" ca="1" si="207"/>
        <v>0</v>
      </c>
      <c r="T576" s="3">
        <f t="shared" ca="1" si="207"/>
        <v>0</v>
      </c>
      <c r="U576" s="3">
        <f t="shared" ca="1" si="207"/>
        <v>0</v>
      </c>
      <c r="V576" s="3">
        <f t="shared" ca="1" si="207"/>
        <v>0</v>
      </c>
      <c r="W576" s="3">
        <f t="shared" ca="1" si="207"/>
        <v>0</v>
      </c>
      <c r="X576" s="3">
        <f t="shared" ca="1" si="207"/>
        <v>0</v>
      </c>
      <c r="Y576" s="3">
        <f t="shared" ca="1" si="207"/>
        <v>0</v>
      </c>
      <c r="Z576" s="3">
        <f t="shared" ca="1" si="207"/>
        <v>0</v>
      </c>
      <c r="AA576" s="3">
        <f t="shared" ca="1" si="207"/>
        <v>0</v>
      </c>
      <c r="AB576" s="3">
        <f t="shared" ca="1" si="207"/>
        <v>0</v>
      </c>
      <c r="AC576" s="3">
        <f t="shared" ca="1" si="207"/>
        <v>0</v>
      </c>
      <c r="AD576" s="3">
        <f t="shared" ca="1" si="207"/>
        <v>0</v>
      </c>
      <c r="AE576" s="3">
        <f t="shared" ca="1" si="207"/>
        <v>0</v>
      </c>
      <c r="AF576" s="3">
        <f t="shared" ca="1" si="207"/>
        <v>0</v>
      </c>
      <c r="AG576" s="3">
        <f t="shared" ca="1" si="207"/>
        <v>0</v>
      </c>
      <c r="AH576" s="3">
        <f t="shared" ca="1" si="207"/>
        <v>0</v>
      </c>
      <c r="AI576" s="14">
        <f t="shared" ca="1" si="202"/>
        <v>525000</v>
      </c>
      <c r="AJ576" s="14">
        <f t="shared" ca="1" si="203"/>
        <v>0</v>
      </c>
      <c r="AK576" s="3">
        <f ca="1">OFFSET(AK$402,MATCH($E$27,$J$403:$J$405,0)+MATCH($B576,$B$402,0)-1,0)</f>
        <v>0</v>
      </c>
      <c r="AL576" s="3">
        <f ca="1">OFFSET(AL$402,MATCH($E$27,$J$403:$J$405,0)+MATCH($B576,$B$402,0)-1,0)</f>
        <v>0</v>
      </c>
      <c r="AM576" s="3">
        <f ca="1">OFFSET(AM$402,MATCH($E$27,$J$403:$J$405,0)+MATCH($B576,$B$402,0)-1,0)</f>
        <v>0</v>
      </c>
    </row>
    <row r="577" spans="1:39" hidden="1" outlineLevel="2" x14ac:dyDescent="0.3">
      <c r="B577" t="s">
        <v>96</v>
      </c>
      <c r="K577" s="3">
        <f t="shared" ref="K577:AH577" ca="1" si="208">OFFSET(K$415,MATCH($E$27,$J$416:$J$418,0)+MATCH($B577,$B$415,0)-1,0)</f>
        <v>40000</v>
      </c>
      <c r="L577" s="3">
        <f t="shared" ca="1" si="208"/>
        <v>0</v>
      </c>
      <c r="M577" s="3">
        <f t="shared" ca="1" si="208"/>
        <v>0</v>
      </c>
      <c r="N577" s="3">
        <f t="shared" ca="1" si="208"/>
        <v>0</v>
      </c>
      <c r="O577" s="3">
        <f t="shared" ca="1" si="208"/>
        <v>0</v>
      </c>
      <c r="P577" s="3">
        <f t="shared" ca="1" si="208"/>
        <v>0</v>
      </c>
      <c r="Q577" s="3">
        <f t="shared" ca="1" si="208"/>
        <v>0</v>
      </c>
      <c r="R577" s="3">
        <f t="shared" ca="1" si="208"/>
        <v>0</v>
      </c>
      <c r="S577" s="3">
        <f t="shared" ca="1" si="208"/>
        <v>0</v>
      </c>
      <c r="T577" s="3">
        <f t="shared" ca="1" si="208"/>
        <v>0</v>
      </c>
      <c r="U577" s="3">
        <f t="shared" ca="1" si="208"/>
        <v>0</v>
      </c>
      <c r="V577" s="3">
        <f t="shared" ca="1" si="208"/>
        <v>0</v>
      </c>
      <c r="W577" s="3">
        <f t="shared" ca="1" si="208"/>
        <v>60000</v>
      </c>
      <c r="X577" s="3">
        <f t="shared" ca="1" si="208"/>
        <v>0</v>
      </c>
      <c r="Y577" s="3">
        <f t="shared" ca="1" si="208"/>
        <v>0</v>
      </c>
      <c r="Z577" s="3">
        <f t="shared" ca="1" si="208"/>
        <v>0</v>
      </c>
      <c r="AA577" s="3">
        <f t="shared" ca="1" si="208"/>
        <v>0</v>
      </c>
      <c r="AB577" s="3">
        <f t="shared" ca="1" si="208"/>
        <v>0</v>
      </c>
      <c r="AC577" s="3">
        <f t="shared" ca="1" si="208"/>
        <v>0</v>
      </c>
      <c r="AD577" s="3">
        <f t="shared" ca="1" si="208"/>
        <v>0</v>
      </c>
      <c r="AE577" s="3">
        <f t="shared" ca="1" si="208"/>
        <v>0</v>
      </c>
      <c r="AF577" s="3">
        <f t="shared" ca="1" si="208"/>
        <v>0</v>
      </c>
      <c r="AG577" s="3">
        <f t="shared" ca="1" si="208"/>
        <v>0</v>
      </c>
      <c r="AH577" s="3">
        <f t="shared" ca="1" si="208"/>
        <v>0</v>
      </c>
      <c r="AI577" s="14">
        <f t="shared" ca="1" si="202"/>
        <v>40000</v>
      </c>
      <c r="AJ577" s="14">
        <f t="shared" ca="1" si="203"/>
        <v>60000</v>
      </c>
      <c r="AK577" s="3">
        <f ca="1">OFFSET(AK$415,MATCH($E$27,$J$416:$J$418,0)+MATCH($B577,$B$415,0)-1,0)</f>
        <v>80000</v>
      </c>
      <c r="AL577" s="3">
        <f ca="1">OFFSET(AL$415,MATCH($E$27,$J$416:$J$418,0)+MATCH($B577,$B$415,0)-1,0)</f>
        <v>100000</v>
      </c>
      <c r="AM577" s="3">
        <f ca="1">OFFSET(AM$415,MATCH($E$27,$J$416:$J$418,0)+MATCH($B577,$B$415,0)-1,0)</f>
        <v>120000</v>
      </c>
    </row>
    <row r="578" spans="1:39" ht="13.5" hidden="1" outlineLevel="2" thickBot="1" x14ac:dyDescent="0.35">
      <c r="B578" s="60" t="s">
        <v>100</v>
      </c>
      <c r="C578" s="60"/>
      <c r="D578" s="60"/>
      <c r="E578" s="60"/>
      <c r="F578" s="60"/>
      <c r="G578" s="60"/>
      <c r="H578" s="60"/>
      <c r="I578" s="60"/>
      <c r="J578" s="60"/>
      <c r="K578" s="56">
        <f t="shared" ref="K578:AH578" ca="1" si="209">OFFSET(K$427,MATCH($E$27,$J$428:$J$430,0)+MATCH($B578,$B$427,0)-1,0)</f>
        <v>18560</v>
      </c>
      <c r="L578" s="56">
        <f t="shared" ca="1" si="209"/>
        <v>0</v>
      </c>
      <c r="M578" s="56">
        <f t="shared" ca="1" si="209"/>
        <v>0</v>
      </c>
      <c r="N578" s="56">
        <f t="shared" ca="1" si="209"/>
        <v>0</v>
      </c>
      <c r="O578" s="56">
        <f t="shared" ca="1" si="209"/>
        <v>640</v>
      </c>
      <c r="P578" s="56">
        <f t="shared" ca="1" si="209"/>
        <v>1280</v>
      </c>
      <c r="Q578" s="56">
        <f t="shared" ca="1" si="209"/>
        <v>3200</v>
      </c>
      <c r="R578" s="56">
        <f t="shared" ca="1" si="209"/>
        <v>0</v>
      </c>
      <c r="S578" s="56">
        <f t="shared" ca="1" si="209"/>
        <v>0</v>
      </c>
      <c r="T578" s="56">
        <f t="shared" ca="1" si="209"/>
        <v>0</v>
      </c>
      <c r="U578" s="56">
        <f t="shared" ca="1" si="209"/>
        <v>0</v>
      </c>
      <c r="V578" s="56">
        <f t="shared" ca="1" si="209"/>
        <v>0</v>
      </c>
      <c r="W578" s="56">
        <f t="shared" ca="1" si="209"/>
        <v>4480</v>
      </c>
      <c r="X578" s="56">
        <f t="shared" ca="1" si="209"/>
        <v>0</v>
      </c>
      <c r="Y578" s="56">
        <f t="shared" ca="1" si="209"/>
        <v>0</v>
      </c>
      <c r="Z578" s="56">
        <f t="shared" ca="1" si="209"/>
        <v>0</v>
      </c>
      <c r="AA578" s="56">
        <f t="shared" ca="1" si="209"/>
        <v>0</v>
      </c>
      <c r="AB578" s="56">
        <f t="shared" ca="1" si="209"/>
        <v>0</v>
      </c>
      <c r="AC578" s="56">
        <f t="shared" ca="1" si="209"/>
        <v>0</v>
      </c>
      <c r="AD578" s="56">
        <f t="shared" ca="1" si="209"/>
        <v>0</v>
      </c>
      <c r="AE578" s="56">
        <f t="shared" ca="1" si="209"/>
        <v>0</v>
      </c>
      <c r="AF578" s="56">
        <f t="shared" ca="1" si="209"/>
        <v>0</v>
      </c>
      <c r="AG578" s="56">
        <f t="shared" ca="1" si="209"/>
        <v>0</v>
      </c>
      <c r="AH578" s="56">
        <f t="shared" ca="1" si="209"/>
        <v>0</v>
      </c>
      <c r="AI578" s="56">
        <f t="shared" ca="1" si="202"/>
        <v>23680</v>
      </c>
      <c r="AJ578" s="56">
        <f t="shared" ca="1" si="203"/>
        <v>4480</v>
      </c>
      <c r="AK578" s="56">
        <f ca="1">OFFSET(AK$427,MATCH($E$27,$J$428:$J$430,0)+MATCH($B578,$B$427,0)-1,0)</f>
        <v>14080</v>
      </c>
      <c r="AL578" s="56">
        <f ca="1">OFFSET(AL$427,MATCH($E$27,$J$428:$J$430,0)+MATCH($B578,$B$427,0)-1,0)</f>
        <v>9280</v>
      </c>
      <c r="AM578" s="56">
        <f ca="1">OFFSET(AM$427,MATCH($E$27,$J$428:$J$430,0)+MATCH($B578,$B$427,0)-1,0)</f>
        <v>11680</v>
      </c>
    </row>
    <row r="579" spans="1:39" s="15" customFormat="1" ht="13.5" hidden="1" outlineLevel="2" thickBot="1" x14ac:dyDescent="0.35">
      <c r="A579" s="36"/>
      <c r="B579" s="58" t="s">
        <v>160</v>
      </c>
      <c r="C579" s="58"/>
      <c r="D579" s="58"/>
      <c r="E579" s="58"/>
      <c r="F579" s="58"/>
      <c r="G579" s="58"/>
      <c r="H579" s="58"/>
      <c r="I579" s="58"/>
      <c r="J579" s="58"/>
      <c r="K579" s="59">
        <f t="shared" ref="K579:AM579" ca="1" si="210">SUM(K572:K578)</f>
        <v>813060</v>
      </c>
      <c r="L579" s="59">
        <f t="shared" ca="1" si="210"/>
        <v>0</v>
      </c>
      <c r="M579" s="59">
        <f t="shared" ca="1" si="210"/>
        <v>0</v>
      </c>
      <c r="N579" s="59">
        <f t="shared" ca="1" si="210"/>
        <v>0</v>
      </c>
      <c r="O579" s="59">
        <f t="shared" ca="1" si="210"/>
        <v>5140</v>
      </c>
      <c r="P579" s="59">
        <f t="shared" ca="1" si="210"/>
        <v>10280</v>
      </c>
      <c r="Q579" s="59">
        <f t="shared" ca="1" si="210"/>
        <v>25700</v>
      </c>
      <c r="R579" s="59">
        <f t="shared" ca="1" si="210"/>
        <v>0</v>
      </c>
      <c r="S579" s="59">
        <f t="shared" ca="1" si="210"/>
        <v>0</v>
      </c>
      <c r="T579" s="59">
        <f t="shared" ca="1" si="210"/>
        <v>0</v>
      </c>
      <c r="U579" s="59">
        <f t="shared" ca="1" si="210"/>
        <v>0</v>
      </c>
      <c r="V579" s="59">
        <f t="shared" ca="1" si="210"/>
        <v>0</v>
      </c>
      <c r="W579" s="59">
        <f t="shared" ca="1" si="210"/>
        <v>194980</v>
      </c>
      <c r="X579" s="59">
        <f t="shared" ca="1" si="210"/>
        <v>0</v>
      </c>
      <c r="Y579" s="59">
        <f t="shared" ca="1" si="210"/>
        <v>0</v>
      </c>
      <c r="Z579" s="59">
        <f t="shared" ca="1" si="210"/>
        <v>0</v>
      </c>
      <c r="AA579" s="59">
        <f t="shared" ca="1" si="210"/>
        <v>0</v>
      </c>
      <c r="AB579" s="59">
        <f t="shared" ca="1" si="210"/>
        <v>0</v>
      </c>
      <c r="AC579" s="59">
        <f t="shared" ca="1" si="210"/>
        <v>0</v>
      </c>
      <c r="AD579" s="59">
        <f t="shared" ca="1" si="210"/>
        <v>0</v>
      </c>
      <c r="AE579" s="59">
        <f t="shared" ca="1" si="210"/>
        <v>0</v>
      </c>
      <c r="AF579" s="59">
        <f t="shared" ca="1" si="210"/>
        <v>0</v>
      </c>
      <c r="AG579" s="59">
        <f t="shared" ca="1" si="210"/>
        <v>0</v>
      </c>
      <c r="AH579" s="59">
        <f t="shared" ca="1" si="210"/>
        <v>0</v>
      </c>
      <c r="AI579" s="59">
        <f t="shared" ca="1" si="210"/>
        <v>854180</v>
      </c>
      <c r="AJ579" s="59">
        <f t="shared" ca="1" si="210"/>
        <v>194980</v>
      </c>
      <c r="AK579" s="59">
        <f t="shared" ca="1" si="210"/>
        <v>94080</v>
      </c>
      <c r="AL579" s="59">
        <f t="shared" ca="1" si="210"/>
        <v>220280</v>
      </c>
      <c r="AM579" s="59">
        <f t="shared" ca="1" si="210"/>
        <v>251680</v>
      </c>
    </row>
    <row r="580" spans="1:39" hidden="1" outlineLevel="2" x14ac:dyDescent="0.3"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14"/>
      <c r="AJ580" s="14"/>
      <c r="AK580" s="3"/>
      <c r="AL580" s="3"/>
      <c r="AM580" s="3"/>
    </row>
    <row r="581" spans="1:39" hidden="1" outlineLevel="2" x14ac:dyDescent="0.3">
      <c r="B581" s="15" t="s">
        <v>95</v>
      </c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14"/>
      <c r="AJ581" s="14"/>
      <c r="AK581" s="3"/>
      <c r="AL581" s="3"/>
      <c r="AM581" s="3"/>
    </row>
    <row r="582" spans="1:39" ht="13.5" hidden="1" outlineLevel="2" thickBot="1" x14ac:dyDescent="0.35">
      <c r="B582" s="60" t="str">
        <f>B434</f>
        <v>Software Development</v>
      </c>
      <c r="C582" s="60"/>
      <c r="D582" s="60"/>
      <c r="E582" s="60"/>
      <c r="F582" s="60"/>
      <c r="G582" s="60"/>
      <c r="H582" s="60"/>
      <c r="I582" s="60"/>
      <c r="J582" s="60"/>
      <c r="K582" s="56">
        <f t="shared" ref="K582:AH582" ca="1" si="211">OFFSET(K$434,MATCH($E$27,$J$435:$J$437,0)+MATCH($B582,$B$434,0)-1,0)</f>
        <v>3000</v>
      </c>
      <c r="L582" s="56">
        <f t="shared" ca="1" si="211"/>
        <v>3000</v>
      </c>
      <c r="M582" s="56">
        <f t="shared" ca="1" si="211"/>
        <v>3000</v>
      </c>
      <c r="N582" s="56">
        <f t="shared" ca="1" si="211"/>
        <v>3000</v>
      </c>
      <c r="O582" s="56">
        <f t="shared" ca="1" si="211"/>
        <v>3000</v>
      </c>
      <c r="P582" s="56">
        <f t="shared" ca="1" si="211"/>
        <v>3000</v>
      </c>
      <c r="Q582" s="56">
        <f t="shared" ca="1" si="211"/>
        <v>3000</v>
      </c>
      <c r="R582" s="56">
        <f t="shared" ca="1" si="211"/>
        <v>3000</v>
      </c>
      <c r="S582" s="56">
        <f t="shared" ca="1" si="211"/>
        <v>3000</v>
      </c>
      <c r="T582" s="56">
        <f t="shared" ca="1" si="211"/>
        <v>3000</v>
      </c>
      <c r="U582" s="56">
        <f t="shared" ca="1" si="211"/>
        <v>3000</v>
      </c>
      <c r="V582" s="56">
        <f t="shared" ca="1" si="211"/>
        <v>3000</v>
      </c>
      <c r="W582" s="56">
        <f t="shared" ca="1" si="211"/>
        <v>3000</v>
      </c>
      <c r="X582" s="56">
        <f t="shared" ca="1" si="211"/>
        <v>3000</v>
      </c>
      <c r="Y582" s="56">
        <f t="shared" ca="1" si="211"/>
        <v>3000</v>
      </c>
      <c r="Z582" s="56">
        <f t="shared" ca="1" si="211"/>
        <v>3000</v>
      </c>
      <c r="AA582" s="56">
        <f t="shared" ca="1" si="211"/>
        <v>3000</v>
      </c>
      <c r="AB582" s="56">
        <f t="shared" ca="1" si="211"/>
        <v>3000</v>
      </c>
      <c r="AC582" s="56">
        <f t="shared" ca="1" si="211"/>
        <v>3000</v>
      </c>
      <c r="AD582" s="56">
        <f t="shared" ca="1" si="211"/>
        <v>3000</v>
      </c>
      <c r="AE582" s="56">
        <f t="shared" ca="1" si="211"/>
        <v>3000</v>
      </c>
      <c r="AF582" s="56">
        <f t="shared" ca="1" si="211"/>
        <v>3000</v>
      </c>
      <c r="AG582" s="56">
        <f t="shared" ca="1" si="211"/>
        <v>3000</v>
      </c>
      <c r="AH582" s="56">
        <f t="shared" ca="1" si="211"/>
        <v>3000</v>
      </c>
      <c r="AI582" s="56">
        <f ca="1">SUM(K582:V582)</f>
        <v>36000</v>
      </c>
      <c r="AJ582" s="56">
        <f ca="1">SUM(W582:AH582)</f>
        <v>36000</v>
      </c>
      <c r="AK582" s="56">
        <f ca="1">OFFSET(AK$434,MATCH($E$27,$J$435:$J$437,0)+MATCH($B582,$B$434,0)-1,0)</f>
        <v>36000</v>
      </c>
      <c r="AL582" s="56">
        <f ca="1">OFFSET(AL$434,MATCH($E$27,$J$435:$J$437,0)+MATCH($B582,$B$434,0)-1,0)</f>
        <v>36000</v>
      </c>
      <c r="AM582" s="56">
        <f ca="1">OFFSET(AM$434,MATCH($E$27,$J$435:$J$437,0)+MATCH($B582,$B$434,0)-1,0)</f>
        <v>36000</v>
      </c>
    </row>
    <row r="583" spans="1:39" s="15" customFormat="1" ht="13.5" hidden="1" outlineLevel="2" thickBot="1" x14ac:dyDescent="0.35">
      <c r="A583" s="36"/>
      <c r="B583" s="58" t="s">
        <v>161</v>
      </c>
      <c r="C583" s="58"/>
      <c r="D583" s="58"/>
      <c r="E583" s="58"/>
      <c r="F583" s="58"/>
      <c r="G583" s="58"/>
      <c r="H583" s="58"/>
      <c r="I583" s="58"/>
      <c r="J583" s="58"/>
      <c r="K583" s="59">
        <f ca="1">SUM(K582)</f>
        <v>3000</v>
      </c>
      <c r="L583" s="59">
        <f t="shared" ref="L583:AM583" ca="1" si="212">SUM(L582)</f>
        <v>3000</v>
      </c>
      <c r="M583" s="59">
        <f t="shared" ca="1" si="212"/>
        <v>3000</v>
      </c>
      <c r="N583" s="59">
        <f t="shared" ca="1" si="212"/>
        <v>3000</v>
      </c>
      <c r="O583" s="59">
        <f t="shared" ca="1" si="212"/>
        <v>3000</v>
      </c>
      <c r="P583" s="59">
        <f t="shared" ca="1" si="212"/>
        <v>3000</v>
      </c>
      <c r="Q583" s="59">
        <f t="shared" ca="1" si="212"/>
        <v>3000</v>
      </c>
      <c r="R583" s="59">
        <f t="shared" ca="1" si="212"/>
        <v>3000</v>
      </c>
      <c r="S583" s="59">
        <f t="shared" ca="1" si="212"/>
        <v>3000</v>
      </c>
      <c r="T583" s="59">
        <f t="shared" ca="1" si="212"/>
        <v>3000</v>
      </c>
      <c r="U583" s="59">
        <f t="shared" ca="1" si="212"/>
        <v>3000</v>
      </c>
      <c r="V583" s="59">
        <f t="shared" ca="1" si="212"/>
        <v>3000</v>
      </c>
      <c r="W583" s="59">
        <f t="shared" ca="1" si="212"/>
        <v>3000</v>
      </c>
      <c r="X583" s="59">
        <f t="shared" ca="1" si="212"/>
        <v>3000</v>
      </c>
      <c r="Y583" s="59">
        <f t="shared" ca="1" si="212"/>
        <v>3000</v>
      </c>
      <c r="Z583" s="59">
        <f t="shared" ca="1" si="212"/>
        <v>3000</v>
      </c>
      <c r="AA583" s="59">
        <f t="shared" ca="1" si="212"/>
        <v>3000</v>
      </c>
      <c r="AB583" s="59">
        <f t="shared" ca="1" si="212"/>
        <v>3000</v>
      </c>
      <c r="AC583" s="59">
        <f t="shared" ca="1" si="212"/>
        <v>3000</v>
      </c>
      <c r="AD583" s="59">
        <f t="shared" ca="1" si="212"/>
        <v>3000</v>
      </c>
      <c r="AE583" s="59">
        <f t="shared" ca="1" si="212"/>
        <v>3000</v>
      </c>
      <c r="AF583" s="59">
        <f t="shared" ca="1" si="212"/>
        <v>3000</v>
      </c>
      <c r="AG583" s="59">
        <f t="shared" ca="1" si="212"/>
        <v>3000</v>
      </c>
      <c r="AH583" s="59">
        <f t="shared" ca="1" si="212"/>
        <v>3000</v>
      </c>
      <c r="AI583" s="59">
        <f t="shared" ca="1" si="212"/>
        <v>36000</v>
      </c>
      <c r="AJ583" s="59">
        <f t="shared" ca="1" si="212"/>
        <v>36000</v>
      </c>
      <c r="AK583" s="59">
        <f t="shared" ca="1" si="212"/>
        <v>36000</v>
      </c>
      <c r="AL583" s="59">
        <f t="shared" ca="1" si="212"/>
        <v>36000</v>
      </c>
      <c r="AM583" s="59">
        <f t="shared" ca="1" si="212"/>
        <v>36000</v>
      </c>
    </row>
    <row r="584" spans="1:39" ht="13.5" hidden="1" outlineLevel="2" thickBot="1" x14ac:dyDescent="0.35">
      <c r="B584" s="60"/>
      <c r="C584" s="60"/>
      <c r="D584" s="60"/>
      <c r="E584" s="60"/>
      <c r="F584" s="60"/>
      <c r="G584" s="60"/>
      <c r="H584" s="60"/>
      <c r="I584" s="60"/>
      <c r="J584" s="60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</row>
    <row r="585" spans="1:39" s="15" customFormat="1" ht="13.5" hidden="1" outlineLevel="2" thickBot="1" x14ac:dyDescent="0.35">
      <c r="A585" s="36"/>
      <c r="B585" s="58" t="s">
        <v>162</v>
      </c>
      <c r="C585" s="58"/>
      <c r="D585" s="58"/>
      <c r="E585" s="58"/>
      <c r="F585" s="58"/>
      <c r="G585" s="58"/>
      <c r="H585" s="58"/>
      <c r="I585" s="58"/>
      <c r="J585" s="58"/>
      <c r="K585" s="59">
        <f ca="1">+K579+K583</f>
        <v>816060</v>
      </c>
      <c r="L585" s="59">
        <f t="shared" ref="L585:AM585" ca="1" si="213">+L579+L583</f>
        <v>3000</v>
      </c>
      <c r="M585" s="59">
        <f t="shared" ca="1" si="213"/>
        <v>3000</v>
      </c>
      <c r="N585" s="59">
        <f t="shared" ca="1" si="213"/>
        <v>3000</v>
      </c>
      <c r="O585" s="59">
        <f t="shared" ca="1" si="213"/>
        <v>8140</v>
      </c>
      <c r="P585" s="59">
        <f t="shared" ca="1" si="213"/>
        <v>13280</v>
      </c>
      <c r="Q585" s="59">
        <f t="shared" ca="1" si="213"/>
        <v>28700</v>
      </c>
      <c r="R585" s="59">
        <f t="shared" ca="1" si="213"/>
        <v>3000</v>
      </c>
      <c r="S585" s="59">
        <f t="shared" ca="1" si="213"/>
        <v>3000</v>
      </c>
      <c r="T585" s="59">
        <f t="shared" ca="1" si="213"/>
        <v>3000</v>
      </c>
      <c r="U585" s="59">
        <f t="shared" ca="1" si="213"/>
        <v>3000</v>
      </c>
      <c r="V585" s="59">
        <f t="shared" ca="1" si="213"/>
        <v>3000</v>
      </c>
      <c r="W585" s="59">
        <f t="shared" ca="1" si="213"/>
        <v>197980</v>
      </c>
      <c r="X585" s="59">
        <f t="shared" ca="1" si="213"/>
        <v>3000</v>
      </c>
      <c r="Y585" s="59">
        <f t="shared" ca="1" si="213"/>
        <v>3000</v>
      </c>
      <c r="Z585" s="59">
        <f t="shared" ca="1" si="213"/>
        <v>3000</v>
      </c>
      <c r="AA585" s="59">
        <f t="shared" ca="1" si="213"/>
        <v>3000</v>
      </c>
      <c r="AB585" s="59">
        <f t="shared" ca="1" si="213"/>
        <v>3000</v>
      </c>
      <c r="AC585" s="59">
        <f t="shared" ca="1" si="213"/>
        <v>3000</v>
      </c>
      <c r="AD585" s="59">
        <f t="shared" ca="1" si="213"/>
        <v>3000</v>
      </c>
      <c r="AE585" s="59">
        <f t="shared" ca="1" si="213"/>
        <v>3000</v>
      </c>
      <c r="AF585" s="59">
        <f t="shared" ca="1" si="213"/>
        <v>3000</v>
      </c>
      <c r="AG585" s="59">
        <f t="shared" ca="1" si="213"/>
        <v>3000</v>
      </c>
      <c r="AH585" s="59">
        <f t="shared" ca="1" si="213"/>
        <v>3000</v>
      </c>
      <c r="AI585" s="59">
        <f t="shared" ca="1" si="213"/>
        <v>890180</v>
      </c>
      <c r="AJ585" s="59">
        <f t="shared" ca="1" si="213"/>
        <v>230980</v>
      </c>
      <c r="AK585" s="59">
        <f t="shared" ca="1" si="213"/>
        <v>130080</v>
      </c>
      <c r="AL585" s="59">
        <f t="shared" ca="1" si="213"/>
        <v>256280</v>
      </c>
      <c r="AM585" s="59">
        <f t="shared" ca="1" si="213"/>
        <v>287680</v>
      </c>
    </row>
    <row r="586" spans="1:39" hidden="1" outlineLevel="2" x14ac:dyDescent="0.3"/>
    <row r="587" spans="1:39" s="46" customFormat="1" hidden="1" outlineLevel="1" collapsed="1" x14ac:dyDescent="0.25">
      <c r="A587" s="45"/>
      <c r="B587" s="105" t="s">
        <v>155</v>
      </c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7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8"/>
    </row>
    <row r="588" spans="1:39" hidden="1" outlineLevel="2" x14ac:dyDescent="0.3">
      <c r="B588" s="15" t="s">
        <v>152</v>
      </c>
    </row>
    <row r="589" spans="1:39" hidden="1" outlineLevel="2" x14ac:dyDescent="0.3">
      <c r="B589" t="s">
        <v>89</v>
      </c>
      <c r="K589" s="3">
        <f t="shared" ref="K589:AH589" ca="1" si="214">SUM(K446:K447)</f>
        <v>725</v>
      </c>
      <c r="L589" s="3">
        <f t="shared" ca="1" si="214"/>
        <v>725</v>
      </c>
      <c r="M589" s="3">
        <f t="shared" ca="1" si="214"/>
        <v>725</v>
      </c>
      <c r="N589" s="3">
        <f t="shared" ca="1" si="214"/>
        <v>725</v>
      </c>
      <c r="O589" s="3">
        <f t="shared" ca="1" si="214"/>
        <v>750</v>
      </c>
      <c r="P589" s="3">
        <f t="shared" ca="1" si="214"/>
        <v>800</v>
      </c>
      <c r="Q589" s="3">
        <f t="shared" ca="1" si="214"/>
        <v>925</v>
      </c>
      <c r="R589" s="3">
        <f t="shared" ca="1" si="214"/>
        <v>925</v>
      </c>
      <c r="S589" s="3">
        <f t="shared" ca="1" si="214"/>
        <v>925</v>
      </c>
      <c r="T589" s="3">
        <f t="shared" ca="1" si="214"/>
        <v>925</v>
      </c>
      <c r="U589" s="3">
        <f t="shared" ca="1" si="214"/>
        <v>925</v>
      </c>
      <c r="V589" s="3">
        <f t="shared" ca="1" si="214"/>
        <v>925</v>
      </c>
      <c r="W589" s="3">
        <f t="shared" ca="1" si="214"/>
        <v>1275</v>
      </c>
      <c r="X589" s="3">
        <f t="shared" ca="1" si="214"/>
        <v>1275</v>
      </c>
      <c r="Y589" s="3">
        <f t="shared" ca="1" si="214"/>
        <v>1275</v>
      </c>
      <c r="Z589" s="3">
        <f t="shared" ca="1" si="214"/>
        <v>1275</v>
      </c>
      <c r="AA589" s="3">
        <f t="shared" ca="1" si="214"/>
        <v>1275</v>
      </c>
      <c r="AB589" s="3">
        <f t="shared" ca="1" si="214"/>
        <v>1275</v>
      </c>
      <c r="AC589" s="3">
        <f t="shared" ca="1" si="214"/>
        <v>1275</v>
      </c>
      <c r="AD589" s="3">
        <f t="shared" ca="1" si="214"/>
        <v>1275</v>
      </c>
      <c r="AE589" s="3">
        <f t="shared" ca="1" si="214"/>
        <v>1275</v>
      </c>
      <c r="AF589" s="3">
        <f t="shared" ca="1" si="214"/>
        <v>1275</v>
      </c>
      <c r="AG589" s="3">
        <f t="shared" ca="1" si="214"/>
        <v>1275</v>
      </c>
      <c r="AH589" s="3">
        <f t="shared" ca="1" si="214"/>
        <v>1275</v>
      </c>
      <c r="AI589" s="14">
        <f ca="1">SUM(AI446:AI450)</f>
        <v>11100</v>
      </c>
      <c r="AJ589" s="14">
        <f ca="1">SUM(AJ446:AJ450)</f>
        <v>13200</v>
      </c>
      <c r="AK589" s="14">
        <f ca="1">SUM(AK446:AK450)</f>
        <v>13200</v>
      </c>
      <c r="AL589" s="14">
        <f ca="1">SUM(AL446:AL450)</f>
        <v>13200</v>
      </c>
      <c r="AM589" s="14">
        <f ca="1">SUM(AM446:AM450)</f>
        <v>13200</v>
      </c>
    </row>
    <row r="590" spans="1:39" hidden="1" outlineLevel="2" x14ac:dyDescent="0.3">
      <c r="B590" t="s">
        <v>88</v>
      </c>
      <c r="J590" s="19"/>
      <c r="K590" s="3">
        <f t="shared" ref="K590:AH590" ca="1" si="215">SUM(K452:K453)</f>
        <v>2416.6666666666665</v>
      </c>
      <c r="L590" s="3">
        <f t="shared" ca="1" si="215"/>
        <v>2416.6666666666665</v>
      </c>
      <c r="M590" s="3">
        <f t="shared" ca="1" si="215"/>
        <v>2416.6666666666665</v>
      </c>
      <c r="N590" s="3">
        <f t="shared" ca="1" si="215"/>
        <v>2416.6666666666665</v>
      </c>
      <c r="O590" s="3">
        <f t="shared" ca="1" si="215"/>
        <v>2500</v>
      </c>
      <c r="P590" s="3">
        <f t="shared" ca="1" si="215"/>
        <v>2666.6666666666665</v>
      </c>
      <c r="Q590" s="3">
        <f t="shared" ca="1" si="215"/>
        <v>3083.333333333333</v>
      </c>
      <c r="R590" s="3">
        <f t="shared" ca="1" si="215"/>
        <v>3083.333333333333</v>
      </c>
      <c r="S590" s="3">
        <f t="shared" ca="1" si="215"/>
        <v>3083.333333333333</v>
      </c>
      <c r="T590" s="3">
        <f t="shared" ca="1" si="215"/>
        <v>3083.333333333333</v>
      </c>
      <c r="U590" s="3">
        <f t="shared" ca="1" si="215"/>
        <v>3083.333333333333</v>
      </c>
      <c r="V590" s="3">
        <f t="shared" ca="1" si="215"/>
        <v>3083.333333333333</v>
      </c>
      <c r="W590" s="3">
        <f t="shared" ca="1" si="215"/>
        <v>3666.6666666666665</v>
      </c>
      <c r="X590" s="3">
        <f t="shared" ca="1" si="215"/>
        <v>3666.6666666666665</v>
      </c>
      <c r="Y590" s="3">
        <f t="shared" ca="1" si="215"/>
        <v>3666.6666666666665</v>
      </c>
      <c r="Z590" s="3">
        <f t="shared" ca="1" si="215"/>
        <v>3666.6666666666665</v>
      </c>
      <c r="AA590" s="3">
        <f t="shared" ca="1" si="215"/>
        <v>3666.6666666666665</v>
      </c>
      <c r="AB590" s="3">
        <f t="shared" ca="1" si="215"/>
        <v>3666.6666666666665</v>
      </c>
      <c r="AC590" s="3">
        <f t="shared" ca="1" si="215"/>
        <v>3666.6666666666665</v>
      </c>
      <c r="AD590" s="3">
        <f t="shared" ca="1" si="215"/>
        <v>3666.6666666666665</v>
      </c>
      <c r="AE590" s="3">
        <f t="shared" ca="1" si="215"/>
        <v>3666.6666666666665</v>
      </c>
      <c r="AF590" s="3">
        <f t="shared" ca="1" si="215"/>
        <v>3666.6666666666665</v>
      </c>
      <c r="AG590" s="3">
        <f t="shared" ca="1" si="215"/>
        <v>3666.6666666666665</v>
      </c>
      <c r="AH590" s="3">
        <f t="shared" ca="1" si="215"/>
        <v>3666.6666666666665</v>
      </c>
      <c r="AI590" s="14">
        <f ca="1">SUM(AI452:AI456)</f>
        <v>37000</v>
      </c>
      <c r="AJ590" s="14">
        <f ca="1">SUM(AJ452:AJ456)</f>
        <v>44000</v>
      </c>
      <c r="AK590" s="14">
        <f ca="1">SUM(AK452:AK456)</f>
        <v>44000</v>
      </c>
      <c r="AL590" s="14">
        <f ca="1">SUM(AL452:AL456)</f>
        <v>44000</v>
      </c>
      <c r="AM590" s="14">
        <f ca="1">SUM(AM452:AM456)</f>
        <v>44000</v>
      </c>
    </row>
    <row r="591" spans="1:39" hidden="1" outlineLevel="2" x14ac:dyDescent="0.3">
      <c r="B591" t="s">
        <v>103</v>
      </c>
      <c r="K591" s="3">
        <f t="shared" ref="K591:AH591" ca="1" si="216">SUM(K458:K459)</f>
        <v>1250</v>
      </c>
      <c r="L591" s="3">
        <f t="shared" ca="1" si="216"/>
        <v>1250</v>
      </c>
      <c r="M591" s="3">
        <f t="shared" ca="1" si="216"/>
        <v>1250</v>
      </c>
      <c r="N591" s="3">
        <f t="shared" ca="1" si="216"/>
        <v>1250</v>
      </c>
      <c r="O591" s="3">
        <f t="shared" ca="1" si="216"/>
        <v>1250</v>
      </c>
      <c r="P591" s="3">
        <f t="shared" ca="1" si="216"/>
        <v>1250</v>
      </c>
      <c r="Q591" s="3">
        <f t="shared" ca="1" si="216"/>
        <v>1250</v>
      </c>
      <c r="R591" s="3">
        <f t="shared" ca="1" si="216"/>
        <v>1250</v>
      </c>
      <c r="S591" s="3">
        <f t="shared" ca="1" si="216"/>
        <v>1250</v>
      </c>
      <c r="T591" s="3">
        <f t="shared" ca="1" si="216"/>
        <v>1250</v>
      </c>
      <c r="U591" s="3">
        <f t="shared" ca="1" si="216"/>
        <v>1250</v>
      </c>
      <c r="V591" s="3">
        <f t="shared" ca="1" si="216"/>
        <v>1250</v>
      </c>
      <c r="W591" s="3">
        <f t="shared" ca="1" si="216"/>
        <v>2500</v>
      </c>
      <c r="X591" s="3">
        <f t="shared" ca="1" si="216"/>
        <v>2500</v>
      </c>
      <c r="Y591" s="3">
        <f t="shared" ca="1" si="216"/>
        <v>2500</v>
      </c>
      <c r="Z591" s="3">
        <f t="shared" ca="1" si="216"/>
        <v>2500</v>
      </c>
      <c r="AA591" s="3">
        <f t="shared" ca="1" si="216"/>
        <v>2500</v>
      </c>
      <c r="AB591" s="3">
        <f t="shared" ca="1" si="216"/>
        <v>2500</v>
      </c>
      <c r="AC591" s="3">
        <f t="shared" ca="1" si="216"/>
        <v>2500</v>
      </c>
      <c r="AD591" s="3">
        <f t="shared" ca="1" si="216"/>
        <v>2500</v>
      </c>
      <c r="AE591" s="3">
        <f t="shared" ca="1" si="216"/>
        <v>2500</v>
      </c>
      <c r="AF591" s="3">
        <f t="shared" ca="1" si="216"/>
        <v>2500</v>
      </c>
      <c r="AG591" s="3">
        <f t="shared" ca="1" si="216"/>
        <v>2500</v>
      </c>
      <c r="AH591" s="3">
        <f t="shared" ca="1" si="216"/>
        <v>2500</v>
      </c>
      <c r="AI591" s="14">
        <f ca="1">SUM(AI458:AI462)</f>
        <v>15000</v>
      </c>
      <c r="AJ591" s="14">
        <f ca="1">SUM(AJ458:AJ462)</f>
        <v>30000</v>
      </c>
      <c r="AK591" s="14">
        <f ca="1">SUM(AK458:AK462)</f>
        <v>30000</v>
      </c>
      <c r="AL591" s="14">
        <f ca="1">SUM(AL458:AL462)</f>
        <v>30000</v>
      </c>
      <c r="AM591" s="14">
        <f ca="1">SUM(AM458:AM462)</f>
        <v>30000</v>
      </c>
    </row>
    <row r="592" spans="1:39" hidden="1" outlineLevel="2" x14ac:dyDescent="0.3">
      <c r="B592" t="s">
        <v>104</v>
      </c>
      <c r="K592" s="3">
        <f t="shared" ref="K592:AH592" ca="1" si="217">SUM(K464:K465)</f>
        <v>812.5</v>
      </c>
      <c r="L592" s="3">
        <f t="shared" ca="1" si="217"/>
        <v>812.5</v>
      </c>
      <c r="M592" s="3">
        <f t="shared" ca="1" si="217"/>
        <v>812.5</v>
      </c>
      <c r="N592" s="3">
        <f t="shared" ca="1" si="217"/>
        <v>812.5</v>
      </c>
      <c r="O592" s="3">
        <f t="shared" ca="1" si="217"/>
        <v>812.5</v>
      </c>
      <c r="P592" s="3">
        <f t="shared" ca="1" si="217"/>
        <v>812.5</v>
      </c>
      <c r="Q592" s="3">
        <f t="shared" ca="1" si="217"/>
        <v>812.5</v>
      </c>
      <c r="R592" s="3">
        <f t="shared" ca="1" si="217"/>
        <v>812.5</v>
      </c>
      <c r="S592" s="3">
        <f t="shared" ca="1" si="217"/>
        <v>812.5</v>
      </c>
      <c r="T592" s="3">
        <f t="shared" ca="1" si="217"/>
        <v>812.5</v>
      </c>
      <c r="U592" s="3">
        <f t="shared" ca="1" si="217"/>
        <v>812.5</v>
      </c>
      <c r="V592" s="3">
        <f t="shared" ca="1" si="217"/>
        <v>812.5</v>
      </c>
      <c r="W592" s="3">
        <f t="shared" ca="1" si="217"/>
        <v>1625</v>
      </c>
      <c r="X592" s="3">
        <f t="shared" ca="1" si="217"/>
        <v>1625</v>
      </c>
      <c r="Y592" s="3">
        <f t="shared" ca="1" si="217"/>
        <v>1625</v>
      </c>
      <c r="Z592" s="3">
        <f t="shared" ca="1" si="217"/>
        <v>1625</v>
      </c>
      <c r="AA592" s="3">
        <f t="shared" ca="1" si="217"/>
        <v>1625</v>
      </c>
      <c r="AB592" s="3">
        <f t="shared" ca="1" si="217"/>
        <v>1625</v>
      </c>
      <c r="AC592" s="3">
        <f t="shared" ca="1" si="217"/>
        <v>1625</v>
      </c>
      <c r="AD592" s="3">
        <f t="shared" ca="1" si="217"/>
        <v>1625</v>
      </c>
      <c r="AE592" s="3">
        <f t="shared" ca="1" si="217"/>
        <v>1625</v>
      </c>
      <c r="AF592" s="3">
        <f t="shared" ca="1" si="217"/>
        <v>1625</v>
      </c>
      <c r="AG592" s="3">
        <f t="shared" ca="1" si="217"/>
        <v>1625</v>
      </c>
      <c r="AH592" s="3">
        <f t="shared" ca="1" si="217"/>
        <v>1625</v>
      </c>
      <c r="AI592" s="14">
        <f ca="1">SUM(AI464:AI468)</f>
        <v>9750</v>
      </c>
      <c r="AJ592" s="14">
        <f ca="1">SUM(AJ464:AJ468)</f>
        <v>19500</v>
      </c>
      <c r="AK592" s="14">
        <f ca="1">SUM(AK464:AK468)</f>
        <v>19500</v>
      </c>
      <c r="AL592" s="14">
        <f ca="1">SUM(AL464:AL468)</f>
        <v>19500</v>
      </c>
      <c r="AM592" s="14">
        <f ca="1">SUM(AM464:AM468)</f>
        <v>19500</v>
      </c>
    </row>
    <row r="593" spans="1:39" hidden="1" outlineLevel="2" x14ac:dyDescent="0.3">
      <c r="B593" t="s">
        <v>90</v>
      </c>
      <c r="K593" s="3">
        <f t="shared" ref="K593:AH593" ca="1" si="218">SUM(K470:K471)</f>
        <v>2916.6666666666665</v>
      </c>
      <c r="L593" s="3">
        <f t="shared" ca="1" si="218"/>
        <v>2916.6666666666665</v>
      </c>
      <c r="M593" s="3">
        <f t="shared" ca="1" si="218"/>
        <v>2916.6666666666665</v>
      </c>
      <c r="N593" s="3">
        <f t="shared" ca="1" si="218"/>
        <v>2916.6666666666665</v>
      </c>
      <c r="O593" s="3">
        <f t="shared" ca="1" si="218"/>
        <v>2916.6666666666665</v>
      </c>
      <c r="P593" s="3">
        <f t="shared" ca="1" si="218"/>
        <v>2916.6666666666665</v>
      </c>
      <c r="Q593" s="3">
        <f t="shared" ca="1" si="218"/>
        <v>2916.6666666666665</v>
      </c>
      <c r="R593" s="3">
        <f t="shared" ca="1" si="218"/>
        <v>2916.6666666666665</v>
      </c>
      <c r="S593" s="3">
        <f t="shared" ca="1" si="218"/>
        <v>2916.6666666666665</v>
      </c>
      <c r="T593" s="3">
        <f t="shared" ca="1" si="218"/>
        <v>2916.6666666666665</v>
      </c>
      <c r="U593" s="3">
        <f t="shared" ca="1" si="218"/>
        <v>2916.6666666666665</v>
      </c>
      <c r="V593" s="3">
        <f t="shared" ca="1" si="218"/>
        <v>2916.6666666666665</v>
      </c>
      <c r="W593" s="3">
        <f t="shared" ca="1" si="218"/>
        <v>2916.6666666666665</v>
      </c>
      <c r="X593" s="3">
        <f t="shared" ca="1" si="218"/>
        <v>2916.6666666666665</v>
      </c>
      <c r="Y593" s="3">
        <f t="shared" ca="1" si="218"/>
        <v>2916.6666666666665</v>
      </c>
      <c r="Z593" s="3">
        <f t="shared" ca="1" si="218"/>
        <v>2916.6666666666665</v>
      </c>
      <c r="AA593" s="3">
        <f t="shared" ca="1" si="218"/>
        <v>2916.6666666666665</v>
      </c>
      <c r="AB593" s="3">
        <f t="shared" ca="1" si="218"/>
        <v>2916.6666666666665</v>
      </c>
      <c r="AC593" s="3">
        <f t="shared" ca="1" si="218"/>
        <v>2916.6666666666665</v>
      </c>
      <c r="AD593" s="3">
        <f t="shared" ca="1" si="218"/>
        <v>2916.6666666666665</v>
      </c>
      <c r="AE593" s="3">
        <f t="shared" ca="1" si="218"/>
        <v>2916.6666666666665</v>
      </c>
      <c r="AF593" s="3">
        <f t="shared" ca="1" si="218"/>
        <v>2916.6666666666665</v>
      </c>
      <c r="AG593" s="3">
        <f t="shared" ca="1" si="218"/>
        <v>2916.6666666666665</v>
      </c>
      <c r="AH593" s="3">
        <f t="shared" ca="1" si="218"/>
        <v>2916.6666666666665</v>
      </c>
      <c r="AI593" s="14">
        <f ca="1">SUM(AI470:AI474)</f>
        <v>35000</v>
      </c>
      <c r="AJ593" s="14">
        <f ca="1">SUM(AJ470:AJ474)</f>
        <v>35000</v>
      </c>
      <c r="AK593" s="14">
        <f ca="1">SUM(AK470:AK474)</f>
        <v>35000</v>
      </c>
      <c r="AL593" s="14">
        <f ca="1">SUM(AL470:AL474)</f>
        <v>35000</v>
      </c>
      <c r="AM593" s="14">
        <f ca="1">SUM(AM470:AM474)</f>
        <v>35000</v>
      </c>
    </row>
    <row r="594" spans="1:39" hidden="1" outlineLevel="2" x14ac:dyDescent="0.3">
      <c r="B594" t="s">
        <v>96</v>
      </c>
      <c r="K594" s="3">
        <f t="shared" ref="K594:AH594" ca="1" si="219">SUM(K476:K477)</f>
        <v>3333.3333333333335</v>
      </c>
      <c r="L594" s="3">
        <f t="shared" ca="1" si="219"/>
        <v>3333.3333333333335</v>
      </c>
      <c r="M594" s="3">
        <f t="shared" ca="1" si="219"/>
        <v>3333.3333333333335</v>
      </c>
      <c r="N594" s="3">
        <f t="shared" ca="1" si="219"/>
        <v>3333.3333333333335</v>
      </c>
      <c r="O594" s="3">
        <f t="shared" ca="1" si="219"/>
        <v>3333.3333333333335</v>
      </c>
      <c r="P594" s="3">
        <f t="shared" ca="1" si="219"/>
        <v>3333.3333333333335</v>
      </c>
      <c r="Q594" s="3">
        <f t="shared" ca="1" si="219"/>
        <v>3333.3333333333335</v>
      </c>
      <c r="R594" s="3">
        <f t="shared" ca="1" si="219"/>
        <v>3333.3333333333335</v>
      </c>
      <c r="S594" s="3">
        <f t="shared" ca="1" si="219"/>
        <v>3333.3333333333335</v>
      </c>
      <c r="T594" s="3">
        <f t="shared" ca="1" si="219"/>
        <v>3333.3333333333335</v>
      </c>
      <c r="U594" s="3">
        <f t="shared" ca="1" si="219"/>
        <v>3333.3333333333335</v>
      </c>
      <c r="V594" s="3">
        <f t="shared" ca="1" si="219"/>
        <v>3333.3333333333335</v>
      </c>
      <c r="W594" s="3">
        <f t="shared" ca="1" si="219"/>
        <v>8333.3333333333339</v>
      </c>
      <c r="X594" s="3">
        <f t="shared" ca="1" si="219"/>
        <v>8333.3333333333339</v>
      </c>
      <c r="Y594" s="3">
        <f t="shared" ca="1" si="219"/>
        <v>8333.3333333333339</v>
      </c>
      <c r="Z594" s="3">
        <f t="shared" ca="1" si="219"/>
        <v>8333.3333333333339</v>
      </c>
      <c r="AA594" s="3">
        <f t="shared" ca="1" si="219"/>
        <v>8333.3333333333339</v>
      </c>
      <c r="AB594" s="3">
        <f t="shared" ca="1" si="219"/>
        <v>8333.3333333333339</v>
      </c>
      <c r="AC594" s="3">
        <f t="shared" ca="1" si="219"/>
        <v>8333.3333333333339</v>
      </c>
      <c r="AD594" s="3">
        <f t="shared" ca="1" si="219"/>
        <v>8333.3333333333339</v>
      </c>
      <c r="AE594" s="3">
        <f t="shared" ca="1" si="219"/>
        <v>8333.3333333333339</v>
      </c>
      <c r="AF594" s="3">
        <f t="shared" ca="1" si="219"/>
        <v>8333.3333333333339</v>
      </c>
      <c r="AG594" s="3">
        <f t="shared" ca="1" si="219"/>
        <v>8333.3333333333339</v>
      </c>
      <c r="AH594" s="3">
        <f t="shared" ca="1" si="219"/>
        <v>8333.3333333333339</v>
      </c>
      <c r="AI594" s="14">
        <f ca="1">SUM(AI476:AI480)</f>
        <v>40000</v>
      </c>
      <c r="AJ594" s="14">
        <f ca="1">SUM(AJ476:AJ480)</f>
        <v>60000</v>
      </c>
      <c r="AK594" s="14">
        <f ca="1">SUM(AK476:AK480)</f>
        <v>80000</v>
      </c>
      <c r="AL594" s="14">
        <f ca="1">SUM(AL476:AL480)</f>
        <v>100000</v>
      </c>
      <c r="AM594" s="14">
        <f ca="1">SUM(AM476:AM480)</f>
        <v>120000</v>
      </c>
    </row>
    <row r="595" spans="1:39" ht="13.5" hidden="1" outlineLevel="2" thickBot="1" x14ac:dyDescent="0.35">
      <c r="B595" s="60" t="s">
        <v>100</v>
      </c>
      <c r="C595" s="60"/>
      <c r="D595" s="60"/>
      <c r="E595" s="60"/>
      <c r="F595" s="60"/>
      <c r="G595" s="60"/>
      <c r="H595" s="60"/>
      <c r="I595" s="60"/>
      <c r="J595" s="60"/>
      <c r="K595" s="56">
        <f t="shared" ref="K595:AH595" ca="1" si="220">SUM(K482:K483)</f>
        <v>773.33333333333337</v>
      </c>
      <c r="L595" s="56">
        <f t="shared" ca="1" si="220"/>
        <v>773.33333333333337</v>
      </c>
      <c r="M595" s="56">
        <f t="shared" ca="1" si="220"/>
        <v>773.33333333333337</v>
      </c>
      <c r="N595" s="56">
        <f t="shared" ca="1" si="220"/>
        <v>773.33333333333337</v>
      </c>
      <c r="O595" s="56">
        <f t="shared" ca="1" si="220"/>
        <v>800</v>
      </c>
      <c r="P595" s="56">
        <f t="shared" ca="1" si="220"/>
        <v>853.33333333333337</v>
      </c>
      <c r="Q595" s="56">
        <f t="shared" ca="1" si="220"/>
        <v>986.66666666666674</v>
      </c>
      <c r="R595" s="56">
        <f t="shared" ca="1" si="220"/>
        <v>986.66666666666674</v>
      </c>
      <c r="S595" s="56">
        <f t="shared" ca="1" si="220"/>
        <v>986.66666666666674</v>
      </c>
      <c r="T595" s="56">
        <f t="shared" ca="1" si="220"/>
        <v>986.66666666666674</v>
      </c>
      <c r="U595" s="56">
        <f t="shared" ca="1" si="220"/>
        <v>986.66666666666674</v>
      </c>
      <c r="V595" s="56">
        <f t="shared" ca="1" si="220"/>
        <v>986.66666666666674</v>
      </c>
      <c r="W595" s="56">
        <f t="shared" ca="1" si="220"/>
        <v>1173.3333333333335</v>
      </c>
      <c r="X595" s="56">
        <f t="shared" ca="1" si="220"/>
        <v>1173.3333333333335</v>
      </c>
      <c r="Y595" s="56">
        <f t="shared" ca="1" si="220"/>
        <v>1173.3333333333335</v>
      </c>
      <c r="Z595" s="56">
        <f t="shared" ca="1" si="220"/>
        <v>1173.3333333333335</v>
      </c>
      <c r="AA595" s="56">
        <f t="shared" ca="1" si="220"/>
        <v>1173.3333333333335</v>
      </c>
      <c r="AB595" s="56">
        <f t="shared" ca="1" si="220"/>
        <v>1173.3333333333335</v>
      </c>
      <c r="AC595" s="56">
        <f t="shared" ca="1" si="220"/>
        <v>1173.3333333333335</v>
      </c>
      <c r="AD595" s="56">
        <f t="shared" ca="1" si="220"/>
        <v>1173.3333333333335</v>
      </c>
      <c r="AE595" s="56">
        <f t="shared" ca="1" si="220"/>
        <v>1173.3333333333335</v>
      </c>
      <c r="AF595" s="56">
        <f t="shared" ca="1" si="220"/>
        <v>1173.3333333333335</v>
      </c>
      <c r="AG595" s="56">
        <f t="shared" ca="1" si="220"/>
        <v>1173.3333333333335</v>
      </c>
      <c r="AH595" s="56">
        <f t="shared" ca="1" si="220"/>
        <v>1173.3333333333335</v>
      </c>
      <c r="AI595" s="56">
        <f ca="1">SUM(AI482:AI486)</f>
        <v>11840</v>
      </c>
      <c r="AJ595" s="56">
        <f ca="1">SUM(AJ482:AJ486)</f>
        <v>14080</v>
      </c>
      <c r="AK595" s="56">
        <f ca="1">SUM(AK482:AK486)</f>
        <v>9280</v>
      </c>
      <c r="AL595" s="56">
        <f ca="1">SUM(AL482:AL486)</f>
        <v>11680</v>
      </c>
      <c r="AM595" s="56">
        <f ca="1">SUM(AM482:AM486)</f>
        <v>10480</v>
      </c>
    </row>
    <row r="596" spans="1:39" s="15" customFormat="1" ht="13.5" hidden="1" outlineLevel="2" thickBot="1" x14ac:dyDescent="0.35">
      <c r="A596" s="36"/>
      <c r="B596" s="58" t="s">
        <v>207</v>
      </c>
      <c r="C596" s="58"/>
      <c r="D596" s="58"/>
      <c r="E596" s="58"/>
      <c r="F596" s="58"/>
      <c r="G596" s="58"/>
      <c r="H596" s="58"/>
      <c r="I596" s="58"/>
      <c r="J596" s="58"/>
      <c r="K596" s="59">
        <f ca="1">SUM(K589:K595)</f>
        <v>12227.5</v>
      </c>
      <c r="L596" s="59">
        <f t="shared" ref="L596:AM596" ca="1" si="221">SUM(L589:L595)</f>
        <v>12227.5</v>
      </c>
      <c r="M596" s="59">
        <f t="shared" ca="1" si="221"/>
        <v>12227.5</v>
      </c>
      <c r="N596" s="59">
        <f t="shared" ca="1" si="221"/>
        <v>12227.5</v>
      </c>
      <c r="O596" s="59">
        <f t="shared" ca="1" si="221"/>
        <v>12362.5</v>
      </c>
      <c r="P596" s="59">
        <f t="shared" ca="1" si="221"/>
        <v>12632.5</v>
      </c>
      <c r="Q596" s="59">
        <f t="shared" ca="1" si="221"/>
        <v>13307.5</v>
      </c>
      <c r="R596" s="59">
        <f t="shared" ca="1" si="221"/>
        <v>13307.5</v>
      </c>
      <c r="S596" s="59">
        <f t="shared" ca="1" si="221"/>
        <v>13307.5</v>
      </c>
      <c r="T596" s="59">
        <f t="shared" ca="1" si="221"/>
        <v>13307.5</v>
      </c>
      <c r="U596" s="59">
        <f t="shared" ca="1" si="221"/>
        <v>13307.5</v>
      </c>
      <c r="V596" s="59">
        <f t="shared" ca="1" si="221"/>
        <v>13307.5</v>
      </c>
      <c r="W596" s="59">
        <f t="shared" ca="1" si="221"/>
        <v>21489.999999999996</v>
      </c>
      <c r="X596" s="59">
        <f t="shared" ca="1" si="221"/>
        <v>21489.999999999996</v>
      </c>
      <c r="Y596" s="59">
        <f t="shared" ca="1" si="221"/>
        <v>21489.999999999996</v>
      </c>
      <c r="Z596" s="59">
        <f t="shared" ca="1" si="221"/>
        <v>21489.999999999996</v>
      </c>
      <c r="AA596" s="59">
        <f t="shared" ca="1" si="221"/>
        <v>21489.999999999996</v>
      </c>
      <c r="AB596" s="59">
        <f t="shared" ca="1" si="221"/>
        <v>21489.999999999996</v>
      </c>
      <c r="AC596" s="59">
        <f t="shared" ca="1" si="221"/>
        <v>21489.999999999996</v>
      </c>
      <c r="AD596" s="59">
        <f t="shared" ca="1" si="221"/>
        <v>21489.999999999996</v>
      </c>
      <c r="AE596" s="59">
        <f t="shared" ca="1" si="221"/>
        <v>21489.999999999996</v>
      </c>
      <c r="AF596" s="59">
        <f t="shared" ca="1" si="221"/>
        <v>21489.999999999996</v>
      </c>
      <c r="AG596" s="59">
        <f t="shared" ca="1" si="221"/>
        <v>21489.999999999996</v>
      </c>
      <c r="AH596" s="59">
        <f t="shared" ca="1" si="221"/>
        <v>21489.999999999996</v>
      </c>
      <c r="AI596" s="59">
        <f t="shared" ca="1" si="221"/>
        <v>159690</v>
      </c>
      <c r="AJ596" s="59">
        <f t="shared" ca="1" si="221"/>
        <v>215780</v>
      </c>
      <c r="AK596" s="59">
        <f t="shared" ca="1" si="221"/>
        <v>230980</v>
      </c>
      <c r="AL596" s="59">
        <f t="shared" ca="1" si="221"/>
        <v>253380</v>
      </c>
      <c r="AM596" s="59">
        <f t="shared" ca="1" si="221"/>
        <v>272180</v>
      </c>
    </row>
    <row r="597" spans="1:39" hidden="1" outlineLevel="2" x14ac:dyDescent="0.3"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14"/>
      <c r="AJ597" s="14"/>
      <c r="AK597" s="14"/>
      <c r="AL597" s="14"/>
      <c r="AM597" s="14"/>
    </row>
    <row r="598" spans="1:39" hidden="1" outlineLevel="2" x14ac:dyDescent="0.3">
      <c r="B598" s="15" t="s">
        <v>156</v>
      </c>
    </row>
    <row r="599" spans="1:39" ht="13.5" hidden="1" outlineLevel="2" thickBot="1" x14ac:dyDescent="0.35">
      <c r="B599" s="60" t="str">
        <f>B582</f>
        <v>Software Development</v>
      </c>
      <c r="C599" s="60"/>
      <c r="D599" s="60"/>
      <c r="E599" s="60"/>
      <c r="F599" s="60"/>
      <c r="G599" s="60"/>
      <c r="H599" s="60"/>
      <c r="I599" s="60"/>
      <c r="J599" s="60"/>
      <c r="K599" s="56">
        <f t="shared" ref="K599:AH599" ca="1" si="222">SUM(K492:K493)</f>
        <v>16.666666666666668</v>
      </c>
      <c r="L599" s="56">
        <f t="shared" ca="1" si="222"/>
        <v>33.333333333333336</v>
      </c>
      <c r="M599" s="56">
        <f t="shared" ca="1" si="222"/>
        <v>50</v>
      </c>
      <c r="N599" s="56">
        <f t="shared" ca="1" si="222"/>
        <v>66.666666666666671</v>
      </c>
      <c r="O599" s="56">
        <f t="shared" ca="1" si="222"/>
        <v>83.333333333333343</v>
      </c>
      <c r="P599" s="56">
        <f t="shared" ca="1" si="222"/>
        <v>100.00000000000001</v>
      </c>
      <c r="Q599" s="56">
        <f t="shared" ca="1" si="222"/>
        <v>116.66666666666669</v>
      </c>
      <c r="R599" s="56">
        <f t="shared" ca="1" si="222"/>
        <v>133.33333333333334</v>
      </c>
      <c r="S599" s="56">
        <f t="shared" ca="1" si="222"/>
        <v>150</v>
      </c>
      <c r="T599" s="56">
        <f t="shared" ca="1" si="222"/>
        <v>166.66666666666666</v>
      </c>
      <c r="U599" s="56">
        <f t="shared" ca="1" si="222"/>
        <v>183.33333333333331</v>
      </c>
      <c r="V599" s="56">
        <f t="shared" ca="1" si="222"/>
        <v>199.99999999999997</v>
      </c>
      <c r="W599" s="56">
        <f t="shared" ca="1" si="222"/>
        <v>233.33333333333329</v>
      </c>
      <c r="X599" s="56">
        <f t="shared" ca="1" si="222"/>
        <v>266.66666666666663</v>
      </c>
      <c r="Y599" s="56">
        <f t="shared" ca="1" si="222"/>
        <v>299.99999999999994</v>
      </c>
      <c r="Z599" s="56">
        <f t="shared" ca="1" si="222"/>
        <v>333.33333333333331</v>
      </c>
      <c r="AA599" s="56">
        <f t="shared" ca="1" si="222"/>
        <v>366.66666666666663</v>
      </c>
      <c r="AB599" s="56">
        <f t="shared" ca="1" si="222"/>
        <v>400</v>
      </c>
      <c r="AC599" s="56">
        <f t="shared" ca="1" si="222"/>
        <v>433.33333333333337</v>
      </c>
      <c r="AD599" s="56">
        <f t="shared" ca="1" si="222"/>
        <v>466.66666666666674</v>
      </c>
      <c r="AE599" s="56">
        <f t="shared" ca="1" si="222"/>
        <v>500.00000000000006</v>
      </c>
      <c r="AF599" s="56">
        <f t="shared" ca="1" si="222"/>
        <v>533.33333333333337</v>
      </c>
      <c r="AG599" s="56">
        <f t="shared" ca="1" si="222"/>
        <v>566.66666666666674</v>
      </c>
      <c r="AH599" s="56">
        <f t="shared" ca="1" si="222"/>
        <v>600.00000000000011</v>
      </c>
      <c r="AI599" s="56">
        <f ca="1">SUM(AI492:AI496)</f>
        <v>2400</v>
      </c>
      <c r="AJ599" s="56">
        <f ca="1">SUM(AJ492:AJ496)</f>
        <v>4800</v>
      </c>
      <c r="AK599" s="56">
        <f ca="1">SUM(AK492:AK496)</f>
        <v>7200</v>
      </c>
      <c r="AL599" s="56">
        <f ca="1">SUM(AL492:AL496)</f>
        <v>9600</v>
      </c>
      <c r="AM599" s="56">
        <f ca="1">SUM(AM492:AM496)</f>
        <v>12000</v>
      </c>
    </row>
    <row r="600" spans="1:39" s="15" customFormat="1" ht="13.5" hidden="1" outlineLevel="2" thickBot="1" x14ac:dyDescent="0.35">
      <c r="A600" s="36"/>
      <c r="B600" s="58" t="s">
        <v>163</v>
      </c>
      <c r="C600" s="58"/>
      <c r="D600" s="58"/>
      <c r="E600" s="58"/>
      <c r="F600" s="58"/>
      <c r="G600" s="58"/>
      <c r="H600" s="58"/>
      <c r="I600" s="58"/>
      <c r="J600" s="58"/>
      <c r="K600" s="59">
        <f ca="1">SUM(K599)</f>
        <v>16.666666666666668</v>
      </c>
      <c r="L600" s="59">
        <f t="shared" ref="L600:AM600" ca="1" si="223">SUM(L599)</f>
        <v>33.333333333333336</v>
      </c>
      <c r="M600" s="59">
        <f t="shared" ca="1" si="223"/>
        <v>50</v>
      </c>
      <c r="N600" s="59">
        <f t="shared" ca="1" si="223"/>
        <v>66.666666666666671</v>
      </c>
      <c r="O600" s="59">
        <f t="shared" ca="1" si="223"/>
        <v>83.333333333333343</v>
      </c>
      <c r="P600" s="59">
        <f t="shared" ca="1" si="223"/>
        <v>100.00000000000001</v>
      </c>
      <c r="Q600" s="59">
        <f t="shared" ca="1" si="223"/>
        <v>116.66666666666669</v>
      </c>
      <c r="R600" s="59">
        <f t="shared" ca="1" si="223"/>
        <v>133.33333333333334</v>
      </c>
      <c r="S600" s="59">
        <f t="shared" ca="1" si="223"/>
        <v>150</v>
      </c>
      <c r="T600" s="59">
        <f t="shared" ca="1" si="223"/>
        <v>166.66666666666666</v>
      </c>
      <c r="U600" s="59">
        <f t="shared" ca="1" si="223"/>
        <v>183.33333333333331</v>
      </c>
      <c r="V600" s="59">
        <f t="shared" ca="1" si="223"/>
        <v>199.99999999999997</v>
      </c>
      <c r="W600" s="59">
        <f t="shared" ca="1" si="223"/>
        <v>233.33333333333329</v>
      </c>
      <c r="X600" s="59">
        <f t="shared" ca="1" si="223"/>
        <v>266.66666666666663</v>
      </c>
      <c r="Y600" s="59">
        <f t="shared" ca="1" si="223"/>
        <v>299.99999999999994</v>
      </c>
      <c r="Z600" s="59">
        <f t="shared" ca="1" si="223"/>
        <v>333.33333333333331</v>
      </c>
      <c r="AA600" s="59">
        <f t="shared" ca="1" si="223"/>
        <v>366.66666666666663</v>
      </c>
      <c r="AB600" s="59">
        <f t="shared" ca="1" si="223"/>
        <v>400</v>
      </c>
      <c r="AC600" s="59">
        <f t="shared" ca="1" si="223"/>
        <v>433.33333333333337</v>
      </c>
      <c r="AD600" s="59">
        <f t="shared" ca="1" si="223"/>
        <v>466.66666666666674</v>
      </c>
      <c r="AE600" s="59">
        <f t="shared" ca="1" si="223"/>
        <v>500.00000000000006</v>
      </c>
      <c r="AF600" s="59">
        <f t="shared" ca="1" si="223"/>
        <v>533.33333333333337</v>
      </c>
      <c r="AG600" s="59">
        <f t="shared" ca="1" si="223"/>
        <v>566.66666666666674</v>
      </c>
      <c r="AH600" s="59">
        <f t="shared" ca="1" si="223"/>
        <v>600.00000000000011</v>
      </c>
      <c r="AI600" s="59">
        <f t="shared" ca="1" si="223"/>
        <v>2400</v>
      </c>
      <c r="AJ600" s="59">
        <f t="shared" ca="1" si="223"/>
        <v>4800</v>
      </c>
      <c r="AK600" s="59">
        <f t="shared" ca="1" si="223"/>
        <v>7200</v>
      </c>
      <c r="AL600" s="59">
        <f t="shared" ca="1" si="223"/>
        <v>9600</v>
      </c>
      <c r="AM600" s="59">
        <f t="shared" ca="1" si="223"/>
        <v>12000</v>
      </c>
    </row>
    <row r="601" spans="1:39" ht="13.5" hidden="1" outlineLevel="2" thickBot="1" x14ac:dyDescent="0.35">
      <c r="B601" s="60"/>
      <c r="C601" s="60"/>
      <c r="D601" s="60"/>
      <c r="E601" s="60"/>
      <c r="F601" s="60"/>
      <c r="G601" s="60"/>
      <c r="H601" s="60"/>
      <c r="I601" s="60"/>
      <c r="J601" s="60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</row>
    <row r="602" spans="1:39" s="15" customFormat="1" ht="13.5" hidden="1" outlineLevel="2" thickBot="1" x14ac:dyDescent="0.35">
      <c r="A602" s="36"/>
      <c r="B602" s="58" t="s">
        <v>164</v>
      </c>
      <c r="C602" s="58"/>
      <c r="D602" s="58"/>
      <c r="E602" s="58"/>
      <c r="F602" s="58"/>
      <c r="G602" s="58"/>
      <c r="H602" s="58"/>
      <c r="I602" s="58"/>
      <c r="J602" s="58"/>
      <c r="K602" s="59">
        <f ca="1">K596+K600</f>
        <v>12244.166666666666</v>
      </c>
      <c r="L602" s="59">
        <f t="shared" ref="L602:AM602" ca="1" si="224">L596+L600</f>
        <v>12260.833333333334</v>
      </c>
      <c r="M602" s="59">
        <f t="shared" ca="1" si="224"/>
        <v>12277.5</v>
      </c>
      <c r="N602" s="59">
        <f t="shared" ca="1" si="224"/>
        <v>12294.166666666666</v>
      </c>
      <c r="O602" s="59">
        <f t="shared" ca="1" si="224"/>
        <v>12445.833333333334</v>
      </c>
      <c r="P602" s="59">
        <f t="shared" ca="1" si="224"/>
        <v>12732.5</v>
      </c>
      <c r="Q602" s="59">
        <f t="shared" ca="1" si="224"/>
        <v>13424.166666666666</v>
      </c>
      <c r="R602" s="59">
        <f t="shared" ca="1" si="224"/>
        <v>13440.833333333334</v>
      </c>
      <c r="S602" s="59">
        <f t="shared" ca="1" si="224"/>
        <v>13457.5</v>
      </c>
      <c r="T602" s="59">
        <f t="shared" ca="1" si="224"/>
        <v>13474.166666666666</v>
      </c>
      <c r="U602" s="59">
        <f t="shared" ca="1" si="224"/>
        <v>13490.833333333334</v>
      </c>
      <c r="V602" s="59">
        <f t="shared" ca="1" si="224"/>
        <v>13507.5</v>
      </c>
      <c r="W602" s="59">
        <f t="shared" ca="1" si="224"/>
        <v>21723.333333333328</v>
      </c>
      <c r="X602" s="59">
        <f t="shared" ca="1" si="224"/>
        <v>21756.666666666664</v>
      </c>
      <c r="Y602" s="59">
        <f t="shared" ca="1" si="224"/>
        <v>21789.999999999996</v>
      </c>
      <c r="Z602" s="59">
        <f t="shared" ca="1" si="224"/>
        <v>21823.333333333328</v>
      </c>
      <c r="AA602" s="59">
        <f t="shared" ca="1" si="224"/>
        <v>21856.666666666664</v>
      </c>
      <c r="AB602" s="59">
        <f t="shared" ca="1" si="224"/>
        <v>21889.999999999996</v>
      </c>
      <c r="AC602" s="59">
        <f t="shared" ca="1" si="224"/>
        <v>21923.333333333328</v>
      </c>
      <c r="AD602" s="59">
        <f t="shared" ca="1" si="224"/>
        <v>21956.666666666664</v>
      </c>
      <c r="AE602" s="59">
        <f t="shared" ca="1" si="224"/>
        <v>21989.999999999996</v>
      </c>
      <c r="AF602" s="59">
        <f t="shared" ca="1" si="224"/>
        <v>22023.333333333328</v>
      </c>
      <c r="AG602" s="59">
        <f t="shared" ca="1" si="224"/>
        <v>22056.666666666664</v>
      </c>
      <c r="AH602" s="59">
        <f t="shared" ca="1" si="224"/>
        <v>22089.999999999996</v>
      </c>
      <c r="AI602" s="59">
        <f t="shared" ca="1" si="224"/>
        <v>162090</v>
      </c>
      <c r="AJ602" s="59">
        <f t="shared" ca="1" si="224"/>
        <v>220580</v>
      </c>
      <c r="AK602" s="59">
        <f t="shared" ca="1" si="224"/>
        <v>238180</v>
      </c>
      <c r="AL602" s="59">
        <f t="shared" ca="1" si="224"/>
        <v>262980</v>
      </c>
      <c r="AM602" s="59">
        <f t="shared" ca="1" si="224"/>
        <v>284180</v>
      </c>
    </row>
    <row r="603" spans="1:39" hidden="1" outlineLevel="2" x14ac:dyDescent="0.3"/>
    <row r="604" spans="1:39" ht="13.5" hidden="1" outlineLevel="1" thickBot="1" x14ac:dyDescent="0.35"/>
    <row r="605" spans="1:39" ht="13.5" collapsed="1" thickBot="1" x14ac:dyDescent="0.35">
      <c r="A605" s="36" t="s">
        <v>151</v>
      </c>
      <c r="B605" s="96" t="s">
        <v>165</v>
      </c>
      <c r="C605" s="97"/>
      <c r="D605" s="97"/>
      <c r="E605" s="97"/>
      <c r="F605" s="97"/>
      <c r="G605" s="97"/>
      <c r="H605" s="97"/>
      <c r="I605" s="97"/>
      <c r="J605" s="97"/>
      <c r="K605" s="98"/>
      <c r="L605" s="98"/>
      <c r="M605" s="98"/>
      <c r="N605" s="98"/>
      <c r="O605" s="98"/>
      <c r="P605" s="98"/>
      <c r="Q605" s="98"/>
      <c r="R605" s="99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</row>
    <row r="606" spans="1:39" ht="13.5" hidden="1" outlineLevel="1" thickBot="1" x14ac:dyDescent="0.35">
      <c r="B606" s="104" t="s">
        <v>210</v>
      </c>
      <c r="C606" s="101"/>
      <c r="D606" s="101"/>
      <c r="E606" s="101"/>
      <c r="F606" s="101"/>
      <c r="G606" s="101"/>
      <c r="H606" s="101"/>
      <c r="I606" s="101"/>
      <c r="J606" s="101"/>
      <c r="K606" s="102"/>
      <c r="L606" s="102"/>
      <c r="M606" s="102"/>
      <c r="N606" s="102"/>
      <c r="O606" s="102"/>
      <c r="P606" s="102"/>
      <c r="Q606" s="102"/>
      <c r="R606" s="103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 spans="1:39" hidden="1" outlineLevel="1" x14ac:dyDescent="0.3"/>
    <row r="608" spans="1:39" s="46" customFormat="1" hidden="1" outlineLevel="1" collapsed="1" x14ac:dyDescent="0.25">
      <c r="A608" s="45"/>
      <c r="B608" s="105" t="s">
        <v>166</v>
      </c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7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  <c r="AM608" s="108"/>
    </row>
    <row r="609" spans="1:40" hidden="1" outlineLevel="2" x14ac:dyDescent="0.3">
      <c r="B609" t="s">
        <v>167</v>
      </c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>
        <f>AI624+AI639+AI654</f>
        <v>0</v>
      </c>
      <c r="AJ609" s="14">
        <f t="shared" ref="AJ609:AM610" si="225">AJ624+AJ639+AJ654</f>
        <v>0</v>
      </c>
      <c r="AK609" s="14">
        <f t="shared" si="225"/>
        <v>0</v>
      </c>
      <c r="AL609" s="14">
        <f t="shared" si="225"/>
        <v>0</v>
      </c>
      <c r="AM609" s="14">
        <f t="shared" si="225"/>
        <v>0</v>
      </c>
    </row>
    <row r="610" spans="1:40" hidden="1" outlineLevel="2" x14ac:dyDescent="0.3">
      <c r="B610" t="s">
        <v>168</v>
      </c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>
        <f>AI625+AI640+AI655</f>
        <v>0</v>
      </c>
      <c r="AJ610" s="14">
        <f t="shared" si="225"/>
        <v>0</v>
      </c>
      <c r="AK610" s="14">
        <f t="shared" si="225"/>
        <v>0</v>
      </c>
      <c r="AL610" s="14">
        <f t="shared" si="225"/>
        <v>0</v>
      </c>
      <c r="AM610" s="14">
        <f t="shared" si="225"/>
        <v>0</v>
      </c>
    </row>
    <row r="611" spans="1:40" ht="13.5" hidden="1" outlineLevel="2" thickBot="1" x14ac:dyDescent="0.35">
      <c r="B611" s="60" t="s">
        <v>169</v>
      </c>
      <c r="C611" s="6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>
        <f>-(AI626+AI641+AI656)</f>
        <v>0</v>
      </c>
      <c r="AJ611" s="70">
        <f>-(AJ626+AJ641+AJ656)</f>
        <v>0</v>
      </c>
      <c r="AK611" s="70">
        <f>-(AK626+AK641+AK656)</f>
        <v>0</v>
      </c>
      <c r="AL611" s="70">
        <f>-(AL626+AL641+AL656)</f>
        <v>0</v>
      </c>
      <c r="AM611" s="70">
        <f>-(AM626+AM641+AM656)</f>
        <v>0</v>
      </c>
    </row>
    <row r="612" spans="1:40" s="15" customFormat="1" ht="13.5" hidden="1" outlineLevel="2" thickBot="1" x14ac:dyDescent="0.35">
      <c r="A612" s="36"/>
      <c r="B612" s="58" t="s">
        <v>170</v>
      </c>
      <c r="C612" s="58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>
        <f>AI609+AI610+AI611</f>
        <v>0</v>
      </c>
      <c r="AJ612" s="71">
        <f>AJ609+AJ610+AJ611</f>
        <v>0</v>
      </c>
      <c r="AK612" s="71">
        <f>AK609+AK610+AK611</f>
        <v>0</v>
      </c>
      <c r="AL612" s="71">
        <f>AL609+AL610+AL611</f>
        <v>0</v>
      </c>
      <c r="AM612" s="71">
        <f>AM609+AM610+AM611</f>
        <v>0</v>
      </c>
    </row>
    <row r="613" spans="1:40" hidden="1" outlineLevel="2" x14ac:dyDescent="0.3"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</row>
    <row r="614" spans="1:40" hidden="1" outlineLevel="2" x14ac:dyDescent="0.3">
      <c r="B614" t="s">
        <v>171</v>
      </c>
      <c r="C614" s="72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>
        <f>-(AI630+AI645+AI660)</f>
        <v>0</v>
      </c>
      <c r="AJ614" s="73">
        <f>-(AJ630+AJ645+AJ660)</f>
        <v>0</v>
      </c>
      <c r="AK614" s="73">
        <f>-(AK630+AK645+AK660)</f>
        <v>0</v>
      </c>
      <c r="AL614" s="73">
        <f>-(AL630+AL645+AL660)</f>
        <v>0</v>
      </c>
      <c r="AM614" s="73">
        <f>-(AM630+AM645+AM660)</f>
        <v>0</v>
      </c>
    </row>
    <row r="615" spans="1:40" ht="13.5" hidden="1" outlineLevel="2" thickBot="1" x14ac:dyDescent="0.35">
      <c r="B615" t="s">
        <v>195</v>
      </c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>
        <f>-(AI629+AI644+AI659)</f>
        <v>0</v>
      </c>
      <c r="AJ615" s="14">
        <f>-(AJ629+AJ644+AJ659)</f>
        <v>0</v>
      </c>
      <c r="AK615" s="14">
        <f>-(AK629+AK644+AK659)</f>
        <v>0</v>
      </c>
      <c r="AL615" s="14">
        <f>-(AL629+AL644+AL659)</f>
        <v>0</v>
      </c>
      <c r="AM615" s="14">
        <f>-(AM629+AM644+AM659)</f>
        <v>0</v>
      </c>
    </row>
    <row r="616" spans="1:40" ht="13.5" hidden="1" outlineLevel="2" thickBot="1" x14ac:dyDescent="0.35">
      <c r="B616" s="74" t="s">
        <v>172</v>
      </c>
      <c r="C616" s="74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>
        <f>SUM(AI614:AI615)</f>
        <v>0</v>
      </c>
      <c r="AJ616" s="75">
        <f>SUM(AJ614:AJ615)</f>
        <v>0</v>
      </c>
      <c r="AK616" s="75">
        <f>SUM(AK614:AK615)</f>
        <v>0</v>
      </c>
      <c r="AL616" s="75">
        <f>SUM(AL614:AL615)</f>
        <v>0</v>
      </c>
      <c r="AM616" s="75">
        <f>SUM(AM614:AM615)</f>
        <v>0</v>
      </c>
    </row>
    <row r="617" spans="1:40" hidden="1" outlineLevel="2" x14ac:dyDescent="0.3">
      <c r="R617" s="76"/>
    </row>
    <row r="618" spans="1:40" s="15" customFormat="1" hidden="1" outlineLevel="2" x14ac:dyDescent="0.3">
      <c r="A618" s="36"/>
      <c r="B618" s="15" t="s">
        <v>173</v>
      </c>
      <c r="K618" s="30"/>
      <c r="L618" s="30"/>
      <c r="M618" s="30"/>
      <c r="N618" s="30"/>
      <c r="O618" s="30"/>
      <c r="P618" s="30"/>
      <c r="Q618" s="30"/>
      <c r="R618" s="31"/>
      <c r="AI618" s="33">
        <f>-(AI611+AI616)</f>
        <v>0</v>
      </c>
      <c r="AJ618" s="33">
        <f>-(AJ611+AJ616)</f>
        <v>0</v>
      </c>
      <c r="AK618" s="33">
        <f>-(AK611+AK616)</f>
        <v>0</v>
      </c>
      <c r="AL618" s="33">
        <f>-(AL611+AL616)</f>
        <v>0</v>
      </c>
      <c r="AM618" s="33">
        <f>-(AM611+AM616)</f>
        <v>0</v>
      </c>
      <c r="AN618" s="33"/>
    </row>
    <row r="619" spans="1:40" hidden="1" outlineLevel="2" x14ac:dyDescent="0.3"/>
    <row r="620" spans="1:40" s="46" customFormat="1" hidden="1" outlineLevel="1" collapsed="1" x14ac:dyDescent="0.25">
      <c r="A620" s="45"/>
      <c r="B620" s="105" t="s">
        <v>174</v>
      </c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7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  <c r="AM620" s="108"/>
    </row>
    <row r="621" spans="1:40" hidden="1" outlineLevel="2" x14ac:dyDescent="0.3">
      <c r="B621" s="24" t="s">
        <v>192</v>
      </c>
      <c r="R621" s="76"/>
      <c r="AI621" s="88">
        <f>IF(AI$5=$C624,1,0)</f>
        <v>1</v>
      </c>
      <c r="AJ621" s="88">
        <f>IF(AJ$5=$C624,1,0)</f>
        <v>0</v>
      </c>
      <c r="AK621" s="88">
        <f>IF(AK$5=$C624,1,0)</f>
        <v>0</v>
      </c>
      <c r="AL621" s="88">
        <f>IF(AL$5=$C624,1,0)</f>
        <v>0</v>
      </c>
      <c r="AM621" s="88">
        <f>IF(AM$5=$C624,1,0)</f>
        <v>0</v>
      </c>
    </row>
    <row r="622" spans="1:40" hidden="1" outlineLevel="2" x14ac:dyDescent="0.3">
      <c r="B622" s="24" t="s">
        <v>175</v>
      </c>
      <c r="R622" s="76"/>
      <c r="AI622" s="88">
        <f>IF(AND(SUM($J621:AI621)&gt;0,AI$5&lt;$C624+$C627-1),1,0)</f>
        <v>1</v>
      </c>
      <c r="AJ622" s="88">
        <f>IF(AND(SUM($J621:AJ621)&gt;0,AJ$5&lt;$C624+$C627-1),1,0)</f>
        <v>1</v>
      </c>
      <c r="AK622" s="88">
        <f>IF(AND(SUM($J621:AK621)&gt;0,AK$5&lt;$C624+$C627-1),1,0)</f>
        <v>1</v>
      </c>
      <c r="AL622" s="88">
        <f>IF(AND(SUM($J621:AL621)&gt;0,AL$5&lt;$C624+$C627-1),1,0)</f>
        <v>1</v>
      </c>
      <c r="AM622" s="88">
        <f>IF(AND(SUM($J621:AM621)&gt;0,AM$5&lt;$C624+$C627-1),1,0)</f>
        <v>1</v>
      </c>
    </row>
    <row r="623" spans="1:40" ht="13.5" hidden="1" outlineLevel="2" thickBot="1" x14ac:dyDescent="0.35">
      <c r="B623" s="24" t="s">
        <v>176</v>
      </c>
      <c r="C623" s="60"/>
      <c r="D623" s="60"/>
      <c r="E623" s="60"/>
      <c r="F623" s="60"/>
      <c r="G623" s="60"/>
      <c r="H623" s="60"/>
      <c r="I623" s="60"/>
      <c r="J623" s="60"/>
      <c r="K623" s="86"/>
      <c r="L623" s="86"/>
      <c r="M623" s="86"/>
      <c r="N623" s="86"/>
      <c r="O623" s="86"/>
      <c r="P623" s="86"/>
      <c r="Q623" s="86"/>
      <c r="R623" s="87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89">
        <f>IF(AI$5=$C624+$C627-1,1,0)</f>
        <v>0</v>
      </c>
      <c r="AJ623" s="89">
        <f>IF(AJ$5=$C624+$C627-1,1,0)</f>
        <v>0</v>
      </c>
      <c r="AK623" s="89">
        <f>IF(AK$5=$C624+$C627-1,1,0)</f>
        <v>0</v>
      </c>
      <c r="AL623" s="89">
        <f>IF(AL$5=$C624+$C627-1,1,0)</f>
        <v>0</v>
      </c>
      <c r="AM623" s="89">
        <f>IF(AM$5=$C624+$C627-1,1,0)</f>
        <v>0</v>
      </c>
    </row>
    <row r="624" spans="1:40" hidden="1" outlineLevel="2" x14ac:dyDescent="0.3">
      <c r="B624" s="77" t="s">
        <v>191</v>
      </c>
      <c r="C624" s="85">
        <v>2019</v>
      </c>
      <c r="D624" t="s">
        <v>167</v>
      </c>
      <c r="R624" s="76"/>
      <c r="AI624" s="14">
        <f>J627</f>
        <v>0</v>
      </c>
      <c r="AJ624" s="14">
        <f>AI627</f>
        <v>0</v>
      </c>
      <c r="AK624" s="14">
        <f>AJ627</f>
        <v>0</v>
      </c>
      <c r="AL624" s="14">
        <f>AK627</f>
        <v>0</v>
      </c>
      <c r="AM624" s="14">
        <f>AL627</f>
        <v>0</v>
      </c>
    </row>
    <row r="625" spans="1:39" hidden="1" outlineLevel="2" x14ac:dyDescent="0.3">
      <c r="B625" s="78" t="s">
        <v>177</v>
      </c>
      <c r="C625" s="84">
        <v>0</v>
      </c>
      <c r="D625" t="s">
        <v>168</v>
      </c>
      <c r="R625" s="76"/>
      <c r="AI625" s="14">
        <f>$C625*AI$621</f>
        <v>0</v>
      </c>
      <c r="AJ625" s="14">
        <f>$C625*AJ$621</f>
        <v>0</v>
      </c>
      <c r="AK625" s="14">
        <f>$C625*AK$621</f>
        <v>0</v>
      </c>
      <c r="AL625" s="14">
        <f>$C625*AL$621</f>
        <v>0</v>
      </c>
      <c r="AM625" s="14">
        <f>$C625*AM$621</f>
        <v>0</v>
      </c>
    </row>
    <row r="626" spans="1:39" ht="13.5" hidden="1" outlineLevel="2" thickBot="1" x14ac:dyDescent="0.35">
      <c r="B626" s="78" t="s">
        <v>178</v>
      </c>
      <c r="C626" s="79" t="s">
        <v>179</v>
      </c>
      <c r="D626" t="s">
        <v>169</v>
      </c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>
        <f>IF(AI622=1,AI628-AI629,IF(AI623=1,AI624,0))</f>
        <v>0</v>
      </c>
      <c r="AJ626" s="14">
        <f>IF(AJ622=1,AJ628-AJ629,IF(AJ623=1,AJ624,0))</f>
        <v>0</v>
      </c>
      <c r="AK626" s="14">
        <f>IF(AK622=1,AK628-AK629,IF(AK623=1,AK624,0))</f>
        <v>0</v>
      </c>
      <c r="AL626" s="14">
        <f>IF(AL622=1,AL628-AL629,IF(AL623=1,AL624,0))</f>
        <v>0</v>
      </c>
      <c r="AM626" s="14">
        <f>IF(AM622=1,AM628-AM629,IF(AM623=1,AM624,0))</f>
        <v>0</v>
      </c>
    </row>
    <row r="627" spans="1:39" ht="13.5" hidden="1" outlineLevel="2" thickBot="1" x14ac:dyDescent="0.35">
      <c r="B627" s="78" t="s">
        <v>180</v>
      </c>
      <c r="C627" s="79">
        <v>7</v>
      </c>
      <c r="D627" s="74" t="s">
        <v>188</v>
      </c>
      <c r="E627" s="74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>
        <f>SUM(AI624:AI625)-AI626</f>
        <v>0</v>
      </c>
      <c r="AJ627" s="75">
        <f>SUM(AJ624:AJ625)-AJ626</f>
        <v>0</v>
      </c>
      <c r="AK627" s="75">
        <f>SUM(AK624:AK625)-AK626</f>
        <v>0</v>
      </c>
      <c r="AL627" s="75">
        <f>SUM(AL624:AL625)-AL626</f>
        <v>0</v>
      </c>
      <c r="AM627" s="75">
        <f>SUM(AM624:AM625)-AM626</f>
        <v>0</v>
      </c>
    </row>
    <row r="628" spans="1:39" hidden="1" outlineLevel="2" x14ac:dyDescent="0.3">
      <c r="B628" s="78" t="s">
        <v>181</v>
      </c>
      <c r="C628" s="79" t="s">
        <v>182</v>
      </c>
      <c r="D628" t="s">
        <v>189</v>
      </c>
      <c r="R628" s="76"/>
      <c r="AI628" s="14">
        <f>-PMT($C631,$C627,$C625)*SUM(AI622:AI623)</f>
        <v>0</v>
      </c>
      <c r="AJ628" s="14">
        <f>-PMT($C631,$C627,$C625)*SUM(AJ622:AJ623)</f>
        <v>0</v>
      </c>
      <c r="AK628" s="14">
        <f>-PMT($C631,$C627,$C625)*SUM(AK622:AK623)</f>
        <v>0</v>
      </c>
      <c r="AL628" s="14">
        <f>-PMT($C631,$C627,$C625)*SUM(AL622:AL623)</f>
        <v>0</v>
      </c>
      <c r="AM628" s="14">
        <f>-PMT($C631,$C627,$C625)*SUM(AM622:AM623)</f>
        <v>0</v>
      </c>
    </row>
    <row r="629" spans="1:39" hidden="1" outlineLevel="2" x14ac:dyDescent="0.3">
      <c r="B629" s="78" t="s">
        <v>183</v>
      </c>
      <c r="C629" s="80">
        <v>2.5999999999999999E-2</v>
      </c>
      <c r="D629" t="s">
        <v>172</v>
      </c>
      <c r="R629" s="76"/>
      <c r="AI629" s="14">
        <f>IF(AI621=1,SUM(AI624:AI625)*$C631,AVERAGE(AH624:AI624)*$C631)</f>
        <v>0</v>
      </c>
      <c r="AJ629" s="14">
        <f>IF(AJ621=1,SUM(AJ624:AJ625)*$C631,AVERAGE(AI624:AJ624)*$C631)</f>
        <v>0</v>
      </c>
      <c r="AK629" s="14">
        <f>IF(AK621=1,SUM(AK624:AK625)*$C631,AVERAGE(AJ624:AK624)*$C631)</f>
        <v>0</v>
      </c>
      <c r="AL629" s="14">
        <f>IF(AL621=1,SUM(AL624:AL625)*$C631,AVERAGE(AK624:AL624)*$C631)</f>
        <v>0</v>
      </c>
      <c r="AM629" s="14">
        <f>IF(AM621=1,SUM(AM624:AM625)*$C631,AVERAGE(AL624:AM624)*$C631)</f>
        <v>0</v>
      </c>
    </row>
    <row r="630" spans="1:39" hidden="1" outlineLevel="2" x14ac:dyDescent="0.3">
      <c r="B630" s="78" t="s">
        <v>184</v>
      </c>
      <c r="C630" s="80">
        <v>7.3999999999999996E-2</v>
      </c>
      <c r="D630" t="s">
        <v>171</v>
      </c>
      <c r="R630" s="76"/>
      <c r="AI630" s="14">
        <f>AI625*$C632</f>
        <v>0</v>
      </c>
      <c r="AJ630" s="14">
        <f>AJ625*$C632</f>
        <v>0</v>
      </c>
      <c r="AK630" s="14">
        <f>AK625*$C632</f>
        <v>0</v>
      </c>
      <c r="AL630" s="14">
        <f>AL625*$C632</f>
        <v>0</v>
      </c>
      <c r="AM630" s="14">
        <f>AM625*$C632</f>
        <v>0</v>
      </c>
    </row>
    <row r="631" spans="1:39" ht="13.5" hidden="1" outlineLevel="2" thickBot="1" x14ac:dyDescent="0.35">
      <c r="B631" s="78" t="s">
        <v>185</v>
      </c>
      <c r="C631" s="81">
        <f>+C629+C630</f>
        <v>9.9999999999999992E-2</v>
      </c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</row>
    <row r="632" spans="1:39" ht="13.5" hidden="1" outlineLevel="2" thickBot="1" x14ac:dyDescent="0.35">
      <c r="B632" s="78" t="s">
        <v>186</v>
      </c>
      <c r="C632" s="80">
        <v>1.4999999999999999E-2</v>
      </c>
      <c r="D632" s="74" t="s">
        <v>190</v>
      </c>
      <c r="E632" s="74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>
        <f>-AI625+AI628+AI630</f>
        <v>0</v>
      </c>
      <c r="AJ632" s="75">
        <f>-AJ625+AJ628+AJ630</f>
        <v>0</v>
      </c>
      <c r="AK632" s="75">
        <f>-AK625+AK628+AK630</f>
        <v>0</v>
      </c>
      <c r="AL632" s="75">
        <f>-AL625+AL628+AL630</f>
        <v>0</v>
      </c>
      <c r="AM632" s="75">
        <f>-AM625+AM628+AM630</f>
        <v>0</v>
      </c>
    </row>
    <row r="633" spans="1:39" ht="13.5" hidden="1" outlineLevel="2" thickBot="1" x14ac:dyDescent="0.35">
      <c r="B633" s="82" t="s">
        <v>187</v>
      </c>
      <c r="C633" s="83" t="e">
        <f>IRR(AI632:AM632)</f>
        <v>#NUM!</v>
      </c>
      <c r="R633" s="76"/>
    </row>
    <row r="634" spans="1:39" hidden="1" outlineLevel="2" x14ac:dyDescent="0.3">
      <c r="R634" s="76"/>
    </row>
    <row r="635" spans="1:39" s="46" customFormat="1" hidden="1" outlineLevel="1" collapsed="1" x14ac:dyDescent="0.25">
      <c r="A635" s="45"/>
      <c r="B635" s="105" t="s">
        <v>193</v>
      </c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7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  <c r="AM635" s="108"/>
    </row>
    <row r="636" spans="1:39" hidden="1" outlineLevel="2" x14ac:dyDescent="0.3">
      <c r="B636" s="24" t="s">
        <v>192</v>
      </c>
      <c r="R636" s="76"/>
      <c r="AI636" s="88">
        <f>IF(AI$5=$C639,1,0)</f>
        <v>0</v>
      </c>
      <c r="AJ636" s="88">
        <f>IF(AJ$5=$C639,1,0)</f>
        <v>0</v>
      </c>
      <c r="AK636" s="88">
        <f>IF(AK$5=$C639,1,0)</f>
        <v>1</v>
      </c>
      <c r="AL636" s="88">
        <f>IF(AL$5=$C639,1,0)</f>
        <v>0</v>
      </c>
      <c r="AM636" s="88">
        <f>IF(AM$5=$C639,1,0)</f>
        <v>0</v>
      </c>
    </row>
    <row r="637" spans="1:39" hidden="1" outlineLevel="2" x14ac:dyDescent="0.3">
      <c r="B637" s="24" t="s">
        <v>175</v>
      </c>
      <c r="R637" s="76"/>
      <c r="AI637" s="88">
        <f>IF(AND(SUM($J636:AI636)&gt;0,AI$5&lt;$C639+$C642-1),1,0)</f>
        <v>0</v>
      </c>
      <c r="AJ637" s="88">
        <f>IF(AND(SUM($J636:AJ636)&gt;0,AJ$5&lt;$C639+$C642-1),1,0)</f>
        <v>0</v>
      </c>
      <c r="AK637" s="88">
        <f>IF(AND(SUM($J636:AK636)&gt;0,AK$5&lt;$C639+$C642-1),1,0)</f>
        <v>1</v>
      </c>
      <c r="AL637" s="88">
        <f>IF(AND(SUM($J636:AL636)&gt;0,AL$5&lt;$C639+$C642-1),1,0)</f>
        <v>1</v>
      </c>
      <c r="AM637" s="88">
        <f>IF(AND(SUM($J636:AM636)&gt;0,AM$5&lt;$C639+$C642-1),1,0)</f>
        <v>1</v>
      </c>
    </row>
    <row r="638" spans="1:39" ht="13.5" hidden="1" outlineLevel="2" thickBot="1" x14ac:dyDescent="0.35">
      <c r="B638" s="24" t="s">
        <v>176</v>
      </c>
      <c r="C638" s="60"/>
      <c r="D638" s="60"/>
      <c r="E638" s="60"/>
      <c r="F638" s="60"/>
      <c r="G638" s="60"/>
      <c r="H638" s="60"/>
      <c r="I638" s="60"/>
      <c r="J638" s="60"/>
      <c r="K638" s="86"/>
      <c r="L638" s="86"/>
      <c r="M638" s="86"/>
      <c r="N638" s="86"/>
      <c r="O638" s="86"/>
      <c r="P638" s="86"/>
      <c r="Q638" s="86"/>
      <c r="R638" s="87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89">
        <f>IF(AI$5=$C639+$C642-1,1,0)</f>
        <v>0</v>
      </c>
      <c r="AJ638" s="89">
        <f>IF(AJ$5=$C639+$C642-1,1,0)</f>
        <v>0</v>
      </c>
      <c r="AK638" s="89">
        <f>IF(AK$5=$C639+$C642-1,1,0)</f>
        <v>0</v>
      </c>
      <c r="AL638" s="89">
        <f>IF(AL$5=$C639+$C642-1,1,0)</f>
        <v>0</v>
      </c>
      <c r="AM638" s="89">
        <f>IF(AM$5=$C639+$C642-1,1,0)</f>
        <v>0</v>
      </c>
    </row>
    <row r="639" spans="1:39" hidden="1" outlineLevel="2" x14ac:dyDescent="0.3">
      <c r="B639" s="77" t="s">
        <v>191</v>
      </c>
      <c r="C639" s="85">
        <v>2021</v>
      </c>
      <c r="D639" t="s">
        <v>167</v>
      </c>
      <c r="R639" s="76"/>
      <c r="AI639" s="14">
        <f>J642</f>
        <v>0</v>
      </c>
      <c r="AJ639" s="14">
        <f>AI642</f>
        <v>0</v>
      </c>
      <c r="AK639" s="14">
        <f>AJ642</f>
        <v>0</v>
      </c>
      <c r="AL639" s="14">
        <f>AK642</f>
        <v>0</v>
      </c>
      <c r="AM639" s="14">
        <f>AL642</f>
        <v>0</v>
      </c>
    </row>
    <row r="640" spans="1:39" hidden="1" outlineLevel="2" x14ac:dyDescent="0.3">
      <c r="B640" s="78" t="s">
        <v>177</v>
      </c>
      <c r="C640" s="84">
        <v>0</v>
      </c>
      <c r="D640" t="s">
        <v>168</v>
      </c>
      <c r="R640" s="76"/>
      <c r="AI640" s="14">
        <f>$C640*AI$636</f>
        <v>0</v>
      </c>
      <c r="AJ640" s="14">
        <f>$C640*AJ$636</f>
        <v>0</v>
      </c>
      <c r="AK640" s="14">
        <f>$C640*AK$636</f>
        <v>0</v>
      </c>
      <c r="AL640" s="14">
        <f>$C640*AL$636</f>
        <v>0</v>
      </c>
      <c r="AM640" s="14">
        <f>$C640*AM$636</f>
        <v>0</v>
      </c>
    </row>
    <row r="641" spans="1:39" ht="13.5" hidden="1" outlineLevel="2" thickBot="1" x14ac:dyDescent="0.35">
      <c r="B641" s="78" t="s">
        <v>178</v>
      </c>
      <c r="C641" s="79" t="s">
        <v>179</v>
      </c>
      <c r="D641" t="s">
        <v>169</v>
      </c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>
        <f>IF(AI637=1,AI643-AI644,IF(AI638=1,AI639,0))</f>
        <v>0</v>
      </c>
      <c r="AJ641" s="14">
        <f>IF(AJ637=1,AJ643-AJ644,IF(AJ638=1,AJ639,0))</f>
        <v>0</v>
      </c>
      <c r="AK641" s="14">
        <f>IF(AK637=1,AK643-AK644,IF(AK638=1,AK639,0))</f>
        <v>0</v>
      </c>
      <c r="AL641" s="14">
        <f>IF(AL637=1,AL643-AL644,IF(AL638=1,AL639,0))</f>
        <v>0</v>
      </c>
      <c r="AM641" s="14">
        <f>IF(AM637=1,AM643-AM644,IF(AM638=1,AM639,0))</f>
        <v>0</v>
      </c>
    </row>
    <row r="642" spans="1:39" ht="13.5" hidden="1" outlineLevel="2" thickBot="1" x14ac:dyDescent="0.35">
      <c r="B642" s="78" t="s">
        <v>180</v>
      </c>
      <c r="C642" s="79">
        <v>6</v>
      </c>
      <c r="D642" s="74" t="s">
        <v>188</v>
      </c>
      <c r="E642" s="74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>
        <f>SUM(AI639:AI640)-AI641</f>
        <v>0</v>
      </c>
      <c r="AJ642" s="75">
        <f>SUM(AJ639:AJ640)-AJ641</f>
        <v>0</v>
      </c>
      <c r="AK642" s="75">
        <f>SUM(AK639:AK640)-AK641</f>
        <v>0</v>
      </c>
      <c r="AL642" s="75">
        <f>SUM(AL639:AL640)-AL641</f>
        <v>0</v>
      </c>
      <c r="AM642" s="75">
        <f>SUM(AM639:AM640)-AM641</f>
        <v>0</v>
      </c>
    </row>
    <row r="643" spans="1:39" hidden="1" outlineLevel="2" x14ac:dyDescent="0.3">
      <c r="B643" s="78" t="s">
        <v>181</v>
      </c>
      <c r="C643" s="79" t="s">
        <v>182</v>
      </c>
      <c r="D643" t="s">
        <v>189</v>
      </c>
      <c r="R643" s="76"/>
      <c r="AI643" s="14">
        <f>-PMT($C646,$C642,$C640)*SUM(AI637:AI638)</f>
        <v>0</v>
      </c>
      <c r="AJ643" s="14">
        <f>-PMT($C646,$C642,$C640)*SUM(AJ637:AJ638)</f>
        <v>0</v>
      </c>
      <c r="AK643" s="14">
        <f>-PMT($C646,$C642,$C640)*SUM(AK637:AK638)</f>
        <v>0</v>
      </c>
      <c r="AL643" s="14">
        <f>-PMT($C646,$C642,$C640)*SUM(AL637:AL638)</f>
        <v>0</v>
      </c>
      <c r="AM643" s="14">
        <f>-PMT($C646,$C642,$C640)*SUM(AM637:AM638)</f>
        <v>0</v>
      </c>
    </row>
    <row r="644" spans="1:39" hidden="1" outlineLevel="2" x14ac:dyDescent="0.3">
      <c r="B644" s="78" t="s">
        <v>183</v>
      </c>
      <c r="C644" s="80">
        <v>2.5999999999999999E-2</v>
      </c>
      <c r="D644" t="s">
        <v>172</v>
      </c>
      <c r="R644" s="76"/>
      <c r="AI644" s="14">
        <f>IF(AI636=1,SUM(AI639:AI640)*$C646,AVERAGE(AH639:AI639)*$C646)</f>
        <v>0</v>
      </c>
      <c r="AJ644" s="14">
        <f>IF(AJ636=1,SUM(AJ639:AJ640)*$C646,AVERAGE(AI639:AJ639)*$C646)</f>
        <v>0</v>
      </c>
      <c r="AK644" s="14">
        <f>IF(AK636=1,SUM(AK639:AK640)*$C646,AVERAGE(AJ639:AK639)*$C646)</f>
        <v>0</v>
      </c>
      <c r="AL644" s="14">
        <f>IF(AL636=1,SUM(AL639:AL640)*$C646,AVERAGE(AK639:AL639)*$C646)</f>
        <v>0</v>
      </c>
      <c r="AM644" s="14">
        <f>IF(AM636=1,SUM(AM639:AM640)*$C646,AVERAGE(AL639:AM639)*$C646)</f>
        <v>0</v>
      </c>
    </row>
    <row r="645" spans="1:39" hidden="1" outlineLevel="2" x14ac:dyDescent="0.3">
      <c r="B645" s="78" t="s">
        <v>184</v>
      </c>
      <c r="C645" s="80">
        <v>0.124</v>
      </c>
      <c r="D645" t="s">
        <v>171</v>
      </c>
      <c r="R645" s="76"/>
      <c r="AI645" s="14">
        <f>AI640*$C647</f>
        <v>0</v>
      </c>
      <c r="AJ645" s="14">
        <f>AJ640*$C647</f>
        <v>0</v>
      </c>
      <c r="AK645" s="14">
        <f>AK640*$C647</f>
        <v>0</v>
      </c>
      <c r="AL645" s="14">
        <f>AL640*$C647</f>
        <v>0</v>
      </c>
      <c r="AM645" s="14">
        <f>AM640*$C647</f>
        <v>0</v>
      </c>
    </row>
    <row r="646" spans="1:39" ht="13.5" hidden="1" outlineLevel="2" thickBot="1" x14ac:dyDescent="0.35">
      <c r="B646" s="78" t="s">
        <v>185</v>
      </c>
      <c r="C646" s="81">
        <f>+C644+C645</f>
        <v>0.15</v>
      </c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</row>
    <row r="647" spans="1:39" ht="13.5" hidden="1" outlineLevel="2" thickBot="1" x14ac:dyDescent="0.35">
      <c r="B647" s="78" t="s">
        <v>186</v>
      </c>
      <c r="C647" s="80">
        <v>1.4999999999999999E-2</v>
      </c>
      <c r="D647" s="74" t="s">
        <v>190</v>
      </c>
      <c r="E647" s="74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>
        <f>-AI640+AI643+AI645</f>
        <v>0</v>
      </c>
      <c r="AJ647" s="75">
        <f>-AJ640+AJ643+AJ645</f>
        <v>0</v>
      </c>
      <c r="AK647" s="75">
        <f>-AK640+AK643+AK645</f>
        <v>0</v>
      </c>
      <c r="AL647" s="75">
        <f>-AL640+AL643+AL645</f>
        <v>0</v>
      </c>
      <c r="AM647" s="75">
        <f>-AM640+AM643+AM645</f>
        <v>0</v>
      </c>
    </row>
    <row r="648" spans="1:39" ht="13.5" hidden="1" outlineLevel="2" thickBot="1" x14ac:dyDescent="0.35">
      <c r="B648" s="82" t="s">
        <v>187</v>
      </c>
      <c r="C648" s="83" t="e">
        <f>IRR(AI647:AM647)</f>
        <v>#NUM!</v>
      </c>
      <c r="R648" s="76"/>
    </row>
    <row r="649" spans="1:39" hidden="1" outlineLevel="2" x14ac:dyDescent="0.3"/>
    <row r="650" spans="1:39" s="46" customFormat="1" hidden="1" outlineLevel="1" collapsed="1" x14ac:dyDescent="0.25">
      <c r="A650" s="45"/>
      <c r="B650" s="105" t="s">
        <v>194</v>
      </c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7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  <c r="AM650" s="108"/>
    </row>
    <row r="651" spans="1:39" hidden="1" outlineLevel="2" x14ac:dyDescent="0.3">
      <c r="B651" s="24" t="s">
        <v>192</v>
      </c>
      <c r="R651" s="76"/>
      <c r="AI651" s="88">
        <f>IF(AI$5=$C654,1,0)</f>
        <v>1</v>
      </c>
      <c r="AJ651" s="88">
        <f>IF(AJ$5=$C654,1,0)</f>
        <v>0</v>
      </c>
      <c r="AK651" s="88">
        <f>IF(AK$5=$C654,1,0)</f>
        <v>0</v>
      </c>
      <c r="AL651" s="88">
        <f>IF(AL$5=$C654,1,0)</f>
        <v>0</v>
      </c>
      <c r="AM651" s="88">
        <f>IF(AM$5=$C654,1,0)</f>
        <v>0</v>
      </c>
    </row>
    <row r="652" spans="1:39" hidden="1" outlineLevel="2" x14ac:dyDescent="0.3">
      <c r="B652" s="24" t="s">
        <v>175</v>
      </c>
      <c r="R652" s="76"/>
      <c r="AI652" s="88">
        <f>IF(AND(SUM($J651:AI651)&gt;0,AI$5&lt;$C654+$C657-1),1,0)</f>
        <v>1</v>
      </c>
      <c r="AJ652" s="88">
        <f>IF(AND(SUM($J651:AJ651)&gt;0,AJ$5&lt;$C654+$C657-1),1,0)</f>
        <v>1</v>
      </c>
      <c r="AK652" s="88">
        <f>IF(AND(SUM($J651:AK651)&gt;0,AK$5&lt;$C654+$C657-1),1,0)</f>
        <v>1</v>
      </c>
      <c r="AL652" s="88">
        <f>IF(AND(SUM($J651:AL651)&gt;0,AL$5&lt;$C654+$C657-1),1,0)</f>
        <v>1</v>
      </c>
      <c r="AM652" s="88">
        <f>IF(AND(SUM($J651:AM651)&gt;0,AM$5&lt;$C654+$C657-1),1,0)</f>
        <v>0</v>
      </c>
    </row>
    <row r="653" spans="1:39" ht="13.5" hidden="1" outlineLevel="2" thickBot="1" x14ac:dyDescent="0.35">
      <c r="B653" s="24" t="s">
        <v>176</v>
      </c>
      <c r="C653" s="60"/>
      <c r="D653" s="60"/>
      <c r="E653" s="60"/>
      <c r="F653" s="60"/>
      <c r="G653" s="60"/>
      <c r="H653" s="60"/>
      <c r="I653" s="60"/>
      <c r="J653" s="60"/>
      <c r="K653" s="86"/>
      <c r="L653" s="86"/>
      <c r="M653" s="86"/>
      <c r="N653" s="86"/>
      <c r="O653" s="86"/>
      <c r="P653" s="86"/>
      <c r="Q653" s="86"/>
      <c r="R653" s="87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89">
        <f>IF(AI$5=$C654+$C657-1,1,0)</f>
        <v>0</v>
      </c>
      <c r="AJ653" s="89">
        <f>IF(AJ$5=$C654+$C657-1,1,0)</f>
        <v>0</v>
      </c>
      <c r="AK653" s="89">
        <f>IF(AK$5=$C654+$C657-1,1,0)</f>
        <v>0</v>
      </c>
      <c r="AL653" s="89">
        <f>IF(AL$5=$C654+$C657-1,1,0)</f>
        <v>0</v>
      </c>
      <c r="AM653" s="89">
        <f>IF(AM$5=$C654+$C657-1,1,0)</f>
        <v>1</v>
      </c>
    </row>
    <row r="654" spans="1:39" hidden="1" outlineLevel="2" x14ac:dyDescent="0.3">
      <c r="B654" s="77" t="s">
        <v>191</v>
      </c>
      <c r="C654" s="85">
        <v>2019</v>
      </c>
      <c r="D654" t="s">
        <v>167</v>
      </c>
      <c r="R654" s="76"/>
      <c r="AI654" s="14">
        <f>J657</f>
        <v>0</v>
      </c>
      <c r="AJ654" s="14">
        <f>AI657</f>
        <v>0</v>
      </c>
      <c r="AK654" s="14">
        <f>AJ657</f>
        <v>0</v>
      </c>
      <c r="AL654" s="14">
        <f>AK657</f>
        <v>0</v>
      </c>
      <c r="AM654" s="14">
        <f>AL657</f>
        <v>0</v>
      </c>
    </row>
    <row r="655" spans="1:39" hidden="1" outlineLevel="2" x14ac:dyDescent="0.3">
      <c r="B655" s="78" t="s">
        <v>177</v>
      </c>
      <c r="C655" s="84">
        <v>0</v>
      </c>
      <c r="D655" t="s">
        <v>168</v>
      </c>
      <c r="R655" s="76"/>
      <c r="AI655" s="14">
        <f>$C655*AI$651</f>
        <v>0</v>
      </c>
      <c r="AJ655" s="14">
        <f>$C655*AJ$651</f>
        <v>0</v>
      </c>
      <c r="AK655" s="14">
        <f>$C655*AK$651</f>
        <v>0</v>
      </c>
      <c r="AL655" s="14">
        <f>$C655*AL$651</f>
        <v>0</v>
      </c>
      <c r="AM655" s="14">
        <f>$C655*AM$651</f>
        <v>0</v>
      </c>
    </row>
    <row r="656" spans="1:39" ht="13.5" hidden="1" outlineLevel="2" thickBot="1" x14ac:dyDescent="0.35">
      <c r="B656" s="78" t="s">
        <v>178</v>
      </c>
      <c r="C656" s="79" t="s">
        <v>179</v>
      </c>
      <c r="D656" t="s">
        <v>169</v>
      </c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>
        <f>IF(AI652=1,AI658-AI659,IF(AI653=1,AI654,0))</f>
        <v>0</v>
      </c>
      <c r="AJ656" s="14">
        <f>IF(AJ652=1,AJ658-AJ659,IF(AJ653=1,AJ654,0))</f>
        <v>0</v>
      </c>
      <c r="AK656" s="14">
        <f>IF(AK652=1,AK658-AK659,IF(AK653=1,AK654,0))</f>
        <v>0</v>
      </c>
      <c r="AL656" s="14">
        <f>IF(AL652=1,AL658-AL659,IF(AL653=1,AL654,0))</f>
        <v>0</v>
      </c>
      <c r="AM656" s="14">
        <f>IF(AM652=1,AM658-AM659,IF(AM653=1,AM654,0))</f>
        <v>0</v>
      </c>
    </row>
    <row r="657" spans="1:39" ht="13.5" hidden="1" outlineLevel="2" thickBot="1" x14ac:dyDescent="0.35">
      <c r="B657" s="78" t="s">
        <v>180</v>
      </c>
      <c r="C657" s="79">
        <v>5</v>
      </c>
      <c r="D657" s="74" t="s">
        <v>188</v>
      </c>
      <c r="E657" s="74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>
        <f>SUM(AI654:AI655)-AI656</f>
        <v>0</v>
      </c>
      <c r="AJ657" s="75">
        <f>SUM(AJ654:AJ655)-AJ656</f>
        <v>0</v>
      </c>
      <c r="AK657" s="75">
        <f>SUM(AK654:AK655)-AK656</f>
        <v>0</v>
      </c>
      <c r="AL657" s="75">
        <f>SUM(AL654:AL655)-AL656</f>
        <v>0</v>
      </c>
      <c r="AM657" s="75">
        <f>SUM(AM654:AM655)-AM656</f>
        <v>0</v>
      </c>
    </row>
    <row r="658" spans="1:39" hidden="1" outlineLevel="2" x14ac:dyDescent="0.3">
      <c r="B658" s="78" t="s">
        <v>181</v>
      </c>
      <c r="C658" s="79" t="s">
        <v>182</v>
      </c>
      <c r="D658" t="s">
        <v>189</v>
      </c>
      <c r="R658" s="76"/>
      <c r="AI658" s="14">
        <f>-PMT($C661,$C657,$C655)*SUM(AI652:AI653)</f>
        <v>0</v>
      </c>
      <c r="AJ658" s="14">
        <f>-PMT($C661,$C657,$C655)*SUM(AJ652:AJ653)</f>
        <v>0</v>
      </c>
      <c r="AK658" s="14">
        <f>-PMT($C661,$C657,$C655)*SUM(AK652:AK653)</f>
        <v>0</v>
      </c>
      <c r="AL658" s="14">
        <f>-PMT($C661,$C657,$C655)*SUM(AL652:AL653)</f>
        <v>0</v>
      </c>
      <c r="AM658" s="14">
        <f>-PMT($C661,$C657,$C655)*SUM(AM652:AM653)</f>
        <v>0</v>
      </c>
    </row>
    <row r="659" spans="1:39" hidden="1" outlineLevel="2" x14ac:dyDescent="0.3">
      <c r="B659" s="78" t="s">
        <v>183</v>
      </c>
      <c r="C659" s="80">
        <v>2.5999999999999999E-2</v>
      </c>
      <c r="D659" t="s">
        <v>172</v>
      </c>
      <c r="R659" s="76"/>
      <c r="AI659" s="14">
        <f>IF(AI651=1,SUM(AI654:AI655)*$C661,AVERAGE(AH654:AI654)*$C661)</f>
        <v>0</v>
      </c>
      <c r="AJ659" s="14">
        <f>IF(AJ651=1,SUM(AJ654:AJ655)*$C661,AVERAGE(AI654:AJ654)*$C661)</f>
        <v>0</v>
      </c>
      <c r="AK659" s="14">
        <f>IF(AK651=1,SUM(AK654:AK655)*$C661,AVERAGE(AJ654:AK654)*$C661)</f>
        <v>0</v>
      </c>
      <c r="AL659" s="14">
        <f>IF(AL651=1,SUM(AL654:AL655)*$C661,AVERAGE(AK654:AL654)*$C661)</f>
        <v>0</v>
      </c>
      <c r="AM659" s="14">
        <f>IF(AM651=1,SUM(AM654:AM655)*$C661,AVERAGE(AL654:AM654)*$C661)</f>
        <v>0</v>
      </c>
    </row>
    <row r="660" spans="1:39" hidden="1" outlineLevel="2" x14ac:dyDescent="0.3">
      <c r="B660" s="78" t="s">
        <v>184</v>
      </c>
      <c r="C660" s="80">
        <v>4.3999999999999997E-2</v>
      </c>
      <c r="D660" t="s">
        <v>171</v>
      </c>
      <c r="R660" s="76"/>
      <c r="AI660" s="14">
        <f>AI655*$C662</f>
        <v>0</v>
      </c>
      <c r="AJ660" s="14">
        <f>AJ655*$C662</f>
        <v>0</v>
      </c>
      <c r="AK660" s="14">
        <f>AK655*$C662</f>
        <v>0</v>
      </c>
      <c r="AL660" s="14">
        <f>AL655*$C662</f>
        <v>0</v>
      </c>
      <c r="AM660" s="14">
        <f>AM655*$C662</f>
        <v>0</v>
      </c>
    </row>
    <row r="661" spans="1:39" ht="13.5" hidden="1" outlineLevel="2" thickBot="1" x14ac:dyDescent="0.35">
      <c r="B661" s="78" t="s">
        <v>185</v>
      </c>
      <c r="C661" s="81">
        <f>+C659+C660</f>
        <v>6.9999999999999993E-2</v>
      </c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</row>
    <row r="662" spans="1:39" ht="13.5" hidden="1" outlineLevel="2" thickBot="1" x14ac:dyDescent="0.35">
      <c r="B662" s="78" t="s">
        <v>186</v>
      </c>
      <c r="C662" s="80">
        <v>1.4999999999999999E-2</v>
      </c>
      <c r="D662" s="74" t="s">
        <v>190</v>
      </c>
      <c r="E662" s="74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>
        <f>-AI655+AI658+AI660</f>
        <v>0</v>
      </c>
      <c r="AJ662" s="75">
        <f>-AJ655+AJ658+AJ660</f>
        <v>0</v>
      </c>
      <c r="AK662" s="75">
        <f>-AK655+AK658+AK660</f>
        <v>0</v>
      </c>
      <c r="AL662" s="75">
        <f>-AL655+AL658+AL660</f>
        <v>0</v>
      </c>
      <c r="AM662" s="75">
        <f>-AM655+AM658+AM660</f>
        <v>0</v>
      </c>
    </row>
    <row r="663" spans="1:39" ht="13.5" hidden="1" outlineLevel="2" thickBot="1" x14ac:dyDescent="0.35">
      <c r="B663" s="82" t="s">
        <v>187</v>
      </c>
      <c r="C663" s="83" t="e">
        <f>IRR(AI662:AM662)</f>
        <v>#NUM!</v>
      </c>
      <c r="R663" s="76"/>
    </row>
    <row r="664" spans="1:39" hidden="1" outlineLevel="2" x14ac:dyDescent="0.3"/>
    <row r="665" spans="1:39" s="46" customFormat="1" hidden="1" outlineLevel="1" collapsed="1" x14ac:dyDescent="0.25">
      <c r="A665" s="45"/>
      <c r="B665" s="105" t="s">
        <v>208</v>
      </c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7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8"/>
    </row>
    <row r="666" spans="1:39" hidden="1" outlineLevel="2" x14ac:dyDescent="0.3">
      <c r="B666" t="s">
        <v>201</v>
      </c>
      <c r="K666" s="14">
        <f t="shared" ref="K666:AB666" ca="1" si="226">K703</f>
        <v>-101809.9</v>
      </c>
      <c r="L666" s="14">
        <f t="shared" ca="1" si="226"/>
        <v>-101809.9</v>
      </c>
      <c r="M666" s="14">
        <f t="shared" ca="1" si="226"/>
        <v>-101809.9</v>
      </c>
      <c r="N666" s="14">
        <f t="shared" ca="1" si="226"/>
        <v>-101809.9</v>
      </c>
      <c r="O666" s="14">
        <f t="shared" ca="1" si="226"/>
        <v>-104306.9</v>
      </c>
      <c r="P666" s="14">
        <f t="shared" ca="1" si="226"/>
        <v>-106152.3</v>
      </c>
      <c r="Q666" s="14">
        <f t="shared" ca="1" si="226"/>
        <v>-115246.5</v>
      </c>
      <c r="R666" s="14">
        <f t="shared" ca="1" si="226"/>
        <v>-115246.5</v>
      </c>
      <c r="S666" s="14">
        <f t="shared" ca="1" si="226"/>
        <v>-115246.5</v>
      </c>
      <c r="T666" s="14">
        <f t="shared" ca="1" si="226"/>
        <v>-115246.5</v>
      </c>
      <c r="U666" s="14">
        <f t="shared" ca="1" si="226"/>
        <v>-115246.5</v>
      </c>
      <c r="V666" s="14">
        <f t="shared" ca="1" si="226"/>
        <v>-115246.5</v>
      </c>
      <c r="W666" s="14">
        <f t="shared" ca="1" si="226"/>
        <v>-125338.4</v>
      </c>
      <c r="X666" s="14">
        <f t="shared" ca="1" si="226"/>
        <v>-125338.4</v>
      </c>
      <c r="Y666" s="14">
        <f t="shared" ca="1" si="226"/>
        <v>-125338.4</v>
      </c>
      <c r="Z666" s="14">
        <f t="shared" ca="1" si="226"/>
        <v>-125338.4</v>
      </c>
      <c r="AA666" s="14">
        <f t="shared" ca="1" si="226"/>
        <v>-125338.4</v>
      </c>
      <c r="AB666" s="14">
        <f t="shared" ca="1" si="226"/>
        <v>-125338.4</v>
      </c>
      <c r="AC666" s="14">
        <f ca="1">AC703</f>
        <v>-125338.4</v>
      </c>
      <c r="AD666" s="14">
        <f t="shared" ref="AD666:AM666" ca="1" si="227">AD703</f>
        <v>-125338.4</v>
      </c>
      <c r="AE666" s="14">
        <f t="shared" ca="1" si="227"/>
        <v>-125338.4</v>
      </c>
      <c r="AF666" s="14">
        <f t="shared" ca="1" si="227"/>
        <v>-125338.4</v>
      </c>
      <c r="AG666" s="14">
        <f t="shared" ca="1" si="227"/>
        <v>-125338.4</v>
      </c>
      <c r="AH666" s="14">
        <f t="shared" ca="1" si="227"/>
        <v>-125338.4</v>
      </c>
      <c r="AI666" s="14">
        <f t="shared" ca="1" si="227"/>
        <v>-1309177.8</v>
      </c>
      <c r="AJ666" s="14">
        <f t="shared" ca="1" si="227"/>
        <v>-1504060.7999999998</v>
      </c>
      <c r="AK666" s="14">
        <f t="shared" ca="1" si="227"/>
        <v>-1519929.4080000001</v>
      </c>
      <c r="AL666" s="14">
        <f t="shared" ca="1" si="227"/>
        <v>-1536662.3020800001</v>
      </c>
      <c r="AM666" s="14">
        <f t="shared" ca="1" si="227"/>
        <v>-1554373.9651007999</v>
      </c>
    </row>
    <row r="667" spans="1:39" hidden="1" outlineLevel="2" x14ac:dyDescent="0.3">
      <c r="B667" t="s">
        <v>204</v>
      </c>
      <c r="K667" s="14">
        <f t="shared" ref="K667:AB667" ca="1" si="228">K707</f>
        <v>-114054.06666666667</v>
      </c>
      <c r="L667" s="14">
        <f t="shared" ca="1" si="228"/>
        <v>-114070.73333333332</v>
      </c>
      <c r="M667" s="14">
        <f t="shared" ca="1" si="228"/>
        <v>-114087.4</v>
      </c>
      <c r="N667" s="14">
        <f t="shared" ca="1" si="228"/>
        <v>-114104.06666666667</v>
      </c>
      <c r="O667" s="14">
        <f t="shared" ca="1" si="228"/>
        <v>-116752.73333333332</v>
      </c>
      <c r="P667" s="14">
        <f t="shared" ca="1" si="228"/>
        <v>-118884.8</v>
      </c>
      <c r="Q667" s="14">
        <f t="shared" ca="1" si="228"/>
        <v>-128670.66666666667</v>
      </c>
      <c r="R667" s="14">
        <f t="shared" ca="1" si="228"/>
        <v>-128687.33333333333</v>
      </c>
      <c r="S667" s="14">
        <f t="shared" ca="1" si="228"/>
        <v>-128704</v>
      </c>
      <c r="T667" s="14">
        <f t="shared" ca="1" si="228"/>
        <v>-128720.66666666667</v>
      </c>
      <c r="U667" s="14">
        <f t="shared" ca="1" si="228"/>
        <v>-128737.33333333333</v>
      </c>
      <c r="V667" s="14">
        <f t="shared" ca="1" si="228"/>
        <v>-128754</v>
      </c>
      <c r="W667" s="14">
        <f t="shared" ca="1" si="228"/>
        <v>-147061.73333333334</v>
      </c>
      <c r="X667" s="14">
        <f t="shared" ca="1" si="228"/>
        <v>-147095.06666666665</v>
      </c>
      <c r="Y667" s="14">
        <f t="shared" ca="1" si="228"/>
        <v>-147128.4</v>
      </c>
      <c r="Z667" s="14">
        <f t="shared" ca="1" si="228"/>
        <v>-147161.73333333334</v>
      </c>
      <c r="AA667" s="14">
        <f t="shared" ca="1" si="228"/>
        <v>-147195.06666666665</v>
      </c>
      <c r="AB667" s="14">
        <f t="shared" ca="1" si="228"/>
        <v>-147228.4</v>
      </c>
      <c r="AC667" s="14">
        <f ca="1">AC707</f>
        <v>-147261.73333333334</v>
      </c>
      <c r="AD667" s="14">
        <f t="shared" ref="AD667:AM667" ca="1" si="229">AD707</f>
        <v>-147295.06666666665</v>
      </c>
      <c r="AE667" s="14">
        <f t="shared" ca="1" si="229"/>
        <v>-147328.4</v>
      </c>
      <c r="AF667" s="14">
        <f t="shared" ca="1" si="229"/>
        <v>-147361.73333333334</v>
      </c>
      <c r="AG667" s="14">
        <f t="shared" ca="1" si="229"/>
        <v>-147395.06666666665</v>
      </c>
      <c r="AH667" s="14">
        <f t="shared" ca="1" si="229"/>
        <v>-147428.4</v>
      </c>
      <c r="AI667" s="14">
        <f t="shared" ca="1" si="229"/>
        <v>-1471267.8</v>
      </c>
      <c r="AJ667" s="14">
        <f t="shared" ca="1" si="229"/>
        <v>-1724640.7999999998</v>
      </c>
      <c r="AK667" s="14">
        <f t="shared" ca="1" si="229"/>
        <v>-1758109.4080000001</v>
      </c>
      <c r="AL667" s="14">
        <f t="shared" ca="1" si="229"/>
        <v>-1799642.3020800001</v>
      </c>
      <c r="AM667" s="14">
        <f t="shared" ca="1" si="229"/>
        <v>-1838553.9651007999</v>
      </c>
    </row>
    <row r="668" spans="1:39" hidden="1" outlineLevel="2" x14ac:dyDescent="0.3">
      <c r="B668" t="s">
        <v>202</v>
      </c>
      <c r="K668" s="14">
        <f t="shared" ref="K668:AM668" ca="1" si="230">K785</f>
        <v>-893918.54599999997</v>
      </c>
      <c r="L668" s="14">
        <f t="shared" ca="1" si="230"/>
        <v>-974773.59199999995</v>
      </c>
      <c r="M668" s="14">
        <f t="shared" ca="1" si="230"/>
        <v>-1055625.138</v>
      </c>
      <c r="N668" s="14">
        <f t="shared" ca="1" si="230"/>
        <v>-1136473.1840000001</v>
      </c>
      <c r="O668" s="14">
        <f t="shared" ca="1" si="230"/>
        <v>-1224402.0100000002</v>
      </c>
      <c r="P668" s="14">
        <f t="shared" ca="1" si="230"/>
        <v>-1318868.5020000003</v>
      </c>
      <c r="Q668" s="14">
        <f t="shared" ca="1" si="230"/>
        <v>-1435794.1620000002</v>
      </c>
      <c r="R668" s="14">
        <f t="shared" ca="1" si="230"/>
        <v>-1527016.3220000002</v>
      </c>
      <c r="S668" s="14">
        <f t="shared" ca="1" si="230"/>
        <v>-1618234.9820000001</v>
      </c>
      <c r="T668" s="14">
        <f t="shared" ca="1" si="230"/>
        <v>-1709450.142</v>
      </c>
      <c r="U668" s="14">
        <f t="shared" ca="1" si="230"/>
        <v>-1800661.8019999999</v>
      </c>
      <c r="V668" s="14">
        <f t="shared" ca="1" si="230"/>
        <v>-1891869.9619999998</v>
      </c>
      <c r="W668" s="14">
        <f t="shared" ca="1" si="230"/>
        <v>-2184305.398</v>
      </c>
      <c r="X668" s="14">
        <f t="shared" ca="1" si="230"/>
        <v>-2281753.8339999998</v>
      </c>
      <c r="Y668" s="14">
        <f t="shared" ca="1" si="230"/>
        <v>-2379195.27</v>
      </c>
      <c r="Z668" s="14">
        <f t="shared" ca="1" si="230"/>
        <v>-2476629.7060000002</v>
      </c>
      <c r="AA668" s="14">
        <f t="shared" ca="1" si="230"/>
        <v>-2574057.142</v>
      </c>
      <c r="AB668" s="14">
        <f t="shared" ca="1" si="230"/>
        <v>-2671477.5780000002</v>
      </c>
      <c r="AC668" s="14">
        <f t="shared" ca="1" si="230"/>
        <v>-2768891.0140000004</v>
      </c>
      <c r="AD668" s="14">
        <f t="shared" ca="1" si="230"/>
        <v>-2866297.45</v>
      </c>
      <c r="AE668" s="14">
        <f t="shared" ca="1" si="230"/>
        <v>-2963696.8860000004</v>
      </c>
      <c r="AF668" s="14">
        <f t="shared" ca="1" si="230"/>
        <v>-3061089.3220000006</v>
      </c>
      <c r="AG668" s="14">
        <f t="shared" ca="1" si="230"/>
        <v>-3158474.7580000004</v>
      </c>
      <c r="AH668" s="14">
        <f t="shared" ca="1" si="230"/>
        <v>-3255853.1940000006</v>
      </c>
      <c r="AI668" s="14">
        <f t="shared" ca="1" si="230"/>
        <v>-1891869.9620000003</v>
      </c>
      <c r="AJ668" s="14">
        <f t="shared" ca="1" si="230"/>
        <v>-3255853.1940000001</v>
      </c>
      <c r="AK668" s="14">
        <f t="shared" ca="1" si="230"/>
        <v>-4536659.6263200007</v>
      </c>
      <c r="AL668" s="14">
        <f t="shared" ca="1" si="230"/>
        <v>-5951677.0449632006</v>
      </c>
      <c r="AM668" s="14">
        <f t="shared" ca="1" si="230"/>
        <v>-7407634.6773928329</v>
      </c>
    </row>
    <row r="669" spans="1:39" hidden="1" outlineLevel="2" x14ac:dyDescent="0.3">
      <c r="B669" t="s">
        <v>211</v>
      </c>
      <c r="K669" s="14">
        <f t="shared" ref="K669:AB669" si="231">+K612</f>
        <v>0</v>
      </c>
      <c r="L669" s="14">
        <f t="shared" si="231"/>
        <v>0</v>
      </c>
      <c r="M669" s="14">
        <f t="shared" si="231"/>
        <v>0</v>
      </c>
      <c r="N669" s="14">
        <f t="shared" si="231"/>
        <v>0</v>
      </c>
      <c r="O669" s="14">
        <f t="shared" si="231"/>
        <v>0</v>
      </c>
      <c r="P669" s="14">
        <f t="shared" si="231"/>
        <v>0</v>
      </c>
      <c r="Q669" s="14">
        <f t="shared" si="231"/>
        <v>0</v>
      </c>
      <c r="R669" s="14">
        <f t="shared" si="231"/>
        <v>0</v>
      </c>
      <c r="S669" s="14">
        <f t="shared" si="231"/>
        <v>0</v>
      </c>
      <c r="T669" s="14">
        <f t="shared" si="231"/>
        <v>0</v>
      </c>
      <c r="U669" s="14">
        <f t="shared" si="231"/>
        <v>0</v>
      </c>
      <c r="V669" s="14">
        <f t="shared" si="231"/>
        <v>0</v>
      </c>
      <c r="W669" s="14">
        <f t="shared" si="231"/>
        <v>0</v>
      </c>
      <c r="X669" s="14">
        <f t="shared" si="231"/>
        <v>0</v>
      </c>
      <c r="Y669" s="14">
        <f t="shared" si="231"/>
        <v>0</v>
      </c>
      <c r="Z669" s="14">
        <f t="shared" si="231"/>
        <v>0</v>
      </c>
      <c r="AA669" s="14">
        <f t="shared" si="231"/>
        <v>0</v>
      </c>
      <c r="AB669" s="14">
        <f t="shared" si="231"/>
        <v>0</v>
      </c>
      <c r="AC669" s="14">
        <f>+AC612</f>
        <v>0</v>
      </c>
      <c r="AD669" s="14">
        <f t="shared" ref="AD669:AM669" si="232">+AD612</f>
        <v>0</v>
      </c>
      <c r="AE669" s="14">
        <f t="shared" si="232"/>
        <v>0</v>
      </c>
      <c r="AF669" s="14">
        <f t="shared" si="232"/>
        <v>0</v>
      </c>
      <c r="AG669" s="14">
        <f t="shared" si="232"/>
        <v>0</v>
      </c>
      <c r="AH669" s="14">
        <f t="shared" si="232"/>
        <v>0</v>
      </c>
      <c r="AI669" s="14">
        <f t="shared" si="232"/>
        <v>0</v>
      </c>
      <c r="AJ669" s="14">
        <f t="shared" si="232"/>
        <v>0</v>
      </c>
      <c r="AK669" s="14">
        <f t="shared" si="232"/>
        <v>0</v>
      </c>
      <c r="AL669" s="14">
        <f t="shared" si="232"/>
        <v>0</v>
      </c>
      <c r="AM669" s="14">
        <f t="shared" si="232"/>
        <v>0</v>
      </c>
    </row>
    <row r="670" spans="1:39" hidden="1" outlineLevel="2" x14ac:dyDescent="0.3">
      <c r="B670" t="s">
        <v>203</v>
      </c>
      <c r="K670" s="14">
        <f t="shared" ref="K670:AB670" ca="1" si="233">K669-K668</f>
        <v>893918.54599999997</v>
      </c>
      <c r="L670" s="14">
        <f t="shared" ca="1" si="233"/>
        <v>974773.59199999995</v>
      </c>
      <c r="M670" s="14">
        <f t="shared" ca="1" si="233"/>
        <v>1055625.138</v>
      </c>
      <c r="N670" s="14">
        <f t="shared" ca="1" si="233"/>
        <v>1136473.1840000001</v>
      </c>
      <c r="O670" s="14">
        <f t="shared" ca="1" si="233"/>
        <v>1224402.0100000002</v>
      </c>
      <c r="P670" s="14">
        <f t="shared" ca="1" si="233"/>
        <v>1318868.5020000003</v>
      </c>
      <c r="Q670" s="14">
        <f t="shared" ca="1" si="233"/>
        <v>1435794.1620000002</v>
      </c>
      <c r="R670" s="14">
        <f t="shared" ca="1" si="233"/>
        <v>1527016.3220000002</v>
      </c>
      <c r="S670" s="14">
        <f t="shared" ca="1" si="233"/>
        <v>1618234.9820000001</v>
      </c>
      <c r="T670" s="14">
        <f t="shared" ca="1" si="233"/>
        <v>1709450.142</v>
      </c>
      <c r="U670" s="14">
        <f t="shared" ca="1" si="233"/>
        <v>1800661.8019999999</v>
      </c>
      <c r="V670" s="14">
        <f t="shared" ca="1" si="233"/>
        <v>1891869.9619999998</v>
      </c>
      <c r="W670" s="14">
        <f t="shared" ca="1" si="233"/>
        <v>2184305.398</v>
      </c>
      <c r="X670" s="14">
        <f t="shared" ca="1" si="233"/>
        <v>2281753.8339999998</v>
      </c>
      <c r="Y670" s="14">
        <f t="shared" ca="1" si="233"/>
        <v>2379195.27</v>
      </c>
      <c r="Z670" s="14">
        <f t="shared" ca="1" si="233"/>
        <v>2476629.7060000002</v>
      </c>
      <c r="AA670" s="14">
        <f t="shared" ca="1" si="233"/>
        <v>2574057.142</v>
      </c>
      <c r="AB670" s="14">
        <f t="shared" ca="1" si="233"/>
        <v>2671477.5780000002</v>
      </c>
      <c r="AC670" s="14">
        <f ca="1">AC669-AC668</f>
        <v>2768891.0140000004</v>
      </c>
      <c r="AD670" s="14">
        <f t="shared" ref="AD670:AM670" ca="1" si="234">AD669-AD668</f>
        <v>2866297.45</v>
      </c>
      <c r="AE670" s="14">
        <f t="shared" ca="1" si="234"/>
        <v>2963696.8860000004</v>
      </c>
      <c r="AF670" s="14">
        <f t="shared" ca="1" si="234"/>
        <v>3061089.3220000006</v>
      </c>
      <c r="AG670" s="14">
        <f t="shared" ca="1" si="234"/>
        <v>3158474.7580000004</v>
      </c>
      <c r="AH670" s="14">
        <f t="shared" ca="1" si="234"/>
        <v>3255853.1940000006</v>
      </c>
      <c r="AI670" s="14">
        <f t="shared" ca="1" si="234"/>
        <v>1891869.9620000003</v>
      </c>
      <c r="AJ670" s="14">
        <f t="shared" ca="1" si="234"/>
        <v>3255853.1940000001</v>
      </c>
      <c r="AK670" s="14">
        <f t="shared" ca="1" si="234"/>
        <v>4536659.6263200007</v>
      </c>
      <c r="AL670" s="14">
        <f t="shared" ca="1" si="234"/>
        <v>5951677.0449632006</v>
      </c>
      <c r="AM670" s="14">
        <f t="shared" ca="1" si="234"/>
        <v>7407634.6773928329</v>
      </c>
    </row>
    <row r="671" spans="1:39" hidden="1" outlineLevel="2" x14ac:dyDescent="0.3">
      <c r="B671" t="str">
        <f>B618</f>
        <v>Debt Service</v>
      </c>
      <c r="K671" s="3">
        <f>K618</f>
        <v>0</v>
      </c>
      <c r="L671" s="3">
        <f t="shared" ref="L671:AM671" si="235">L618</f>
        <v>0</v>
      </c>
      <c r="M671" s="3">
        <f t="shared" si="235"/>
        <v>0</v>
      </c>
      <c r="N671" s="3">
        <f t="shared" si="235"/>
        <v>0</v>
      </c>
      <c r="O671" s="3">
        <f t="shared" si="235"/>
        <v>0</v>
      </c>
      <c r="P671" s="3">
        <f t="shared" si="235"/>
        <v>0</v>
      </c>
      <c r="Q671" s="3">
        <f t="shared" si="235"/>
        <v>0</v>
      </c>
      <c r="R671" s="3">
        <f t="shared" si="235"/>
        <v>0</v>
      </c>
      <c r="S671" s="3">
        <f t="shared" si="235"/>
        <v>0</v>
      </c>
      <c r="T671" s="3">
        <f t="shared" si="235"/>
        <v>0</v>
      </c>
      <c r="U671" s="3">
        <f t="shared" si="235"/>
        <v>0</v>
      </c>
      <c r="V671" s="3">
        <f t="shared" si="235"/>
        <v>0</v>
      </c>
      <c r="W671" s="3">
        <f t="shared" si="235"/>
        <v>0</v>
      </c>
      <c r="X671" s="3">
        <f t="shared" si="235"/>
        <v>0</v>
      </c>
      <c r="Y671" s="3">
        <f t="shared" si="235"/>
        <v>0</v>
      </c>
      <c r="Z671" s="3">
        <f t="shared" si="235"/>
        <v>0</v>
      </c>
      <c r="AA671" s="3">
        <f t="shared" si="235"/>
        <v>0</v>
      </c>
      <c r="AB671" s="3">
        <f t="shared" si="235"/>
        <v>0</v>
      </c>
      <c r="AC671" s="3">
        <f t="shared" si="235"/>
        <v>0</v>
      </c>
      <c r="AD671" s="3">
        <f t="shared" si="235"/>
        <v>0</v>
      </c>
      <c r="AE671" s="3">
        <f t="shared" si="235"/>
        <v>0</v>
      </c>
      <c r="AF671" s="3">
        <f t="shared" si="235"/>
        <v>0</v>
      </c>
      <c r="AG671" s="3">
        <f t="shared" si="235"/>
        <v>0</v>
      </c>
      <c r="AH671" s="3">
        <f t="shared" si="235"/>
        <v>0</v>
      </c>
      <c r="AI671" s="3">
        <f t="shared" si="235"/>
        <v>0</v>
      </c>
      <c r="AJ671" s="3">
        <f t="shared" si="235"/>
        <v>0</v>
      </c>
      <c r="AK671" s="3">
        <f t="shared" si="235"/>
        <v>0</v>
      </c>
      <c r="AL671" s="3">
        <f t="shared" si="235"/>
        <v>0</v>
      </c>
      <c r="AM671" s="3">
        <f t="shared" si="235"/>
        <v>0</v>
      </c>
    </row>
    <row r="672" spans="1:39" hidden="1" outlineLevel="2" x14ac:dyDescent="0.3">
      <c r="B672" t="str">
        <f>B616</f>
        <v>Interest Expense</v>
      </c>
      <c r="K672" s="3">
        <f t="shared" ref="K672:AM672" si="236">-K616</f>
        <v>0</v>
      </c>
      <c r="L672" s="3">
        <f t="shared" si="236"/>
        <v>0</v>
      </c>
      <c r="M672" s="3">
        <f t="shared" si="236"/>
        <v>0</v>
      </c>
      <c r="N672" s="3">
        <f t="shared" si="236"/>
        <v>0</v>
      </c>
      <c r="O672" s="3">
        <f t="shared" si="236"/>
        <v>0</v>
      </c>
      <c r="P672" s="3">
        <f t="shared" si="236"/>
        <v>0</v>
      </c>
      <c r="Q672" s="3">
        <f t="shared" si="236"/>
        <v>0</v>
      </c>
      <c r="R672" s="3">
        <f t="shared" si="236"/>
        <v>0</v>
      </c>
      <c r="S672" s="3">
        <f t="shared" si="236"/>
        <v>0</v>
      </c>
      <c r="T672" s="3">
        <f t="shared" si="236"/>
        <v>0</v>
      </c>
      <c r="U672" s="3">
        <f t="shared" si="236"/>
        <v>0</v>
      </c>
      <c r="V672" s="3">
        <f t="shared" si="236"/>
        <v>0</v>
      </c>
      <c r="W672" s="3">
        <f t="shared" si="236"/>
        <v>0</v>
      </c>
      <c r="X672" s="3">
        <f t="shared" si="236"/>
        <v>0</v>
      </c>
      <c r="Y672" s="3">
        <f t="shared" si="236"/>
        <v>0</v>
      </c>
      <c r="Z672" s="3">
        <f t="shared" si="236"/>
        <v>0</v>
      </c>
      <c r="AA672" s="3">
        <f t="shared" si="236"/>
        <v>0</v>
      </c>
      <c r="AB672" s="3">
        <f t="shared" si="236"/>
        <v>0</v>
      </c>
      <c r="AC672" s="3">
        <f t="shared" si="236"/>
        <v>0</v>
      </c>
      <c r="AD672" s="3">
        <f t="shared" si="236"/>
        <v>0</v>
      </c>
      <c r="AE672" s="3">
        <f t="shared" si="236"/>
        <v>0</v>
      </c>
      <c r="AF672" s="3">
        <f t="shared" si="236"/>
        <v>0</v>
      </c>
      <c r="AG672" s="3">
        <f t="shared" si="236"/>
        <v>0</v>
      </c>
      <c r="AH672" s="3">
        <f t="shared" si="236"/>
        <v>0</v>
      </c>
      <c r="AI672" s="3">
        <f t="shared" si="236"/>
        <v>0</v>
      </c>
      <c r="AJ672" s="3">
        <f t="shared" si="236"/>
        <v>0</v>
      </c>
      <c r="AK672" s="3">
        <f t="shared" si="236"/>
        <v>0</v>
      </c>
      <c r="AL672" s="3">
        <f t="shared" si="236"/>
        <v>0</v>
      </c>
      <c r="AM672" s="3">
        <f t="shared" si="236"/>
        <v>0</v>
      </c>
    </row>
    <row r="673" spans="1:39" hidden="1" outlineLevel="2" x14ac:dyDescent="0.3">
      <c r="B673" t="s">
        <v>196</v>
      </c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 t="e">
        <f ca="1">AI667/AI616</f>
        <v>#DIV/0!</v>
      </c>
      <c r="AJ673" s="109" t="e">
        <f ca="1">AJ667/AJ616</f>
        <v>#DIV/0!</v>
      </c>
      <c r="AK673" s="109" t="e">
        <f ca="1">AK667/AK616</f>
        <v>#DIV/0!</v>
      </c>
      <c r="AL673" s="109" t="e">
        <f ca="1">AL667/AL616</f>
        <v>#DIV/0!</v>
      </c>
      <c r="AM673" s="109" t="e">
        <f ca="1">AM667/AM616</f>
        <v>#DIV/0!</v>
      </c>
    </row>
    <row r="674" spans="1:39" hidden="1" outlineLevel="2" x14ac:dyDescent="0.3">
      <c r="B674" t="s">
        <v>197</v>
      </c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 t="e">
        <f ca="1">AI667/AI671</f>
        <v>#DIV/0!</v>
      </c>
      <c r="AJ674" s="109" t="e">
        <f ca="1">AJ667/AJ671</f>
        <v>#DIV/0!</v>
      </c>
      <c r="AK674" s="109" t="e">
        <f ca="1">AK667/AK671</f>
        <v>#DIV/0!</v>
      </c>
      <c r="AL674" s="109" t="e">
        <f ca="1">AL667/AL671</f>
        <v>#DIV/0!</v>
      </c>
      <c r="AM674" s="109" t="e">
        <f ca="1">AM667/AM671</f>
        <v>#DIV/0!</v>
      </c>
    </row>
    <row r="675" spans="1:39" hidden="1" outlineLevel="2" x14ac:dyDescent="0.3">
      <c r="B675" t="s">
        <v>198</v>
      </c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>
        <f ca="1">AI670/AI666</f>
        <v>-1.4450825258417919</v>
      </c>
      <c r="AJ675" s="109">
        <f ca="1">AJ670/AJ666</f>
        <v>-2.1647084971564983</v>
      </c>
      <c r="AK675" s="109">
        <f ca="1">AK670/AK666</f>
        <v>-2.9847831106114109</v>
      </c>
      <c r="AL675" s="109">
        <f ca="1">AL670/AL666</f>
        <v>-3.8731197068523846</v>
      </c>
      <c r="AM675" s="109">
        <f ca="1">AM670/AM666</f>
        <v>-4.7656708383638255</v>
      </c>
    </row>
    <row r="676" spans="1:39" hidden="1" outlineLevel="2" x14ac:dyDescent="0.3">
      <c r="B676" t="s">
        <v>199</v>
      </c>
      <c r="K676" s="3"/>
    </row>
    <row r="677" spans="1:39" hidden="1" outlineLevel="2" x14ac:dyDescent="0.3">
      <c r="B677" t="s">
        <v>200</v>
      </c>
      <c r="K677" s="3"/>
    </row>
    <row r="678" spans="1:39" hidden="1" outlineLevel="2" x14ac:dyDescent="0.3"/>
    <row r="679" spans="1:39" ht="13.5" hidden="1" outlineLevel="1" thickBot="1" x14ac:dyDescent="0.35"/>
    <row r="680" spans="1:39" ht="13.5" collapsed="1" thickBot="1" x14ac:dyDescent="0.35">
      <c r="A680" s="36" t="s">
        <v>151</v>
      </c>
      <c r="B680" s="96" t="s">
        <v>205</v>
      </c>
      <c r="C680" s="97"/>
      <c r="D680" s="97"/>
      <c r="E680" s="97"/>
      <c r="F680" s="97"/>
      <c r="G680" s="97"/>
      <c r="H680" s="97"/>
      <c r="I680" s="97"/>
      <c r="J680" s="97"/>
      <c r="K680" s="98"/>
      <c r="L680" s="98"/>
      <c r="M680" s="98"/>
      <c r="N680" s="98"/>
      <c r="O680" s="98"/>
      <c r="P680" s="98"/>
      <c r="Q680" s="98"/>
      <c r="R680" s="99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</row>
    <row r="681" spans="1:39" ht="13.5" hidden="1" outlineLevel="1" thickBot="1" x14ac:dyDescent="0.35">
      <c r="B681" s="104" t="s">
        <v>210</v>
      </c>
      <c r="C681" s="101"/>
      <c r="D681" s="101"/>
      <c r="E681" s="101"/>
      <c r="F681" s="101"/>
      <c r="G681" s="101"/>
      <c r="H681" s="101"/>
      <c r="I681" s="101"/>
      <c r="J681" s="101"/>
      <c r="K681" s="102"/>
      <c r="L681" s="102"/>
      <c r="M681" s="102"/>
      <c r="N681" s="102"/>
      <c r="O681" s="102"/>
      <c r="P681" s="102"/>
      <c r="Q681" s="102"/>
      <c r="R681" s="103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 spans="1:39" hidden="1" outlineLevel="1" x14ac:dyDescent="0.3"/>
    <row r="683" spans="1:39" s="15" customFormat="1" hidden="1" outlineLevel="1" collapsed="1" x14ac:dyDescent="0.3">
      <c r="A683" s="36"/>
      <c r="B683" s="15" t="s">
        <v>69</v>
      </c>
      <c r="K683" s="29">
        <f t="shared" ref="K683:AM683" ca="1" si="237">SUM(K684:K686)</f>
        <v>0</v>
      </c>
      <c r="L683" s="29">
        <f t="shared" ca="1" si="237"/>
        <v>0</v>
      </c>
      <c r="M683" s="29">
        <f t="shared" ca="1" si="237"/>
        <v>0</v>
      </c>
      <c r="N683" s="29">
        <f t="shared" ca="1" si="237"/>
        <v>0</v>
      </c>
      <c r="O683" s="29">
        <f t="shared" ca="1" si="237"/>
        <v>0</v>
      </c>
      <c r="P683" s="29">
        <f t="shared" ca="1" si="237"/>
        <v>0</v>
      </c>
      <c r="Q683" s="29">
        <f t="shared" ca="1" si="237"/>
        <v>0</v>
      </c>
      <c r="R683" s="33">
        <f t="shared" ca="1" si="237"/>
        <v>0</v>
      </c>
      <c r="S683" s="33">
        <f t="shared" ca="1" si="237"/>
        <v>0</v>
      </c>
      <c r="T683" s="33">
        <f t="shared" ca="1" si="237"/>
        <v>0</v>
      </c>
      <c r="U683" s="33">
        <f t="shared" ca="1" si="237"/>
        <v>0</v>
      </c>
      <c r="V683" s="33">
        <f t="shared" ca="1" si="237"/>
        <v>0</v>
      </c>
      <c r="W683" s="33">
        <f t="shared" ca="1" si="237"/>
        <v>0</v>
      </c>
      <c r="X683" s="33">
        <f t="shared" ca="1" si="237"/>
        <v>0</v>
      </c>
      <c r="Y683" s="33">
        <f t="shared" ca="1" si="237"/>
        <v>0</v>
      </c>
      <c r="Z683" s="33">
        <f t="shared" ca="1" si="237"/>
        <v>0</v>
      </c>
      <c r="AA683" s="33">
        <f t="shared" ca="1" si="237"/>
        <v>0</v>
      </c>
      <c r="AB683" s="33">
        <f t="shared" ca="1" si="237"/>
        <v>0</v>
      </c>
      <c r="AC683" s="33">
        <f t="shared" ca="1" si="237"/>
        <v>0</v>
      </c>
      <c r="AD683" s="33">
        <f t="shared" ca="1" si="237"/>
        <v>0</v>
      </c>
      <c r="AE683" s="33">
        <f t="shared" ca="1" si="237"/>
        <v>0</v>
      </c>
      <c r="AF683" s="33">
        <f t="shared" ca="1" si="237"/>
        <v>0</v>
      </c>
      <c r="AG683" s="33">
        <f t="shared" ca="1" si="237"/>
        <v>0</v>
      </c>
      <c r="AH683" s="33">
        <f t="shared" ca="1" si="237"/>
        <v>0</v>
      </c>
      <c r="AI683" s="33">
        <f t="shared" ca="1" si="237"/>
        <v>0</v>
      </c>
      <c r="AJ683" s="33">
        <f t="shared" ca="1" si="237"/>
        <v>0</v>
      </c>
      <c r="AK683" s="33">
        <f t="shared" ca="1" si="237"/>
        <v>0</v>
      </c>
      <c r="AL683" s="33">
        <f t="shared" ca="1" si="237"/>
        <v>0</v>
      </c>
      <c r="AM683" s="33">
        <f t="shared" ca="1" si="237"/>
        <v>0</v>
      </c>
    </row>
    <row r="684" spans="1:39" hidden="1" outlineLevel="2" x14ac:dyDescent="0.3">
      <c r="C684" t="str">
        <f>C515</f>
        <v>Top Celebrities</v>
      </c>
      <c r="K684" s="14">
        <f t="shared" ref="K684:AM684" ca="1" si="238">K515</f>
        <v>0</v>
      </c>
      <c r="L684" s="14">
        <f t="shared" ca="1" si="238"/>
        <v>0</v>
      </c>
      <c r="M684" s="14">
        <f t="shared" ca="1" si="238"/>
        <v>0</v>
      </c>
      <c r="N684" s="14">
        <f t="shared" ca="1" si="238"/>
        <v>0</v>
      </c>
      <c r="O684" s="14">
        <f t="shared" ca="1" si="238"/>
        <v>0</v>
      </c>
      <c r="P684" s="14">
        <f t="shared" ca="1" si="238"/>
        <v>0</v>
      </c>
      <c r="Q684" s="14">
        <f t="shared" ca="1" si="238"/>
        <v>0</v>
      </c>
      <c r="R684" s="14">
        <f t="shared" ca="1" si="238"/>
        <v>0</v>
      </c>
      <c r="S684" s="14">
        <f t="shared" ca="1" si="238"/>
        <v>0</v>
      </c>
      <c r="T684" s="14">
        <f t="shared" ca="1" si="238"/>
        <v>0</v>
      </c>
      <c r="U684" s="14">
        <f t="shared" ca="1" si="238"/>
        <v>0</v>
      </c>
      <c r="V684" s="14">
        <f t="shared" ca="1" si="238"/>
        <v>0</v>
      </c>
      <c r="W684" s="14">
        <f t="shared" ca="1" si="238"/>
        <v>0</v>
      </c>
      <c r="X684" s="14">
        <f t="shared" ca="1" si="238"/>
        <v>0</v>
      </c>
      <c r="Y684" s="14">
        <f t="shared" ca="1" si="238"/>
        <v>0</v>
      </c>
      <c r="Z684" s="14">
        <f t="shared" ca="1" si="238"/>
        <v>0</v>
      </c>
      <c r="AA684" s="14">
        <f t="shared" ca="1" si="238"/>
        <v>0</v>
      </c>
      <c r="AB684" s="14">
        <f t="shared" ca="1" si="238"/>
        <v>0</v>
      </c>
      <c r="AC684" s="14">
        <f t="shared" ca="1" si="238"/>
        <v>0</v>
      </c>
      <c r="AD684" s="14">
        <f t="shared" ca="1" si="238"/>
        <v>0</v>
      </c>
      <c r="AE684" s="14">
        <f t="shared" ca="1" si="238"/>
        <v>0</v>
      </c>
      <c r="AF684" s="14">
        <f t="shared" ca="1" si="238"/>
        <v>0</v>
      </c>
      <c r="AG684" s="14">
        <f t="shared" ca="1" si="238"/>
        <v>0</v>
      </c>
      <c r="AH684" s="14">
        <f t="shared" ca="1" si="238"/>
        <v>0</v>
      </c>
      <c r="AI684" s="14">
        <f t="shared" ca="1" si="238"/>
        <v>0</v>
      </c>
      <c r="AJ684" s="14">
        <f t="shared" ca="1" si="238"/>
        <v>0</v>
      </c>
      <c r="AK684" s="14">
        <f t="shared" ca="1" si="238"/>
        <v>0</v>
      </c>
      <c r="AL684" s="14">
        <f t="shared" ca="1" si="238"/>
        <v>0</v>
      </c>
      <c r="AM684" s="14">
        <f t="shared" ca="1" si="238"/>
        <v>0</v>
      </c>
    </row>
    <row r="685" spans="1:39" hidden="1" outlineLevel="2" x14ac:dyDescent="0.3">
      <c r="C685" t="str">
        <f>C516</f>
        <v>Celebrities</v>
      </c>
      <c r="K685" s="14">
        <f t="shared" ref="K685:AM685" ca="1" si="239">K516</f>
        <v>0</v>
      </c>
      <c r="L685" s="14">
        <f t="shared" ca="1" si="239"/>
        <v>0</v>
      </c>
      <c r="M685" s="14">
        <f t="shared" ca="1" si="239"/>
        <v>0</v>
      </c>
      <c r="N685" s="14">
        <f t="shared" ca="1" si="239"/>
        <v>0</v>
      </c>
      <c r="O685" s="14">
        <f t="shared" ca="1" si="239"/>
        <v>0</v>
      </c>
      <c r="P685" s="14">
        <f t="shared" ca="1" si="239"/>
        <v>0</v>
      </c>
      <c r="Q685" s="14">
        <f t="shared" ca="1" si="239"/>
        <v>0</v>
      </c>
      <c r="R685" s="14">
        <f t="shared" ca="1" si="239"/>
        <v>0</v>
      </c>
      <c r="S685" s="14">
        <f t="shared" ca="1" si="239"/>
        <v>0</v>
      </c>
      <c r="T685" s="14">
        <f t="shared" ca="1" si="239"/>
        <v>0</v>
      </c>
      <c r="U685" s="14">
        <f t="shared" ca="1" si="239"/>
        <v>0</v>
      </c>
      <c r="V685" s="14">
        <f t="shared" ca="1" si="239"/>
        <v>0</v>
      </c>
      <c r="W685" s="14">
        <f t="shared" ca="1" si="239"/>
        <v>0</v>
      </c>
      <c r="X685" s="14">
        <f t="shared" ca="1" si="239"/>
        <v>0</v>
      </c>
      <c r="Y685" s="14">
        <f t="shared" ca="1" si="239"/>
        <v>0</v>
      </c>
      <c r="Z685" s="14">
        <f t="shared" ca="1" si="239"/>
        <v>0</v>
      </c>
      <c r="AA685" s="14">
        <f t="shared" ca="1" si="239"/>
        <v>0</v>
      </c>
      <c r="AB685" s="14">
        <f t="shared" ca="1" si="239"/>
        <v>0</v>
      </c>
      <c r="AC685" s="14">
        <f t="shared" ca="1" si="239"/>
        <v>0</v>
      </c>
      <c r="AD685" s="14">
        <f t="shared" ca="1" si="239"/>
        <v>0</v>
      </c>
      <c r="AE685" s="14">
        <f t="shared" ca="1" si="239"/>
        <v>0</v>
      </c>
      <c r="AF685" s="14">
        <f t="shared" ca="1" si="239"/>
        <v>0</v>
      </c>
      <c r="AG685" s="14">
        <f t="shared" ca="1" si="239"/>
        <v>0</v>
      </c>
      <c r="AH685" s="14">
        <f t="shared" ca="1" si="239"/>
        <v>0</v>
      </c>
      <c r="AI685" s="14">
        <f t="shared" ca="1" si="239"/>
        <v>0</v>
      </c>
      <c r="AJ685" s="14">
        <f t="shared" ca="1" si="239"/>
        <v>0</v>
      </c>
      <c r="AK685" s="14">
        <f t="shared" ca="1" si="239"/>
        <v>0</v>
      </c>
      <c r="AL685" s="14">
        <f t="shared" ca="1" si="239"/>
        <v>0</v>
      </c>
      <c r="AM685" s="14">
        <f t="shared" ca="1" si="239"/>
        <v>0</v>
      </c>
    </row>
    <row r="686" spans="1:39" hidden="1" outlineLevel="2" x14ac:dyDescent="0.3">
      <c r="C686" t="str">
        <f>C517</f>
        <v>Old Celebrities</v>
      </c>
      <c r="K686" s="3">
        <f t="shared" ref="K686:AM686" ca="1" si="240">K517</f>
        <v>0</v>
      </c>
      <c r="L686" s="3">
        <f t="shared" ca="1" si="240"/>
        <v>0</v>
      </c>
      <c r="M686" s="3">
        <f t="shared" ca="1" si="240"/>
        <v>0</v>
      </c>
      <c r="N686" s="3">
        <f t="shared" ca="1" si="240"/>
        <v>0</v>
      </c>
      <c r="O686" s="3">
        <f t="shared" ca="1" si="240"/>
        <v>0</v>
      </c>
      <c r="P686" s="3">
        <f t="shared" ca="1" si="240"/>
        <v>0</v>
      </c>
      <c r="Q686" s="3">
        <f t="shared" ca="1" si="240"/>
        <v>0</v>
      </c>
      <c r="R686" s="3">
        <f t="shared" ca="1" si="240"/>
        <v>0</v>
      </c>
      <c r="S686" s="3">
        <f t="shared" ca="1" si="240"/>
        <v>0</v>
      </c>
      <c r="T686" s="3">
        <f t="shared" ca="1" si="240"/>
        <v>0</v>
      </c>
      <c r="U686" s="3">
        <f t="shared" ca="1" si="240"/>
        <v>0</v>
      </c>
      <c r="V686" s="3">
        <f t="shared" ca="1" si="240"/>
        <v>0</v>
      </c>
      <c r="W686" s="3">
        <f t="shared" ca="1" si="240"/>
        <v>0</v>
      </c>
      <c r="X686" s="3">
        <f t="shared" ca="1" si="240"/>
        <v>0</v>
      </c>
      <c r="Y686" s="3">
        <f t="shared" ca="1" si="240"/>
        <v>0</v>
      </c>
      <c r="Z686" s="3">
        <f t="shared" ca="1" si="240"/>
        <v>0</v>
      </c>
      <c r="AA686" s="3">
        <f t="shared" ca="1" si="240"/>
        <v>0</v>
      </c>
      <c r="AB686" s="3">
        <f t="shared" ca="1" si="240"/>
        <v>0</v>
      </c>
      <c r="AC686" s="3">
        <f t="shared" ca="1" si="240"/>
        <v>0</v>
      </c>
      <c r="AD686" s="3">
        <f t="shared" ca="1" si="240"/>
        <v>0</v>
      </c>
      <c r="AE686" s="3">
        <f t="shared" ca="1" si="240"/>
        <v>0</v>
      </c>
      <c r="AF686" s="3">
        <f t="shared" ca="1" si="240"/>
        <v>0</v>
      </c>
      <c r="AG686" s="3">
        <f t="shared" ca="1" si="240"/>
        <v>0</v>
      </c>
      <c r="AH686" s="3">
        <f t="shared" ca="1" si="240"/>
        <v>0</v>
      </c>
      <c r="AI686" s="3">
        <f t="shared" ca="1" si="240"/>
        <v>0</v>
      </c>
      <c r="AJ686" s="3">
        <f t="shared" ca="1" si="240"/>
        <v>0</v>
      </c>
      <c r="AK686" s="3">
        <f t="shared" ca="1" si="240"/>
        <v>0</v>
      </c>
      <c r="AL686" s="3">
        <f t="shared" ca="1" si="240"/>
        <v>0</v>
      </c>
      <c r="AM686" s="3">
        <f t="shared" ca="1" si="240"/>
        <v>0</v>
      </c>
    </row>
    <row r="687" spans="1:39" hidden="1" outlineLevel="1" collapsed="1" x14ac:dyDescent="0.3">
      <c r="B687" t="s">
        <v>230</v>
      </c>
      <c r="K687" s="3">
        <f t="shared" ref="K687:AM687" ca="1" si="241">SUM(K688:K692)</f>
        <v>-2800</v>
      </c>
      <c r="L687" s="3">
        <f t="shared" ca="1" si="241"/>
        <v>-2800</v>
      </c>
      <c r="M687" s="3">
        <f t="shared" ca="1" si="241"/>
        <v>-2800</v>
      </c>
      <c r="N687" s="3">
        <f t="shared" ca="1" si="241"/>
        <v>-2800</v>
      </c>
      <c r="O687" s="3">
        <f t="shared" ca="1" si="241"/>
        <v>-2800</v>
      </c>
      <c r="P687" s="3">
        <f t="shared" ca="1" si="241"/>
        <v>-2800</v>
      </c>
      <c r="Q687" s="3">
        <f t="shared" ca="1" si="241"/>
        <v>-2800</v>
      </c>
      <c r="R687" s="3">
        <f t="shared" ca="1" si="241"/>
        <v>-2800</v>
      </c>
      <c r="S687" s="3">
        <f t="shared" ca="1" si="241"/>
        <v>-2800</v>
      </c>
      <c r="T687" s="3">
        <f t="shared" ca="1" si="241"/>
        <v>-2800</v>
      </c>
      <c r="U687" s="3">
        <f t="shared" ca="1" si="241"/>
        <v>-2800</v>
      </c>
      <c r="V687" s="3">
        <f t="shared" ca="1" si="241"/>
        <v>-2800</v>
      </c>
      <c r="W687" s="3">
        <f t="shared" ca="1" si="241"/>
        <v>-2800</v>
      </c>
      <c r="X687" s="3">
        <f t="shared" ca="1" si="241"/>
        <v>-2800</v>
      </c>
      <c r="Y687" s="3">
        <f t="shared" ca="1" si="241"/>
        <v>-2800</v>
      </c>
      <c r="Z687" s="3">
        <f t="shared" ca="1" si="241"/>
        <v>-2800</v>
      </c>
      <c r="AA687" s="3">
        <f t="shared" ca="1" si="241"/>
        <v>-2800</v>
      </c>
      <c r="AB687" s="3">
        <f t="shared" ca="1" si="241"/>
        <v>-2800</v>
      </c>
      <c r="AC687" s="3">
        <f t="shared" ca="1" si="241"/>
        <v>-2800</v>
      </c>
      <c r="AD687" s="3">
        <f t="shared" ca="1" si="241"/>
        <v>-2800</v>
      </c>
      <c r="AE687" s="3">
        <f t="shared" ca="1" si="241"/>
        <v>-2800</v>
      </c>
      <c r="AF687" s="3">
        <f t="shared" ca="1" si="241"/>
        <v>-2800</v>
      </c>
      <c r="AG687" s="3">
        <f t="shared" ca="1" si="241"/>
        <v>-2800</v>
      </c>
      <c r="AH687" s="3">
        <f t="shared" ca="1" si="241"/>
        <v>-2800</v>
      </c>
      <c r="AI687" s="3">
        <f t="shared" ca="1" si="241"/>
        <v>-33600</v>
      </c>
      <c r="AJ687" s="3">
        <f t="shared" ca="1" si="241"/>
        <v>-33600</v>
      </c>
      <c r="AK687" s="3">
        <f t="shared" ca="1" si="241"/>
        <v>-38640</v>
      </c>
      <c r="AL687" s="3">
        <f t="shared" ca="1" si="241"/>
        <v>-44436</v>
      </c>
      <c r="AM687" s="3">
        <f t="shared" ca="1" si="241"/>
        <v>-51101.399999999994</v>
      </c>
    </row>
    <row r="688" spans="1:39" hidden="1" outlineLevel="2" x14ac:dyDescent="0.3">
      <c r="C688" t="str">
        <f>B521</f>
        <v>% Commission / Sales staff per movie</v>
      </c>
      <c r="K688" s="3">
        <f t="shared" ref="K688:AM688" ca="1" si="242">-K521</f>
        <v>0</v>
      </c>
      <c r="L688" s="3">
        <f t="shared" ca="1" si="242"/>
        <v>0</v>
      </c>
      <c r="M688" s="3">
        <f t="shared" ca="1" si="242"/>
        <v>0</v>
      </c>
      <c r="N688" s="3">
        <f t="shared" ca="1" si="242"/>
        <v>0</v>
      </c>
      <c r="O688" s="3">
        <f t="shared" ca="1" si="242"/>
        <v>0</v>
      </c>
      <c r="P688" s="3">
        <f t="shared" ca="1" si="242"/>
        <v>0</v>
      </c>
      <c r="Q688" s="3">
        <f t="shared" ca="1" si="242"/>
        <v>0</v>
      </c>
      <c r="R688" s="3">
        <f t="shared" ca="1" si="242"/>
        <v>0</v>
      </c>
      <c r="S688" s="3">
        <f t="shared" ca="1" si="242"/>
        <v>0</v>
      </c>
      <c r="T688" s="3">
        <f t="shared" ca="1" si="242"/>
        <v>0</v>
      </c>
      <c r="U688" s="3">
        <f t="shared" ca="1" si="242"/>
        <v>0</v>
      </c>
      <c r="V688" s="3">
        <f t="shared" ca="1" si="242"/>
        <v>0</v>
      </c>
      <c r="W688" s="3">
        <f t="shared" ca="1" si="242"/>
        <v>0</v>
      </c>
      <c r="X688" s="3">
        <f t="shared" ca="1" si="242"/>
        <v>0</v>
      </c>
      <c r="Y688" s="3">
        <f t="shared" ca="1" si="242"/>
        <v>0</v>
      </c>
      <c r="Z688" s="3">
        <f t="shared" ca="1" si="242"/>
        <v>0</v>
      </c>
      <c r="AA688" s="3">
        <f t="shared" ca="1" si="242"/>
        <v>0</v>
      </c>
      <c r="AB688" s="3">
        <f t="shared" ca="1" si="242"/>
        <v>0</v>
      </c>
      <c r="AC688" s="3">
        <f t="shared" ca="1" si="242"/>
        <v>0</v>
      </c>
      <c r="AD688" s="3">
        <f t="shared" ca="1" si="242"/>
        <v>0</v>
      </c>
      <c r="AE688" s="3">
        <f t="shared" ca="1" si="242"/>
        <v>0</v>
      </c>
      <c r="AF688" s="3">
        <f t="shared" ca="1" si="242"/>
        <v>0</v>
      </c>
      <c r="AG688" s="3">
        <f t="shared" ca="1" si="242"/>
        <v>0</v>
      </c>
      <c r="AH688" s="3">
        <f t="shared" ca="1" si="242"/>
        <v>0</v>
      </c>
      <c r="AI688" s="3">
        <f t="shared" ca="1" si="242"/>
        <v>0</v>
      </c>
      <c r="AJ688" s="3">
        <f t="shared" ca="1" si="242"/>
        <v>0</v>
      </c>
      <c r="AK688" s="3">
        <f t="shared" ca="1" si="242"/>
        <v>0</v>
      </c>
      <c r="AL688" s="3">
        <f t="shared" ca="1" si="242"/>
        <v>0</v>
      </c>
      <c r="AM688" s="3">
        <f t="shared" ca="1" si="242"/>
        <v>0</v>
      </c>
    </row>
    <row r="689" spans="1:39" hidden="1" outlineLevel="2" x14ac:dyDescent="0.3">
      <c r="C689" t="str">
        <f>B522</f>
        <v>Expense budget / Sales staff</v>
      </c>
      <c r="K689" s="3">
        <f t="shared" ref="K689:AM689" ca="1" si="243">-K522</f>
        <v>-2800</v>
      </c>
      <c r="L689" s="3">
        <f t="shared" ca="1" si="243"/>
        <v>-2800</v>
      </c>
      <c r="M689" s="3">
        <f t="shared" ca="1" si="243"/>
        <v>-2800</v>
      </c>
      <c r="N689" s="3">
        <f t="shared" ca="1" si="243"/>
        <v>-2800</v>
      </c>
      <c r="O689" s="3">
        <f t="shared" ca="1" si="243"/>
        <v>-2800</v>
      </c>
      <c r="P689" s="3">
        <f t="shared" ca="1" si="243"/>
        <v>-2800</v>
      </c>
      <c r="Q689" s="3">
        <f t="shared" ca="1" si="243"/>
        <v>-2800</v>
      </c>
      <c r="R689" s="3">
        <f t="shared" ca="1" si="243"/>
        <v>-2800</v>
      </c>
      <c r="S689" s="3">
        <f t="shared" ca="1" si="243"/>
        <v>-2800</v>
      </c>
      <c r="T689" s="3">
        <f t="shared" ca="1" si="243"/>
        <v>-2800</v>
      </c>
      <c r="U689" s="3">
        <f t="shared" ca="1" si="243"/>
        <v>-2800</v>
      </c>
      <c r="V689" s="3">
        <f t="shared" ca="1" si="243"/>
        <v>-2800</v>
      </c>
      <c r="W689" s="3">
        <f t="shared" ca="1" si="243"/>
        <v>-2800</v>
      </c>
      <c r="X689" s="3">
        <f t="shared" ca="1" si="243"/>
        <v>-2800</v>
      </c>
      <c r="Y689" s="3">
        <f t="shared" ca="1" si="243"/>
        <v>-2800</v>
      </c>
      <c r="Z689" s="3">
        <f t="shared" ca="1" si="243"/>
        <v>-2800</v>
      </c>
      <c r="AA689" s="3">
        <f t="shared" ca="1" si="243"/>
        <v>-2800</v>
      </c>
      <c r="AB689" s="3">
        <f t="shared" ca="1" si="243"/>
        <v>-2800</v>
      </c>
      <c r="AC689" s="3">
        <f t="shared" ca="1" si="243"/>
        <v>-2800</v>
      </c>
      <c r="AD689" s="3">
        <f t="shared" ca="1" si="243"/>
        <v>-2800</v>
      </c>
      <c r="AE689" s="3">
        <f t="shared" ca="1" si="243"/>
        <v>-2800</v>
      </c>
      <c r="AF689" s="3">
        <f t="shared" ca="1" si="243"/>
        <v>-2800</v>
      </c>
      <c r="AG689" s="3">
        <f t="shared" ca="1" si="243"/>
        <v>-2800</v>
      </c>
      <c r="AH689" s="3">
        <f t="shared" ca="1" si="243"/>
        <v>-2800</v>
      </c>
      <c r="AI689" s="3">
        <f t="shared" ca="1" si="243"/>
        <v>-33600</v>
      </c>
      <c r="AJ689" s="3">
        <f t="shared" ca="1" si="243"/>
        <v>-33600</v>
      </c>
      <c r="AK689" s="3">
        <f t="shared" ca="1" si="243"/>
        <v>-38640</v>
      </c>
      <c r="AL689" s="3">
        <f t="shared" ca="1" si="243"/>
        <v>-44436</v>
      </c>
      <c r="AM689" s="3">
        <f t="shared" ca="1" si="243"/>
        <v>-51101.399999999994</v>
      </c>
    </row>
    <row r="690" spans="1:39" hidden="1" outlineLevel="2" x14ac:dyDescent="0.3">
      <c r="C690" t="str">
        <f>B523</f>
        <v>Marketing</v>
      </c>
      <c r="K690" s="3">
        <f t="shared" ref="K690:AM690" ca="1" si="244">-K523</f>
        <v>0</v>
      </c>
      <c r="L690" s="3">
        <f t="shared" ca="1" si="244"/>
        <v>0</v>
      </c>
      <c r="M690" s="3">
        <f t="shared" ca="1" si="244"/>
        <v>0</v>
      </c>
      <c r="N690" s="3">
        <f t="shared" ca="1" si="244"/>
        <v>0</v>
      </c>
      <c r="O690" s="3">
        <f t="shared" ca="1" si="244"/>
        <v>0</v>
      </c>
      <c r="P690" s="3">
        <f t="shared" ca="1" si="244"/>
        <v>0</v>
      </c>
      <c r="Q690" s="3">
        <f t="shared" ca="1" si="244"/>
        <v>0</v>
      </c>
      <c r="R690" s="3">
        <f t="shared" ca="1" si="244"/>
        <v>0</v>
      </c>
      <c r="S690" s="3">
        <f t="shared" ca="1" si="244"/>
        <v>0</v>
      </c>
      <c r="T690" s="3">
        <f t="shared" ca="1" si="244"/>
        <v>0</v>
      </c>
      <c r="U690" s="3">
        <f t="shared" ca="1" si="244"/>
        <v>0</v>
      </c>
      <c r="V690" s="3">
        <f t="shared" ca="1" si="244"/>
        <v>0</v>
      </c>
      <c r="W690" s="3">
        <f t="shared" ca="1" si="244"/>
        <v>0</v>
      </c>
      <c r="X690" s="3">
        <f t="shared" ca="1" si="244"/>
        <v>0</v>
      </c>
      <c r="Y690" s="3">
        <f t="shared" ca="1" si="244"/>
        <v>0</v>
      </c>
      <c r="Z690" s="3">
        <f t="shared" ca="1" si="244"/>
        <v>0</v>
      </c>
      <c r="AA690" s="3">
        <f t="shared" ca="1" si="244"/>
        <v>0</v>
      </c>
      <c r="AB690" s="3">
        <f t="shared" ca="1" si="244"/>
        <v>0</v>
      </c>
      <c r="AC690" s="3">
        <f t="shared" ca="1" si="244"/>
        <v>0</v>
      </c>
      <c r="AD690" s="3">
        <f t="shared" ca="1" si="244"/>
        <v>0</v>
      </c>
      <c r="AE690" s="3">
        <f t="shared" ca="1" si="244"/>
        <v>0</v>
      </c>
      <c r="AF690" s="3">
        <f t="shared" ca="1" si="244"/>
        <v>0</v>
      </c>
      <c r="AG690" s="3">
        <f t="shared" ca="1" si="244"/>
        <v>0</v>
      </c>
      <c r="AH690" s="3">
        <f t="shared" ca="1" si="244"/>
        <v>0</v>
      </c>
      <c r="AI690" s="3">
        <f t="shared" ca="1" si="244"/>
        <v>0</v>
      </c>
      <c r="AJ690" s="3">
        <f t="shared" ca="1" si="244"/>
        <v>0</v>
      </c>
      <c r="AK690" s="3">
        <f t="shared" ca="1" si="244"/>
        <v>0</v>
      </c>
      <c r="AL690" s="3">
        <f t="shared" ca="1" si="244"/>
        <v>0</v>
      </c>
      <c r="AM690" s="3">
        <f t="shared" ca="1" si="244"/>
        <v>0</v>
      </c>
    </row>
    <row r="691" spans="1:39" hidden="1" outlineLevel="2" x14ac:dyDescent="0.3">
      <c r="C691" t="str">
        <f>B524</f>
        <v>Advertising</v>
      </c>
      <c r="K691" s="3">
        <f t="shared" ref="K691:AM691" ca="1" si="245">-K524</f>
        <v>0</v>
      </c>
      <c r="L691" s="3">
        <f t="shared" ca="1" si="245"/>
        <v>0</v>
      </c>
      <c r="M691" s="3">
        <f t="shared" ca="1" si="245"/>
        <v>0</v>
      </c>
      <c r="N691" s="3">
        <f t="shared" ca="1" si="245"/>
        <v>0</v>
      </c>
      <c r="O691" s="3">
        <f t="shared" ca="1" si="245"/>
        <v>0</v>
      </c>
      <c r="P691" s="3">
        <f t="shared" ca="1" si="245"/>
        <v>0</v>
      </c>
      <c r="Q691" s="3">
        <f t="shared" ca="1" si="245"/>
        <v>0</v>
      </c>
      <c r="R691" s="3">
        <f t="shared" ca="1" si="245"/>
        <v>0</v>
      </c>
      <c r="S691" s="3">
        <f t="shared" ca="1" si="245"/>
        <v>0</v>
      </c>
      <c r="T691" s="3">
        <f t="shared" ca="1" si="245"/>
        <v>0</v>
      </c>
      <c r="U691" s="3">
        <f t="shared" ca="1" si="245"/>
        <v>0</v>
      </c>
      <c r="V691" s="3">
        <f t="shared" ca="1" si="245"/>
        <v>0</v>
      </c>
      <c r="W691" s="3">
        <f t="shared" ca="1" si="245"/>
        <v>0</v>
      </c>
      <c r="X691" s="3">
        <f t="shared" ca="1" si="245"/>
        <v>0</v>
      </c>
      <c r="Y691" s="3">
        <f t="shared" ca="1" si="245"/>
        <v>0</v>
      </c>
      <c r="Z691" s="3">
        <f t="shared" ca="1" si="245"/>
        <v>0</v>
      </c>
      <c r="AA691" s="3">
        <f t="shared" ca="1" si="245"/>
        <v>0</v>
      </c>
      <c r="AB691" s="3">
        <f t="shared" ca="1" si="245"/>
        <v>0</v>
      </c>
      <c r="AC691" s="3">
        <f t="shared" ca="1" si="245"/>
        <v>0</v>
      </c>
      <c r="AD691" s="3">
        <f t="shared" ca="1" si="245"/>
        <v>0</v>
      </c>
      <c r="AE691" s="3">
        <f t="shared" ca="1" si="245"/>
        <v>0</v>
      </c>
      <c r="AF691" s="3">
        <f t="shared" ca="1" si="245"/>
        <v>0</v>
      </c>
      <c r="AG691" s="3">
        <f t="shared" ca="1" si="245"/>
        <v>0</v>
      </c>
      <c r="AH691" s="3">
        <f t="shared" ca="1" si="245"/>
        <v>0</v>
      </c>
      <c r="AI691" s="3">
        <f t="shared" ca="1" si="245"/>
        <v>0</v>
      </c>
      <c r="AJ691" s="3">
        <f t="shared" ca="1" si="245"/>
        <v>0</v>
      </c>
      <c r="AK691" s="3">
        <f t="shared" ca="1" si="245"/>
        <v>0</v>
      </c>
      <c r="AL691" s="3">
        <f t="shared" ca="1" si="245"/>
        <v>0</v>
      </c>
      <c r="AM691" s="3">
        <f t="shared" ca="1" si="245"/>
        <v>0</v>
      </c>
    </row>
    <row r="692" spans="1:39" hidden="1" outlineLevel="2" x14ac:dyDescent="0.3">
      <c r="C692" t="str">
        <f>B525</f>
        <v>Securitization Tax (% of movie budget)</v>
      </c>
      <c r="K692" s="3">
        <f t="shared" ref="K692:AM692" ca="1" si="246">-K525</f>
        <v>0</v>
      </c>
      <c r="L692" s="3">
        <f t="shared" ca="1" si="246"/>
        <v>0</v>
      </c>
      <c r="M692" s="3">
        <f t="shared" ca="1" si="246"/>
        <v>0</v>
      </c>
      <c r="N692" s="3">
        <f t="shared" ca="1" si="246"/>
        <v>0</v>
      </c>
      <c r="O692" s="3">
        <f t="shared" ca="1" si="246"/>
        <v>0</v>
      </c>
      <c r="P692" s="3">
        <f t="shared" ca="1" si="246"/>
        <v>0</v>
      </c>
      <c r="Q692" s="3">
        <f t="shared" ca="1" si="246"/>
        <v>0</v>
      </c>
      <c r="R692" s="3">
        <f t="shared" ca="1" si="246"/>
        <v>0</v>
      </c>
      <c r="S692" s="3">
        <f t="shared" ca="1" si="246"/>
        <v>0</v>
      </c>
      <c r="T692" s="3">
        <f t="shared" ca="1" si="246"/>
        <v>0</v>
      </c>
      <c r="U692" s="3">
        <f t="shared" ca="1" si="246"/>
        <v>0</v>
      </c>
      <c r="V692" s="3">
        <f t="shared" ca="1" si="246"/>
        <v>0</v>
      </c>
      <c r="W692" s="3">
        <f t="shared" ca="1" si="246"/>
        <v>0</v>
      </c>
      <c r="X692" s="3">
        <f t="shared" ca="1" si="246"/>
        <v>0</v>
      </c>
      <c r="Y692" s="3">
        <f t="shared" ca="1" si="246"/>
        <v>0</v>
      </c>
      <c r="Z692" s="3">
        <f t="shared" ca="1" si="246"/>
        <v>0</v>
      </c>
      <c r="AA692" s="3">
        <f t="shared" ca="1" si="246"/>
        <v>0</v>
      </c>
      <c r="AB692" s="3">
        <f t="shared" ca="1" si="246"/>
        <v>0</v>
      </c>
      <c r="AC692" s="3">
        <f t="shared" ca="1" si="246"/>
        <v>0</v>
      </c>
      <c r="AD692" s="3">
        <f t="shared" ca="1" si="246"/>
        <v>0</v>
      </c>
      <c r="AE692" s="3">
        <f t="shared" ca="1" si="246"/>
        <v>0</v>
      </c>
      <c r="AF692" s="3">
        <f t="shared" ca="1" si="246"/>
        <v>0</v>
      </c>
      <c r="AG692" s="3">
        <f t="shared" ca="1" si="246"/>
        <v>0</v>
      </c>
      <c r="AH692" s="3">
        <f t="shared" ca="1" si="246"/>
        <v>0</v>
      </c>
      <c r="AI692" s="3">
        <f t="shared" ca="1" si="246"/>
        <v>0</v>
      </c>
      <c r="AJ692" s="3">
        <f t="shared" ca="1" si="246"/>
        <v>0</v>
      </c>
      <c r="AK692" s="3">
        <f t="shared" ca="1" si="246"/>
        <v>0</v>
      </c>
      <c r="AL692" s="3">
        <f t="shared" ca="1" si="246"/>
        <v>0</v>
      </c>
      <c r="AM692" s="3">
        <f t="shared" ca="1" si="246"/>
        <v>0</v>
      </c>
    </row>
    <row r="693" spans="1:39" s="15" customFormat="1" hidden="1" outlineLevel="1" x14ac:dyDescent="0.3">
      <c r="A693" s="36"/>
      <c r="B693" s="91" t="s">
        <v>206</v>
      </c>
      <c r="C693" s="91"/>
      <c r="D693" s="91"/>
      <c r="E693" s="91"/>
      <c r="F693" s="91"/>
      <c r="G693" s="91"/>
      <c r="H693" s="91"/>
      <c r="I693" s="91"/>
      <c r="J693" s="91"/>
      <c r="K693" s="91">
        <f t="shared" ref="K693:AM693" ca="1" si="247">K683+K687</f>
        <v>-2800</v>
      </c>
      <c r="L693" s="91">
        <f t="shared" ca="1" si="247"/>
        <v>-2800</v>
      </c>
      <c r="M693" s="91">
        <f t="shared" ca="1" si="247"/>
        <v>-2800</v>
      </c>
      <c r="N693" s="91">
        <f t="shared" ca="1" si="247"/>
        <v>-2800</v>
      </c>
      <c r="O693" s="91">
        <f t="shared" ca="1" si="247"/>
        <v>-2800</v>
      </c>
      <c r="P693" s="91">
        <f t="shared" ca="1" si="247"/>
        <v>-2800</v>
      </c>
      <c r="Q693" s="91">
        <f t="shared" ca="1" si="247"/>
        <v>-2800</v>
      </c>
      <c r="R693" s="91">
        <f t="shared" ca="1" si="247"/>
        <v>-2800</v>
      </c>
      <c r="S693" s="91">
        <f t="shared" ca="1" si="247"/>
        <v>-2800</v>
      </c>
      <c r="T693" s="91">
        <f t="shared" ca="1" si="247"/>
        <v>-2800</v>
      </c>
      <c r="U693" s="91">
        <f t="shared" ca="1" si="247"/>
        <v>-2800</v>
      </c>
      <c r="V693" s="91">
        <f t="shared" ca="1" si="247"/>
        <v>-2800</v>
      </c>
      <c r="W693" s="91">
        <f t="shared" ca="1" si="247"/>
        <v>-2800</v>
      </c>
      <c r="X693" s="91">
        <f t="shared" ca="1" si="247"/>
        <v>-2800</v>
      </c>
      <c r="Y693" s="91">
        <f t="shared" ca="1" si="247"/>
        <v>-2800</v>
      </c>
      <c r="Z693" s="91">
        <f t="shared" ca="1" si="247"/>
        <v>-2800</v>
      </c>
      <c r="AA693" s="91">
        <f t="shared" ca="1" si="247"/>
        <v>-2800</v>
      </c>
      <c r="AB693" s="91">
        <f t="shared" ca="1" si="247"/>
        <v>-2800</v>
      </c>
      <c r="AC693" s="91">
        <f t="shared" ca="1" si="247"/>
        <v>-2800</v>
      </c>
      <c r="AD693" s="91">
        <f t="shared" ca="1" si="247"/>
        <v>-2800</v>
      </c>
      <c r="AE693" s="91">
        <f t="shared" ca="1" si="247"/>
        <v>-2800</v>
      </c>
      <c r="AF693" s="91">
        <f t="shared" ca="1" si="247"/>
        <v>-2800</v>
      </c>
      <c r="AG693" s="91">
        <f t="shared" ca="1" si="247"/>
        <v>-2800</v>
      </c>
      <c r="AH693" s="91">
        <f t="shared" ca="1" si="247"/>
        <v>-2800</v>
      </c>
      <c r="AI693" s="91">
        <f t="shared" ca="1" si="247"/>
        <v>-33600</v>
      </c>
      <c r="AJ693" s="91">
        <f t="shared" ca="1" si="247"/>
        <v>-33600</v>
      </c>
      <c r="AK693" s="91">
        <f t="shared" ca="1" si="247"/>
        <v>-38640</v>
      </c>
      <c r="AL693" s="91">
        <f t="shared" ca="1" si="247"/>
        <v>-44436</v>
      </c>
      <c r="AM693" s="91">
        <f t="shared" ca="1" si="247"/>
        <v>-51101.399999999994</v>
      </c>
    </row>
    <row r="694" spans="1:39" hidden="1" outlineLevel="1" collapsed="1" x14ac:dyDescent="0.3">
      <c r="B694" s="3" t="s">
        <v>231</v>
      </c>
      <c r="C694" s="3"/>
      <c r="D694" s="3"/>
      <c r="E694" s="3"/>
      <c r="F694" s="3"/>
      <c r="G694" s="3"/>
      <c r="H694" s="3"/>
      <c r="I694" s="3"/>
      <c r="J694" s="3"/>
      <c r="K694" s="3">
        <f ca="1">SUM(K695:K702)</f>
        <v>-99009.9</v>
      </c>
      <c r="L694" s="3">
        <f t="shared" ref="L694:AM694" ca="1" si="248">SUM(L695:L702)</f>
        <v>-99009.9</v>
      </c>
      <c r="M694" s="3">
        <f t="shared" ca="1" si="248"/>
        <v>-99009.9</v>
      </c>
      <c r="N694" s="3">
        <f t="shared" ca="1" si="248"/>
        <v>-99009.9</v>
      </c>
      <c r="O694" s="3">
        <f t="shared" ca="1" si="248"/>
        <v>-101506.9</v>
      </c>
      <c r="P694" s="3">
        <f t="shared" ca="1" si="248"/>
        <v>-103352.3</v>
      </c>
      <c r="Q694" s="3">
        <f t="shared" ca="1" si="248"/>
        <v>-112446.5</v>
      </c>
      <c r="R694" s="3">
        <f t="shared" ca="1" si="248"/>
        <v>-112446.5</v>
      </c>
      <c r="S694" s="3">
        <f t="shared" ca="1" si="248"/>
        <v>-112446.5</v>
      </c>
      <c r="T694" s="3">
        <f t="shared" ca="1" si="248"/>
        <v>-112446.5</v>
      </c>
      <c r="U694" s="3">
        <f t="shared" ca="1" si="248"/>
        <v>-112446.5</v>
      </c>
      <c r="V694" s="3">
        <f t="shared" ca="1" si="248"/>
        <v>-112446.5</v>
      </c>
      <c r="W694" s="3">
        <f t="shared" ca="1" si="248"/>
        <v>-122538.4</v>
      </c>
      <c r="X694" s="3">
        <f t="shared" ca="1" si="248"/>
        <v>-122538.4</v>
      </c>
      <c r="Y694" s="3">
        <f t="shared" ca="1" si="248"/>
        <v>-122538.4</v>
      </c>
      <c r="Z694" s="3">
        <f t="shared" ca="1" si="248"/>
        <v>-122538.4</v>
      </c>
      <c r="AA694" s="3">
        <f t="shared" ca="1" si="248"/>
        <v>-122538.4</v>
      </c>
      <c r="AB694" s="3">
        <f t="shared" ca="1" si="248"/>
        <v>-122538.4</v>
      </c>
      <c r="AC694" s="3">
        <f t="shared" ca="1" si="248"/>
        <v>-122538.4</v>
      </c>
      <c r="AD694" s="3">
        <f t="shared" ca="1" si="248"/>
        <v>-122538.4</v>
      </c>
      <c r="AE694" s="3">
        <f t="shared" ca="1" si="248"/>
        <v>-122538.4</v>
      </c>
      <c r="AF694" s="3">
        <f t="shared" ca="1" si="248"/>
        <v>-122538.4</v>
      </c>
      <c r="AG694" s="3">
        <f t="shared" ca="1" si="248"/>
        <v>-122538.4</v>
      </c>
      <c r="AH694" s="3">
        <f t="shared" ca="1" si="248"/>
        <v>-122538.4</v>
      </c>
      <c r="AI694" s="3">
        <f t="shared" ca="1" si="248"/>
        <v>-1275577.8</v>
      </c>
      <c r="AJ694" s="3">
        <f t="shared" ca="1" si="248"/>
        <v>-1470460.7999999998</v>
      </c>
      <c r="AK694" s="3">
        <f t="shared" ca="1" si="248"/>
        <v>-1481289.4080000001</v>
      </c>
      <c r="AL694" s="3">
        <f t="shared" ca="1" si="248"/>
        <v>-1492226.3020800001</v>
      </c>
      <c r="AM694" s="3">
        <f t="shared" ca="1" si="248"/>
        <v>-1503272.5651008</v>
      </c>
    </row>
    <row r="695" spans="1:39" hidden="1" outlineLevel="2" x14ac:dyDescent="0.3">
      <c r="B695" s="3"/>
      <c r="C695" s="3" t="str">
        <f>B559</f>
        <v>Total Salary Charges</v>
      </c>
      <c r="D695" s="3"/>
      <c r="E695" s="3"/>
      <c r="F695" s="3"/>
      <c r="G695" s="3"/>
      <c r="H695" s="3"/>
      <c r="I695" s="3"/>
      <c r="J695" s="3"/>
      <c r="K695" s="3">
        <f t="shared" ref="K695:AM695" ca="1" si="249">-K559</f>
        <v>-45900</v>
      </c>
      <c r="L695" s="3">
        <f t="shared" ca="1" si="249"/>
        <v>-45900</v>
      </c>
      <c r="M695" s="3">
        <f t="shared" ca="1" si="249"/>
        <v>-45900</v>
      </c>
      <c r="N695" s="3">
        <f t="shared" ca="1" si="249"/>
        <v>-45900</v>
      </c>
      <c r="O695" s="3">
        <f t="shared" ca="1" si="249"/>
        <v>-47900</v>
      </c>
      <c r="P695" s="3">
        <f t="shared" ca="1" si="249"/>
        <v>-49300</v>
      </c>
      <c r="Q695" s="3">
        <f t="shared" ca="1" si="249"/>
        <v>-56500</v>
      </c>
      <c r="R695" s="3">
        <f t="shared" ca="1" si="249"/>
        <v>-56500</v>
      </c>
      <c r="S695" s="3">
        <f t="shared" ca="1" si="249"/>
        <v>-56500</v>
      </c>
      <c r="T695" s="3">
        <f t="shared" ca="1" si="249"/>
        <v>-56500</v>
      </c>
      <c r="U695" s="3">
        <f t="shared" ca="1" si="249"/>
        <v>-56500</v>
      </c>
      <c r="V695" s="3">
        <f t="shared" ca="1" si="249"/>
        <v>-56500</v>
      </c>
      <c r="W695" s="3">
        <f t="shared" ca="1" si="249"/>
        <v>-64400</v>
      </c>
      <c r="X695" s="3">
        <f t="shared" ca="1" si="249"/>
        <v>-64400</v>
      </c>
      <c r="Y695" s="3">
        <f t="shared" ca="1" si="249"/>
        <v>-64400</v>
      </c>
      <c r="Z695" s="3">
        <f t="shared" ca="1" si="249"/>
        <v>-64400</v>
      </c>
      <c r="AA695" s="3">
        <f t="shared" ca="1" si="249"/>
        <v>-64400</v>
      </c>
      <c r="AB695" s="3">
        <f t="shared" ca="1" si="249"/>
        <v>-64400</v>
      </c>
      <c r="AC695" s="3">
        <f t="shared" ca="1" si="249"/>
        <v>-64400</v>
      </c>
      <c r="AD695" s="3">
        <f t="shared" ca="1" si="249"/>
        <v>-64400</v>
      </c>
      <c r="AE695" s="3">
        <f t="shared" ca="1" si="249"/>
        <v>-64400</v>
      </c>
      <c r="AF695" s="3">
        <f t="shared" ca="1" si="249"/>
        <v>-64400</v>
      </c>
      <c r="AG695" s="3">
        <f t="shared" ca="1" si="249"/>
        <v>-64400</v>
      </c>
      <c r="AH695" s="3">
        <f t="shared" ca="1" si="249"/>
        <v>-64400</v>
      </c>
      <c r="AI695" s="3">
        <f t="shared" ca="1" si="249"/>
        <v>-619800</v>
      </c>
      <c r="AJ695" s="3">
        <f t="shared" ca="1" si="249"/>
        <v>-772800</v>
      </c>
      <c r="AK695" s="3">
        <f t="shared" ca="1" si="249"/>
        <v>-780528</v>
      </c>
      <c r="AL695" s="3">
        <f t="shared" ca="1" si="249"/>
        <v>-788333.28</v>
      </c>
      <c r="AM695" s="3">
        <f t="shared" ca="1" si="249"/>
        <v>-796216.61279999989</v>
      </c>
    </row>
    <row r="696" spans="1:39" hidden="1" outlineLevel="2" x14ac:dyDescent="0.3">
      <c r="B696" s="3"/>
      <c r="C696" s="3" t="str">
        <f>B560</f>
        <v>Social Charges</v>
      </c>
      <c r="D696" s="3"/>
      <c r="E696" s="3"/>
      <c r="F696" s="3"/>
      <c r="G696" s="3"/>
      <c r="H696" s="3"/>
      <c r="I696" s="3"/>
      <c r="J696" s="3"/>
      <c r="K696" s="3">
        <f t="shared" ref="K696:AM696" ca="1" si="250">-K560</f>
        <v>-9684.9</v>
      </c>
      <c r="L696" s="3">
        <f t="shared" ca="1" si="250"/>
        <v>-9684.9</v>
      </c>
      <c r="M696" s="3">
        <f t="shared" ca="1" si="250"/>
        <v>-9684.9</v>
      </c>
      <c r="N696" s="3">
        <f t="shared" ca="1" si="250"/>
        <v>-9684.9</v>
      </c>
      <c r="O696" s="3">
        <f t="shared" ca="1" si="250"/>
        <v>-10106.9</v>
      </c>
      <c r="P696" s="3">
        <f t="shared" ca="1" si="250"/>
        <v>-10402.299999999999</v>
      </c>
      <c r="Q696" s="3">
        <f t="shared" ca="1" si="250"/>
        <v>-11921.5</v>
      </c>
      <c r="R696" s="3">
        <f t="shared" ca="1" si="250"/>
        <v>-11921.5</v>
      </c>
      <c r="S696" s="3">
        <f t="shared" ca="1" si="250"/>
        <v>-11921.5</v>
      </c>
      <c r="T696" s="3">
        <f t="shared" ca="1" si="250"/>
        <v>-11921.5</v>
      </c>
      <c r="U696" s="3">
        <f t="shared" ca="1" si="250"/>
        <v>-11921.5</v>
      </c>
      <c r="V696" s="3">
        <f t="shared" ca="1" si="250"/>
        <v>-11921.5</v>
      </c>
      <c r="W696" s="3">
        <f t="shared" ca="1" si="250"/>
        <v>-13588.4</v>
      </c>
      <c r="X696" s="3">
        <f t="shared" ca="1" si="250"/>
        <v>-13588.4</v>
      </c>
      <c r="Y696" s="3">
        <f t="shared" ca="1" si="250"/>
        <v>-13588.4</v>
      </c>
      <c r="Z696" s="3">
        <f t="shared" ca="1" si="250"/>
        <v>-13588.4</v>
      </c>
      <c r="AA696" s="3">
        <f t="shared" ca="1" si="250"/>
        <v>-13588.4</v>
      </c>
      <c r="AB696" s="3">
        <f t="shared" ca="1" si="250"/>
        <v>-13588.4</v>
      </c>
      <c r="AC696" s="3">
        <f t="shared" ca="1" si="250"/>
        <v>-13588.4</v>
      </c>
      <c r="AD696" s="3">
        <f t="shared" ca="1" si="250"/>
        <v>-13588.4</v>
      </c>
      <c r="AE696" s="3">
        <f t="shared" ca="1" si="250"/>
        <v>-13588.4</v>
      </c>
      <c r="AF696" s="3">
        <f t="shared" ca="1" si="250"/>
        <v>-13588.4</v>
      </c>
      <c r="AG696" s="3">
        <f t="shared" ca="1" si="250"/>
        <v>-13588.4</v>
      </c>
      <c r="AH696" s="3">
        <f t="shared" ca="1" si="250"/>
        <v>-13588.4</v>
      </c>
      <c r="AI696" s="3">
        <f t="shared" ca="1" si="250"/>
        <v>-130777.8</v>
      </c>
      <c r="AJ696" s="3">
        <f t="shared" ca="1" si="250"/>
        <v>-163060.79999999996</v>
      </c>
      <c r="AK696" s="3">
        <f t="shared" ca="1" si="250"/>
        <v>-164691.408</v>
      </c>
      <c r="AL696" s="3">
        <f t="shared" ca="1" si="250"/>
        <v>-166338.32208000001</v>
      </c>
      <c r="AM696" s="3">
        <f t="shared" ca="1" si="250"/>
        <v>-168001.70530079998</v>
      </c>
    </row>
    <row r="697" spans="1:39" hidden="1" outlineLevel="2" x14ac:dyDescent="0.3">
      <c r="B697" s="3"/>
      <c r="C697" s="3" t="str">
        <f t="shared" ref="C697:C702" si="251">C562</f>
        <v>Rent</v>
      </c>
      <c r="D697" s="3"/>
      <c r="E697" s="3"/>
      <c r="F697" s="3"/>
      <c r="G697" s="3"/>
      <c r="H697" s="3"/>
      <c r="I697" s="3"/>
      <c r="J697" s="3"/>
      <c r="K697" s="3">
        <f t="shared" ref="K697:AM697" ca="1" si="252">-K562</f>
        <v>-10000</v>
      </c>
      <c r="L697" s="3">
        <f t="shared" ca="1" si="252"/>
        <v>-10000</v>
      </c>
      <c r="M697" s="3">
        <f t="shared" ca="1" si="252"/>
        <v>-10000</v>
      </c>
      <c r="N697" s="3">
        <f t="shared" ca="1" si="252"/>
        <v>-10000</v>
      </c>
      <c r="O697" s="3">
        <f t="shared" ca="1" si="252"/>
        <v>-10000</v>
      </c>
      <c r="P697" s="3">
        <f t="shared" ca="1" si="252"/>
        <v>-10000</v>
      </c>
      <c r="Q697" s="3">
        <f t="shared" ca="1" si="252"/>
        <v>-10000</v>
      </c>
      <c r="R697" s="3">
        <f t="shared" ca="1" si="252"/>
        <v>-10000</v>
      </c>
      <c r="S697" s="3">
        <f t="shared" ca="1" si="252"/>
        <v>-10000</v>
      </c>
      <c r="T697" s="3">
        <f t="shared" ca="1" si="252"/>
        <v>-10000</v>
      </c>
      <c r="U697" s="3">
        <f t="shared" ca="1" si="252"/>
        <v>-10000</v>
      </c>
      <c r="V697" s="3">
        <f t="shared" ca="1" si="252"/>
        <v>-10000</v>
      </c>
      <c r="W697" s="3">
        <f t="shared" ca="1" si="252"/>
        <v>-10000</v>
      </c>
      <c r="X697" s="3">
        <f t="shared" ca="1" si="252"/>
        <v>-10000</v>
      </c>
      <c r="Y697" s="3">
        <f t="shared" ca="1" si="252"/>
        <v>-10000</v>
      </c>
      <c r="Z697" s="3">
        <f t="shared" ca="1" si="252"/>
        <v>-10000</v>
      </c>
      <c r="AA697" s="3">
        <f t="shared" ca="1" si="252"/>
        <v>-10000</v>
      </c>
      <c r="AB697" s="3">
        <f t="shared" ca="1" si="252"/>
        <v>-10000</v>
      </c>
      <c r="AC697" s="3">
        <f t="shared" ca="1" si="252"/>
        <v>-10000</v>
      </c>
      <c r="AD697" s="3">
        <f t="shared" ca="1" si="252"/>
        <v>-10000</v>
      </c>
      <c r="AE697" s="3">
        <f t="shared" ca="1" si="252"/>
        <v>-10000</v>
      </c>
      <c r="AF697" s="3">
        <f t="shared" ca="1" si="252"/>
        <v>-10000</v>
      </c>
      <c r="AG697" s="3">
        <f t="shared" ca="1" si="252"/>
        <v>-10000</v>
      </c>
      <c r="AH697" s="3">
        <f t="shared" ca="1" si="252"/>
        <v>-10000</v>
      </c>
      <c r="AI697" s="3">
        <f t="shared" ca="1" si="252"/>
        <v>-120000</v>
      </c>
      <c r="AJ697" s="3">
        <f t="shared" ca="1" si="252"/>
        <v>-120000</v>
      </c>
      <c r="AK697" s="3">
        <f t="shared" ca="1" si="252"/>
        <v>-121200</v>
      </c>
      <c r="AL697" s="3">
        <f t="shared" ca="1" si="252"/>
        <v>-122412</v>
      </c>
      <c r="AM697" s="3">
        <f t="shared" ca="1" si="252"/>
        <v>-123636.12000000001</v>
      </c>
    </row>
    <row r="698" spans="1:39" hidden="1" outlineLevel="2" x14ac:dyDescent="0.3">
      <c r="B698" s="3"/>
      <c r="C698" s="3" t="str">
        <f t="shared" si="251"/>
        <v>Utilities</v>
      </c>
      <c r="D698" s="3"/>
      <c r="E698" s="3"/>
      <c r="F698" s="3"/>
      <c r="G698" s="3"/>
      <c r="H698" s="3"/>
      <c r="I698" s="3"/>
      <c r="J698" s="3"/>
      <c r="K698" s="3">
        <f t="shared" ref="K698:AM698" ca="1" si="253">-K563</f>
        <v>-2250</v>
      </c>
      <c r="L698" s="3">
        <f t="shared" ca="1" si="253"/>
        <v>-2250</v>
      </c>
      <c r="M698" s="3">
        <f t="shared" ca="1" si="253"/>
        <v>-2250</v>
      </c>
      <c r="N698" s="3">
        <f t="shared" ca="1" si="253"/>
        <v>-2250</v>
      </c>
      <c r="O698" s="3">
        <f t="shared" ca="1" si="253"/>
        <v>-2250</v>
      </c>
      <c r="P698" s="3">
        <f t="shared" ca="1" si="253"/>
        <v>-2250</v>
      </c>
      <c r="Q698" s="3">
        <f t="shared" ca="1" si="253"/>
        <v>-2250</v>
      </c>
      <c r="R698" s="3">
        <f t="shared" ca="1" si="253"/>
        <v>-2250</v>
      </c>
      <c r="S698" s="3">
        <f t="shared" ca="1" si="253"/>
        <v>-2250</v>
      </c>
      <c r="T698" s="3">
        <f t="shared" ca="1" si="253"/>
        <v>-2250</v>
      </c>
      <c r="U698" s="3">
        <f t="shared" ca="1" si="253"/>
        <v>-2250</v>
      </c>
      <c r="V698" s="3">
        <f t="shared" ca="1" si="253"/>
        <v>-2250</v>
      </c>
      <c r="W698" s="3">
        <f t="shared" ca="1" si="253"/>
        <v>-2250</v>
      </c>
      <c r="X698" s="3">
        <f t="shared" ca="1" si="253"/>
        <v>-2250</v>
      </c>
      <c r="Y698" s="3">
        <f t="shared" ca="1" si="253"/>
        <v>-2250</v>
      </c>
      <c r="Z698" s="3">
        <f t="shared" ca="1" si="253"/>
        <v>-2250</v>
      </c>
      <c r="AA698" s="3">
        <f t="shared" ca="1" si="253"/>
        <v>-2250</v>
      </c>
      <c r="AB698" s="3">
        <f t="shared" ca="1" si="253"/>
        <v>-2250</v>
      </c>
      <c r="AC698" s="3">
        <f t="shared" ca="1" si="253"/>
        <v>-2250</v>
      </c>
      <c r="AD698" s="3">
        <f t="shared" ca="1" si="253"/>
        <v>-2250</v>
      </c>
      <c r="AE698" s="3">
        <f t="shared" ca="1" si="253"/>
        <v>-2250</v>
      </c>
      <c r="AF698" s="3">
        <f t="shared" ca="1" si="253"/>
        <v>-2250</v>
      </c>
      <c r="AG698" s="3">
        <f t="shared" ca="1" si="253"/>
        <v>-2250</v>
      </c>
      <c r="AH698" s="3">
        <f t="shared" ca="1" si="253"/>
        <v>-2250</v>
      </c>
      <c r="AI698" s="3">
        <f t="shared" ca="1" si="253"/>
        <v>-27000</v>
      </c>
      <c r="AJ698" s="3">
        <f t="shared" ca="1" si="253"/>
        <v>-27000</v>
      </c>
      <c r="AK698" s="3">
        <f t="shared" ca="1" si="253"/>
        <v>-27270</v>
      </c>
      <c r="AL698" s="3">
        <f t="shared" ca="1" si="253"/>
        <v>-27542.699999999997</v>
      </c>
      <c r="AM698" s="3">
        <f t="shared" ca="1" si="253"/>
        <v>-27818.126999999997</v>
      </c>
    </row>
    <row r="699" spans="1:39" hidden="1" outlineLevel="2" x14ac:dyDescent="0.3">
      <c r="B699" s="3"/>
      <c r="C699" s="3" t="str">
        <f t="shared" si="251"/>
        <v>Travel &amp; Expenses</v>
      </c>
      <c r="D699" s="3"/>
      <c r="E699" s="3"/>
      <c r="F699" s="3"/>
      <c r="G699" s="3"/>
      <c r="H699" s="3"/>
      <c r="I699" s="3"/>
      <c r="J699" s="3"/>
      <c r="K699" s="3">
        <f t="shared" ref="K699:AM699" ca="1" si="254">-K564</f>
        <v>-15000</v>
      </c>
      <c r="L699" s="3">
        <f t="shared" ca="1" si="254"/>
        <v>-15000</v>
      </c>
      <c r="M699" s="3">
        <f t="shared" ca="1" si="254"/>
        <v>-15000</v>
      </c>
      <c r="N699" s="3">
        <f t="shared" ca="1" si="254"/>
        <v>-15000</v>
      </c>
      <c r="O699" s="3">
        <f t="shared" ca="1" si="254"/>
        <v>-15000</v>
      </c>
      <c r="P699" s="3">
        <f t="shared" ca="1" si="254"/>
        <v>-15000</v>
      </c>
      <c r="Q699" s="3">
        <f t="shared" ca="1" si="254"/>
        <v>-15000</v>
      </c>
      <c r="R699" s="3">
        <f t="shared" ca="1" si="254"/>
        <v>-15000</v>
      </c>
      <c r="S699" s="3">
        <f t="shared" ca="1" si="254"/>
        <v>-15000</v>
      </c>
      <c r="T699" s="3">
        <f t="shared" ca="1" si="254"/>
        <v>-15000</v>
      </c>
      <c r="U699" s="3">
        <f t="shared" ca="1" si="254"/>
        <v>-15000</v>
      </c>
      <c r="V699" s="3">
        <f t="shared" ca="1" si="254"/>
        <v>-15000</v>
      </c>
      <c r="W699" s="3">
        <f t="shared" ca="1" si="254"/>
        <v>-15000</v>
      </c>
      <c r="X699" s="3">
        <f t="shared" ca="1" si="254"/>
        <v>-15000</v>
      </c>
      <c r="Y699" s="3">
        <f t="shared" ca="1" si="254"/>
        <v>-15000</v>
      </c>
      <c r="Z699" s="3">
        <f t="shared" ca="1" si="254"/>
        <v>-15000</v>
      </c>
      <c r="AA699" s="3">
        <f t="shared" ca="1" si="254"/>
        <v>-15000</v>
      </c>
      <c r="AB699" s="3">
        <f t="shared" ca="1" si="254"/>
        <v>-15000</v>
      </c>
      <c r="AC699" s="3">
        <f t="shared" ca="1" si="254"/>
        <v>-15000</v>
      </c>
      <c r="AD699" s="3">
        <f t="shared" ca="1" si="254"/>
        <v>-15000</v>
      </c>
      <c r="AE699" s="3">
        <f t="shared" ca="1" si="254"/>
        <v>-15000</v>
      </c>
      <c r="AF699" s="3">
        <f t="shared" ca="1" si="254"/>
        <v>-15000</v>
      </c>
      <c r="AG699" s="3">
        <f t="shared" ca="1" si="254"/>
        <v>-15000</v>
      </c>
      <c r="AH699" s="3">
        <f t="shared" ca="1" si="254"/>
        <v>-15000</v>
      </c>
      <c r="AI699" s="3">
        <f t="shared" ca="1" si="254"/>
        <v>-180000</v>
      </c>
      <c r="AJ699" s="3">
        <f t="shared" ca="1" si="254"/>
        <v>-180000</v>
      </c>
      <c r="AK699" s="3">
        <f t="shared" ca="1" si="254"/>
        <v>-180000</v>
      </c>
      <c r="AL699" s="3">
        <f t="shared" ca="1" si="254"/>
        <v>-180000</v>
      </c>
      <c r="AM699" s="3">
        <f t="shared" ca="1" si="254"/>
        <v>-180000</v>
      </c>
    </row>
    <row r="700" spans="1:39" hidden="1" outlineLevel="2" x14ac:dyDescent="0.3">
      <c r="B700" s="3"/>
      <c r="C700" s="3" t="str">
        <f t="shared" si="251"/>
        <v>Phone Subscription</v>
      </c>
      <c r="D700" s="3"/>
      <c r="E700" s="3"/>
      <c r="F700" s="3"/>
      <c r="G700" s="3"/>
      <c r="H700" s="3"/>
      <c r="I700" s="3"/>
      <c r="J700" s="3"/>
      <c r="K700" s="3">
        <f t="shared" ref="K700:AM700" ca="1" si="255">-K565</f>
        <v>-2175</v>
      </c>
      <c r="L700" s="3">
        <f t="shared" ca="1" si="255"/>
        <v>-2175</v>
      </c>
      <c r="M700" s="3">
        <f t="shared" ca="1" si="255"/>
        <v>-2175</v>
      </c>
      <c r="N700" s="3">
        <f t="shared" ca="1" si="255"/>
        <v>-2175</v>
      </c>
      <c r="O700" s="3">
        <f t="shared" ca="1" si="255"/>
        <v>-2250</v>
      </c>
      <c r="P700" s="3">
        <f t="shared" ca="1" si="255"/>
        <v>-2400</v>
      </c>
      <c r="Q700" s="3">
        <f t="shared" ca="1" si="255"/>
        <v>-2775</v>
      </c>
      <c r="R700" s="3">
        <f t="shared" ca="1" si="255"/>
        <v>-2775</v>
      </c>
      <c r="S700" s="3">
        <f t="shared" ca="1" si="255"/>
        <v>-2775</v>
      </c>
      <c r="T700" s="3">
        <f t="shared" ca="1" si="255"/>
        <v>-2775</v>
      </c>
      <c r="U700" s="3">
        <f t="shared" ca="1" si="255"/>
        <v>-2775</v>
      </c>
      <c r="V700" s="3">
        <f t="shared" ca="1" si="255"/>
        <v>-2775</v>
      </c>
      <c r="W700" s="3">
        <f t="shared" ca="1" si="255"/>
        <v>-3300</v>
      </c>
      <c r="X700" s="3">
        <f t="shared" ca="1" si="255"/>
        <v>-3300</v>
      </c>
      <c r="Y700" s="3">
        <f t="shared" ca="1" si="255"/>
        <v>-3300</v>
      </c>
      <c r="Z700" s="3">
        <f t="shared" ca="1" si="255"/>
        <v>-3300</v>
      </c>
      <c r="AA700" s="3">
        <f t="shared" ca="1" si="255"/>
        <v>-3300</v>
      </c>
      <c r="AB700" s="3">
        <f t="shared" ca="1" si="255"/>
        <v>-3300</v>
      </c>
      <c r="AC700" s="3">
        <f t="shared" ca="1" si="255"/>
        <v>-3300</v>
      </c>
      <c r="AD700" s="3">
        <f t="shared" ca="1" si="255"/>
        <v>-3300</v>
      </c>
      <c r="AE700" s="3">
        <f t="shared" ca="1" si="255"/>
        <v>-3300</v>
      </c>
      <c r="AF700" s="3">
        <f t="shared" ca="1" si="255"/>
        <v>-3300</v>
      </c>
      <c r="AG700" s="3">
        <f t="shared" ca="1" si="255"/>
        <v>-3300</v>
      </c>
      <c r="AH700" s="3">
        <f t="shared" ca="1" si="255"/>
        <v>-3300</v>
      </c>
      <c r="AI700" s="3">
        <f t="shared" ca="1" si="255"/>
        <v>-30000</v>
      </c>
      <c r="AJ700" s="3">
        <f t="shared" ca="1" si="255"/>
        <v>-39600</v>
      </c>
      <c r="AK700" s="3">
        <f t="shared" ca="1" si="255"/>
        <v>-39600</v>
      </c>
      <c r="AL700" s="3">
        <f t="shared" ca="1" si="255"/>
        <v>-39600</v>
      </c>
      <c r="AM700" s="3">
        <f t="shared" ca="1" si="255"/>
        <v>-39600</v>
      </c>
    </row>
    <row r="701" spans="1:39" hidden="1" outlineLevel="2" x14ac:dyDescent="0.3">
      <c r="B701" s="3"/>
      <c r="C701" s="3" t="str">
        <f t="shared" si="251"/>
        <v>Research &amp; Development</v>
      </c>
      <c r="D701" s="3"/>
      <c r="E701" s="3"/>
      <c r="F701" s="3"/>
      <c r="G701" s="3"/>
      <c r="H701" s="3"/>
      <c r="I701" s="3"/>
      <c r="J701" s="3"/>
      <c r="K701" s="3">
        <f t="shared" ref="K701:AM701" ca="1" si="256">-K566</f>
        <v>-4000</v>
      </c>
      <c r="L701" s="3">
        <f t="shared" ca="1" si="256"/>
        <v>-4000</v>
      </c>
      <c r="M701" s="3">
        <f t="shared" ca="1" si="256"/>
        <v>-4000</v>
      </c>
      <c r="N701" s="3">
        <f t="shared" ca="1" si="256"/>
        <v>-4000</v>
      </c>
      <c r="O701" s="3">
        <f t="shared" ca="1" si="256"/>
        <v>-4000</v>
      </c>
      <c r="P701" s="3">
        <f t="shared" ca="1" si="256"/>
        <v>-4000</v>
      </c>
      <c r="Q701" s="3">
        <f t="shared" ca="1" si="256"/>
        <v>-4000</v>
      </c>
      <c r="R701" s="3">
        <f t="shared" ca="1" si="256"/>
        <v>-4000</v>
      </c>
      <c r="S701" s="3">
        <f t="shared" ca="1" si="256"/>
        <v>-4000</v>
      </c>
      <c r="T701" s="3">
        <f t="shared" ca="1" si="256"/>
        <v>-4000</v>
      </c>
      <c r="U701" s="3">
        <f t="shared" ca="1" si="256"/>
        <v>-4000</v>
      </c>
      <c r="V701" s="3">
        <f t="shared" ca="1" si="256"/>
        <v>-4000</v>
      </c>
      <c r="W701" s="3">
        <f t="shared" ca="1" si="256"/>
        <v>-4000</v>
      </c>
      <c r="X701" s="3">
        <f t="shared" ca="1" si="256"/>
        <v>-4000</v>
      </c>
      <c r="Y701" s="3">
        <f t="shared" ca="1" si="256"/>
        <v>-4000</v>
      </c>
      <c r="Z701" s="3">
        <f t="shared" ca="1" si="256"/>
        <v>-4000</v>
      </c>
      <c r="AA701" s="3">
        <f t="shared" ca="1" si="256"/>
        <v>-4000</v>
      </c>
      <c r="AB701" s="3">
        <f t="shared" ca="1" si="256"/>
        <v>-4000</v>
      </c>
      <c r="AC701" s="3">
        <f t="shared" ca="1" si="256"/>
        <v>-4000</v>
      </c>
      <c r="AD701" s="3">
        <f t="shared" ca="1" si="256"/>
        <v>-4000</v>
      </c>
      <c r="AE701" s="3">
        <f t="shared" ca="1" si="256"/>
        <v>-4000</v>
      </c>
      <c r="AF701" s="3">
        <f t="shared" ca="1" si="256"/>
        <v>-4000</v>
      </c>
      <c r="AG701" s="3">
        <f t="shared" ca="1" si="256"/>
        <v>-4000</v>
      </c>
      <c r="AH701" s="3">
        <f t="shared" ca="1" si="256"/>
        <v>-4000</v>
      </c>
      <c r="AI701" s="3">
        <f t="shared" ca="1" si="256"/>
        <v>-48000</v>
      </c>
      <c r="AJ701" s="3">
        <f t="shared" ca="1" si="256"/>
        <v>-48000</v>
      </c>
      <c r="AK701" s="3">
        <f t="shared" ca="1" si="256"/>
        <v>-48000</v>
      </c>
      <c r="AL701" s="3">
        <f t="shared" ca="1" si="256"/>
        <v>-48000</v>
      </c>
      <c r="AM701" s="3">
        <f t="shared" ca="1" si="256"/>
        <v>-48000</v>
      </c>
    </row>
    <row r="702" spans="1:39" hidden="1" outlineLevel="2" x14ac:dyDescent="0.3">
      <c r="B702" s="3"/>
      <c r="C702" s="3" t="str">
        <f t="shared" si="251"/>
        <v>Contingencies</v>
      </c>
      <c r="D702" s="3"/>
      <c r="E702" s="3"/>
      <c r="F702" s="3"/>
      <c r="G702" s="3"/>
      <c r="H702" s="3"/>
      <c r="I702" s="3"/>
      <c r="J702" s="3"/>
      <c r="K702" s="3">
        <f t="shared" ref="K702:AM702" ca="1" si="257">-K567</f>
        <v>-10000</v>
      </c>
      <c r="L702" s="3">
        <f t="shared" ca="1" si="257"/>
        <v>-10000</v>
      </c>
      <c r="M702" s="3">
        <f t="shared" ca="1" si="257"/>
        <v>-10000</v>
      </c>
      <c r="N702" s="3">
        <f t="shared" ca="1" si="257"/>
        <v>-10000</v>
      </c>
      <c r="O702" s="3">
        <f t="shared" ca="1" si="257"/>
        <v>-10000</v>
      </c>
      <c r="P702" s="3">
        <f t="shared" ca="1" si="257"/>
        <v>-10000</v>
      </c>
      <c r="Q702" s="3">
        <f t="shared" ca="1" si="257"/>
        <v>-10000</v>
      </c>
      <c r="R702" s="3">
        <f t="shared" ca="1" si="257"/>
        <v>-10000</v>
      </c>
      <c r="S702" s="3">
        <f t="shared" ca="1" si="257"/>
        <v>-10000</v>
      </c>
      <c r="T702" s="3">
        <f t="shared" ca="1" si="257"/>
        <v>-10000</v>
      </c>
      <c r="U702" s="3">
        <f t="shared" ca="1" si="257"/>
        <v>-10000</v>
      </c>
      <c r="V702" s="3">
        <f t="shared" ca="1" si="257"/>
        <v>-10000</v>
      </c>
      <c r="W702" s="3">
        <f t="shared" ca="1" si="257"/>
        <v>-10000</v>
      </c>
      <c r="X702" s="3">
        <f t="shared" ca="1" si="257"/>
        <v>-10000</v>
      </c>
      <c r="Y702" s="3">
        <f t="shared" ca="1" si="257"/>
        <v>-10000</v>
      </c>
      <c r="Z702" s="3">
        <f t="shared" ca="1" si="257"/>
        <v>-10000</v>
      </c>
      <c r="AA702" s="3">
        <f t="shared" ca="1" si="257"/>
        <v>-10000</v>
      </c>
      <c r="AB702" s="3">
        <f t="shared" ca="1" si="257"/>
        <v>-10000</v>
      </c>
      <c r="AC702" s="3">
        <f t="shared" ca="1" si="257"/>
        <v>-10000</v>
      </c>
      <c r="AD702" s="3">
        <f t="shared" ca="1" si="257"/>
        <v>-10000</v>
      </c>
      <c r="AE702" s="3">
        <f t="shared" ca="1" si="257"/>
        <v>-10000</v>
      </c>
      <c r="AF702" s="3">
        <f t="shared" ca="1" si="257"/>
        <v>-10000</v>
      </c>
      <c r="AG702" s="3">
        <f t="shared" ca="1" si="257"/>
        <v>-10000</v>
      </c>
      <c r="AH702" s="3">
        <f t="shared" ca="1" si="257"/>
        <v>-10000</v>
      </c>
      <c r="AI702" s="3">
        <f t="shared" ca="1" si="257"/>
        <v>-120000</v>
      </c>
      <c r="AJ702" s="3">
        <f t="shared" ca="1" si="257"/>
        <v>-120000</v>
      </c>
      <c r="AK702" s="3">
        <f t="shared" ca="1" si="257"/>
        <v>-120000</v>
      </c>
      <c r="AL702" s="3">
        <f t="shared" ca="1" si="257"/>
        <v>-120000</v>
      </c>
      <c r="AM702" s="3">
        <f t="shared" ca="1" si="257"/>
        <v>-120000</v>
      </c>
    </row>
    <row r="703" spans="1:39" s="15" customFormat="1" hidden="1" outlineLevel="1" x14ac:dyDescent="0.3">
      <c r="A703" s="36"/>
      <c r="B703" s="91" t="s">
        <v>201</v>
      </c>
      <c r="C703" s="91"/>
      <c r="D703" s="91"/>
      <c r="E703" s="91"/>
      <c r="F703" s="91"/>
      <c r="G703" s="91"/>
      <c r="H703" s="91"/>
      <c r="I703" s="91"/>
      <c r="J703" s="91"/>
      <c r="K703" s="91">
        <f t="shared" ref="K703:AM703" ca="1" si="258">K693+K694</f>
        <v>-101809.9</v>
      </c>
      <c r="L703" s="91">
        <f t="shared" ca="1" si="258"/>
        <v>-101809.9</v>
      </c>
      <c r="M703" s="91">
        <f t="shared" ca="1" si="258"/>
        <v>-101809.9</v>
      </c>
      <c r="N703" s="91">
        <f t="shared" ca="1" si="258"/>
        <v>-101809.9</v>
      </c>
      <c r="O703" s="91">
        <f t="shared" ca="1" si="258"/>
        <v>-104306.9</v>
      </c>
      <c r="P703" s="91">
        <f t="shared" ca="1" si="258"/>
        <v>-106152.3</v>
      </c>
      <c r="Q703" s="91">
        <f t="shared" ca="1" si="258"/>
        <v>-115246.5</v>
      </c>
      <c r="R703" s="91">
        <f t="shared" ca="1" si="258"/>
        <v>-115246.5</v>
      </c>
      <c r="S703" s="91">
        <f t="shared" ca="1" si="258"/>
        <v>-115246.5</v>
      </c>
      <c r="T703" s="91">
        <f t="shared" ca="1" si="258"/>
        <v>-115246.5</v>
      </c>
      <c r="U703" s="91">
        <f t="shared" ca="1" si="258"/>
        <v>-115246.5</v>
      </c>
      <c r="V703" s="91">
        <f t="shared" ca="1" si="258"/>
        <v>-115246.5</v>
      </c>
      <c r="W703" s="91">
        <f t="shared" ca="1" si="258"/>
        <v>-125338.4</v>
      </c>
      <c r="X703" s="91">
        <f t="shared" ca="1" si="258"/>
        <v>-125338.4</v>
      </c>
      <c r="Y703" s="91">
        <f t="shared" ca="1" si="258"/>
        <v>-125338.4</v>
      </c>
      <c r="Z703" s="91">
        <f t="shared" ca="1" si="258"/>
        <v>-125338.4</v>
      </c>
      <c r="AA703" s="91">
        <f t="shared" ca="1" si="258"/>
        <v>-125338.4</v>
      </c>
      <c r="AB703" s="91">
        <f t="shared" ca="1" si="258"/>
        <v>-125338.4</v>
      </c>
      <c r="AC703" s="91">
        <f t="shared" ca="1" si="258"/>
        <v>-125338.4</v>
      </c>
      <c r="AD703" s="91">
        <f t="shared" ca="1" si="258"/>
        <v>-125338.4</v>
      </c>
      <c r="AE703" s="91">
        <f t="shared" ca="1" si="258"/>
        <v>-125338.4</v>
      </c>
      <c r="AF703" s="91">
        <f t="shared" ca="1" si="258"/>
        <v>-125338.4</v>
      </c>
      <c r="AG703" s="91">
        <f t="shared" ca="1" si="258"/>
        <v>-125338.4</v>
      </c>
      <c r="AH703" s="91">
        <f t="shared" ca="1" si="258"/>
        <v>-125338.4</v>
      </c>
      <c r="AI703" s="91">
        <f t="shared" ca="1" si="258"/>
        <v>-1309177.8</v>
      </c>
      <c r="AJ703" s="91">
        <f t="shared" ca="1" si="258"/>
        <v>-1504060.7999999998</v>
      </c>
      <c r="AK703" s="91">
        <f t="shared" ca="1" si="258"/>
        <v>-1519929.4080000001</v>
      </c>
      <c r="AL703" s="91">
        <f t="shared" ca="1" si="258"/>
        <v>-1536662.3020800001</v>
      </c>
      <c r="AM703" s="91">
        <f t="shared" ca="1" si="258"/>
        <v>-1554373.9651007999</v>
      </c>
    </row>
    <row r="704" spans="1:39" hidden="1" outlineLevel="1" collapsed="1" x14ac:dyDescent="0.3">
      <c r="B704" s="3" t="s">
        <v>232</v>
      </c>
      <c r="C704" s="3"/>
      <c r="D704" s="3"/>
      <c r="E704" s="3"/>
      <c r="F704" s="3"/>
      <c r="G704" s="3"/>
      <c r="H704" s="3"/>
      <c r="I704" s="3"/>
      <c r="J704" s="3"/>
      <c r="K704" s="3">
        <f ca="1">SUM(K705:K706)</f>
        <v>-12244.166666666666</v>
      </c>
      <c r="L704" s="3">
        <f t="shared" ref="L704:AM704" ca="1" si="259">SUM(L705:L706)</f>
        <v>-12260.833333333334</v>
      </c>
      <c r="M704" s="3">
        <f t="shared" ca="1" si="259"/>
        <v>-12277.5</v>
      </c>
      <c r="N704" s="3">
        <f t="shared" ca="1" si="259"/>
        <v>-12294.166666666666</v>
      </c>
      <c r="O704" s="3">
        <f t="shared" ca="1" si="259"/>
        <v>-12445.833333333334</v>
      </c>
      <c r="P704" s="3">
        <f t="shared" ca="1" si="259"/>
        <v>-12732.5</v>
      </c>
      <c r="Q704" s="3">
        <f t="shared" ca="1" si="259"/>
        <v>-13424.166666666666</v>
      </c>
      <c r="R704" s="3">
        <f t="shared" ca="1" si="259"/>
        <v>-13440.833333333334</v>
      </c>
      <c r="S704" s="3">
        <f t="shared" ca="1" si="259"/>
        <v>-13457.5</v>
      </c>
      <c r="T704" s="3">
        <f t="shared" ca="1" si="259"/>
        <v>-13474.166666666666</v>
      </c>
      <c r="U704" s="3">
        <f t="shared" ca="1" si="259"/>
        <v>-13490.833333333334</v>
      </c>
      <c r="V704" s="3">
        <f t="shared" ca="1" si="259"/>
        <v>-13507.5</v>
      </c>
      <c r="W704" s="3">
        <f t="shared" ca="1" si="259"/>
        <v>-21723.333333333328</v>
      </c>
      <c r="X704" s="3">
        <f t="shared" ca="1" si="259"/>
        <v>-21756.666666666664</v>
      </c>
      <c r="Y704" s="3">
        <f t="shared" ca="1" si="259"/>
        <v>-21789.999999999996</v>
      </c>
      <c r="Z704" s="3">
        <f t="shared" ca="1" si="259"/>
        <v>-21823.333333333328</v>
      </c>
      <c r="AA704" s="3">
        <f t="shared" ca="1" si="259"/>
        <v>-21856.666666666664</v>
      </c>
      <c r="AB704" s="3">
        <f t="shared" ca="1" si="259"/>
        <v>-21889.999999999996</v>
      </c>
      <c r="AC704" s="3">
        <f t="shared" ca="1" si="259"/>
        <v>-21923.333333333328</v>
      </c>
      <c r="AD704" s="3">
        <f t="shared" ca="1" si="259"/>
        <v>-21956.666666666664</v>
      </c>
      <c r="AE704" s="3">
        <f t="shared" ca="1" si="259"/>
        <v>-21989.999999999996</v>
      </c>
      <c r="AF704" s="3">
        <f t="shared" ca="1" si="259"/>
        <v>-22023.333333333328</v>
      </c>
      <c r="AG704" s="3">
        <f t="shared" ca="1" si="259"/>
        <v>-22056.666666666664</v>
      </c>
      <c r="AH704" s="3">
        <f t="shared" ca="1" si="259"/>
        <v>-22089.999999999996</v>
      </c>
      <c r="AI704" s="3">
        <f t="shared" ca="1" si="259"/>
        <v>-162090</v>
      </c>
      <c r="AJ704" s="3">
        <f t="shared" ca="1" si="259"/>
        <v>-220580</v>
      </c>
      <c r="AK704" s="3">
        <f t="shared" ca="1" si="259"/>
        <v>-238180</v>
      </c>
      <c r="AL704" s="3">
        <f t="shared" ca="1" si="259"/>
        <v>-262980</v>
      </c>
      <c r="AM704" s="3">
        <f t="shared" ca="1" si="259"/>
        <v>-284180</v>
      </c>
    </row>
    <row r="705" spans="1:39" hidden="1" outlineLevel="2" x14ac:dyDescent="0.3">
      <c r="B705" s="3"/>
      <c r="C705" s="3" t="str">
        <f>B596</f>
        <v>Total Depreciation - Tangible Assets</v>
      </c>
      <c r="D705" s="3"/>
      <c r="E705" s="3"/>
      <c r="F705" s="3"/>
      <c r="G705" s="3"/>
      <c r="H705" s="3"/>
      <c r="I705" s="3"/>
      <c r="J705" s="3"/>
      <c r="K705" s="3">
        <f t="shared" ref="K705:AM705" ca="1" si="260">-K596</f>
        <v>-12227.5</v>
      </c>
      <c r="L705" s="3">
        <f t="shared" ca="1" si="260"/>
        <v>-12227.5</v>
      </c>
      <c r="M705" s="3">
        <f t="shared" ca="1" si="260"/>
        <v>-12227.5</v>
      </c>
      <c r="N705" s="3">
        <f t="shared" ca="1" si="260"/>
        <v>-12227.5</v>
      </c>
      <c r="O705" s="3">
        <f t="shared" ca="1" si="260"/>
        <v>-12362.5</v>
      </c>
      <c r="P705" s="3">
        <f t="shared" ca="1" si="260"/>
        <v>-12632.5</v>
      </c>
      <c r="Q705" s="3">
        <f t="shared" ca="1" si="260"/>
        <v>-13307.5</v>
      </c>
      <c r="R705" s="3">
        <f t="shared" ca="1" si="260"/>
        <v>-13307.5</v>
      </c>
      <c r="S705" s="3">
        <f t="shared" ca="1" si="260"/>
        <v>-13307.5</v>
      </c>
      <c r="T705" s="3">
        <f t="shared" ca="1" si="260"/>
        <v>-13307.5</v>
      </c>
      <c r="U705" s="3">
        <f t="shared" ca="1" si="260"/>
        <v>-13307.5</v>
      </c>
      <c r="V705" s="3">
        <f t="shared" ca="1" si="260"/>
        <v>-13307.5</v>
      </c>
      <c r="W705" s="3">
        <f t="shared" ca="1" si="260"/>
        <v>-21489.999999999996</v>
      </c>
      <c r="X705" s="3">
        <f t="shared" ca="1" si="260"/>
        <v>-21489.999999999996</v>
      </c>
      <c r="Y705" s="3">
        <f t="shared" ca="1" si="260"/>
        <v>-21489.999999999996</v>
      </c>
      <c r="Z705" s="3">
        <f t="shared" ca="1" si="260"/>
        <v>-21489.999999999996</v>
      </c>
      <c r="AA705" s="3">
        <f t="shared" ca="1" si="260"/>
        <v>-21489.999999999996</v>
      </c>
      <c r="AB705" s="3">
        <f t="shared" ca="1" si="260"/>
        <v>-21489.999999999996</v>
      </c>
      <c r="AC705" s="3">
        <f t="shared" ca="1" si="260"/>
        <v>-21489.999999999996</v>
      </c>
      <c r="AD705" s="3">
        <f t="shared" ca="1" si="260"/>
        <v>-21489.999999999996</v>
      </c>
      <c r="AE705" s="3">
        <f t="shared" ca="1" si="260"/>
        <v>-21489.999999999996</v>
      </c>
      <c r="AF705" s="3">
        <f t="shared" ca="1" si="260"/>
        <v>-21489.999999999996</v>
      </c>
      <c r="AG705" s="3">
        <f t="shared" ca="1" si="260"/>
        <v>-21489.999999999996</v>
      </c>
      <c r="AH705" s="3">
        <f t="shared" ca="1" si="260"/>
        <v>-21489.999999999996</v>
      </c>
      <c r="AI705" s="3">
        <f t="shared" ca="1" si="260"/>
        <v>-159690</v>
      </c>
      <c r="AJ705" s="3">
        <f t="shared" ca="1" si="260"/>
        <v>-215780</v>
      </c>
      <c r="AK705" s="3">
        <f t="shared" ca="1" si="260"/>
        <v>-230980</v>
      </c>
      <c r="AL705" s="3">
        <f t="shared" ca="1" si="260"/>
        <v>-253380</v>
      </c>
      <c r="AM705" s="3">
        <f t="shared" ca="1" si="260"/>
        <v>-272180</v>
      </c>
    </row>
    <row r="706" spans="1:39" hidden="1" outlineLevel="2" x14ac:dyDescent="0.3">
      <c r="B706" s="3"/>
      <c r="C706" s="3" t="str">
        <f>B600</f>
        <v>Total Amortization - Intangible Assets</v>
      </c>
      <c r="D706" s="3"/>
      <c r="E706" s="3"/>
      <c r="F706" s="3"/>
      <c r="G706" s="3"/>
      <c r="H706" s="3"/>
      <c r="I706" s="3"/>
      <c r="J706" s="3"/>
      <c r="K706" s="3">
        <f t="shared" ref="K706:AM706" ca="1" si="261">-K600</f>
        <v>-16.666666666666668</v>
      </c>
      <c r="L706" s="3">
        <f t="shared" ca="1" si="261"/>
        <v>-33.333333333333336</v>
      </c>
      <c r="M706" s="3">
        <f t="shared" ca="1" si="261"/>
        <v>-50</v>
      </c>
      <c r="N706" s="3">
        <f t="shared" ca="1" si="261"/>
        <v>-66.666666666666671</v>
      </c>
      <c r="O706" s="3">
        <f t="shared" ca="1" si="261"/>
        <v>-83.333333333333343</v>
      </c>
      <c r="P706" s="3">
        <f t="shared" ca="1" si="261"/>
        <v>-100.00000000000001</v>
      </c>
      <c r="Q706" s="3">
        <f t="shared" ca="1" si="261"/>
        <v>-116.66666666666669</v>
      </c>
      <c r="R706" s="3">
        <f t="shared" ca="1" si="261"/>
        <v>-133.33333333333334</v>
      </c>
      <c r="S706" s="3">
        <f t="shared" ca="1" si="261"/>
        <v>-150</v>
      </c>
      <c r="T706" s="3">
        <f t="shared" ca="1" si="261"/>
        <v>-166.66666666666666</v>
      </c>
      <c r="U706" s="3">
        <f t="shared" ca="1" si="261"/>
        <v>-183.33333333333331</v>
      </c>
      <c r="V706" s="3">
        <f t="shared" ca="1" si="261"/>
        <v>-199.99999999999997</v>
      </c>
      <c r="W706" s="3">
        <f t="shared" ca="1" si="261"/>
        <v>-233.33333333333329</v>
      </c>
      <c r="X706" s="3">
        <f t="shared" ca="1" si="261"/>
        <v>-266.66666666666663</v>
      </c>
      <c r="Y706" s="3">
        <f t="shared" ca="1" si="261"/>
        <v>-299.99999999999994</v>
      </c>
      <c r="Z706" s="3">
        <f t="shared" ca="1" si="261"/>
        <v>-333.33333333333331</v>
      </c>
      <c r="AA706" s="3">
        <f t="shared" ca="1" si="261"/>
        <v>-366.66666666666663</v>
      </c>
      <c r="AB706" s="3">
        <f t="shared" ca="1" si="261"/>
        <v>-400</v>
      </c>
      <c r="AC706" s="3">
        <f t="shared" ca="1" si="261"/>
        <v>-433.33333333333337</v>
      </c>
      <c r="AD706" s="3">
        <f t="shared" ca="1" si="261"/>
        <v>-466.66666666666674</v>
      </c>
      <c r="AE706" s="3">
        <f t="shared" ca="1" si="261"/>
        <v>-500.00000000000006</v>
      </c>
      <c r="AF706" s="3">
        <f t="shared" ca="1" si="261"/>
        <v>-533.33333333333337</v>
      </c>
      <c r="AG706" s="3">
        <f t="shared" ca="1" si="261"/>
        <v>-566.66666666666674</v>
      </c>
      <c r="AH706" s="3">
        <f t="shared" ca="1" si="261"/>
        <v>-600.00000000000011</v>
      </c>
      <c r="AI706" s="3">
        <f t="shared" ca="1" si="261"/>
        <v>-2400</v>
      </c>
      <c r="AJ706" s="3">
        <f t="shared" ca="1" si="261"/>
        <v>-4800</v>
      </c>
      <c r="AK706" s="3">
        <f t="shared" ca="1" si="261"/>
        <v>-7200</v>
      </c>
      <c r="AL706" s="3">
        <f t="shared" ca="1" si="261"/>
        <v>-9600</v>
      </c>
      <c r="AM706" s="3">
        <f t="shared" ca="1" si="261"/>
        <v>-12000</v>
      </c>
    </row>
    <row r="707" spans="1:39" s="15" customFormat="1" hidden="1" outlineLevel="1" x14ac:dyDescent="0.3">
      <c r="A707" s="36"/>
      <c r="B707" s="91" t="s">
        <v>204</v>
      </c>
      <c r="C707" s="91"/>
      <c r="D707" s="91"/>
      <c r="E707" s="91"/>
      <c r="F707" s="91"/>
      <c r="G707" s="91"/>
      <c r="H707" s="91"/>
      <c r="I707" s="91"/>
      <c r="J707" s="91"/>
      <c r="K707" s="91">
        <f ca="1">K703+K704</f>
        <v>-114054.06666666667</v>
      </c>
      <c r="L707" s="91">
        <f t="shared" ref="L707:AM707" ca="1" si="262">L703+L704</f>
        <v>-114070.73333333332</v>
      </c>
      <c r="M707" s="91">
        <f t="shared" ca="1" si="262"/>
        <v>-114087.4</v>
      </c>
      <c r="N707" s="91">
        <f t="shared" ca="1" si="262"/>
        <v>-114104.06666666667</v>
      </c>
      <c r="O707" s="91">
        <f t="shared" ca="1" si="262"/>
        <v>-116752.73333333332</v>
      </c>
      <c r="P707" s="91">
        <f t="shared" ca="1" si="262"/>
        <v>-118884.8</v>
      </c>
      <c r="Q707" s="91">
        <f t="shared" ca="1" si="262"/>
        <v>-128670.66666666667</v>
      </c>
      <c r="R707" s="91">
        <f t="shared" ca="1" si="262"/>
        <v>-128687.33333333333</v>
      </c>
      <c r="S707" s="91">
        <f t="shared" ca="1" si="262"/>
        <v>-128704</v>
      </c>
      <c r="T707" s="91">
        <f t="shared" ca="1" si="262"/>
        <v>-128720.66666666667</v>
      </c>
      <c r="U707" s="91">
        <f t="shared" ca="1" si="262"/>
        <v>-128737.33333333333</v>
      </c>
      <c r="V707" s="91">
        <f t="shared" ca="1" si="262"/>
        <v>-128754</v>
      </c>
      <c r="W707" s="91">
        <f t="shared" ca="1" si="262"/>
        <v>-147061.73333333334</v>
      </c>
      <c r="X707" s="91">
        <f t="shared" ca="1" si="262"/>
        <v>-147095.06666666665</v>
      </c>
      <c r="Y707" s="91">
        <f t="shared" ca="1" si="262"/>
        <v>-147128.4</v>
      </c>
      <c r="Z707" s="91">
        <f t="shared" ca="1" si="262"/>
        <v>-147161.73333333334</v>
      </c>
      <c r="AA707" s="91">
        <f t="shared" ca="1" si="262"/>
        <v>-147195.06666666665</v>
      </c>
      <c r="AB707" s="91">
        <f t="shared" ca="1" si="262"/>
        <v>-147228.4</v>
      </c>
      <c r="AC707" s="91">
        <f t="shared" ca="1" si="262"/>
        <v>-147261.73333333334</v>
      </c>
      <c r="AD707" s="91">
        <f t="shared" ca="1" si="262"/>
        <v>-147295.06666666665</v>
      </c>
      <c r="AE707" s="91">
        <f t="shared" ca="1" si="262"/>
        <v>-147328.4</v>
      </c>
      <c r="AF707" s="91">
        <f t="shared" ca="1" si="262"/>
        <v>-147361.73333333334</v>
      </c>
      <c r="AG707" s="91">
        <f t="shared" ca="1" si="262"/>
        <v>-147395.06666666665</v>
      </c>
      <c r="AH707" s="91">
        <f t="shared" ca="1" si="262"/>
        <v>-147428.4</v>
      </c>
      <c r="AI707" s="91">
        <f t="shared" ca="1" si="262"/>
        <v>-1471267.8</v>
      </c>
      <c r="AJ707" s="91">
        <f t="shared" ca="1" si="262"/>
        <v>-1724640.7999999998</v>
      </c>
      <c r="AK707" s="91">
        <f t="shared" ca="1" si="262"/>
        <v>-1758109.4080000001</v>
      </c>
      <c r="AL707" s="91">
        <f t="shared" ca="1" si="262"/>
        <v>-1799642.3020800001</v>
      </c>
      <c r="AM707" s="91">
        <f t="shared" ca="1" si="262"/>
        <v>-1838553.9651007999</v>
      </c>
    </row>
    <row r="708" spans="1:39" hidden="1" outlineLevel="1" x14ac:dyDescent="0.3">
      <c r="B708" s="14" t="s">
        <v>233</v>
      </c>
      <c r="C708" s="14"/>
      <c r="D708" s="14"/>
      <c r="E708" s="14"/>
      <c r="F708" s="14"/>
      <c r="G708" s="14"/>
      <c r="H708" s="14"/>
      <c r="I708" s="14"/>
      <c r="J708" s="14"/>
      <c r="AI708" s="14">
        <v>0</v>
      </c>
      <c r="AJ708" s="14">
        <v>0</v>
      </c>
      <c r="AK708" s="14">
        <v>0</v>
      </c>
      <c r="AL708" s="14">
        <v>0</v>
      </c>
      <c r="AM708" s="14">
        <v>0</v>
      </c>
    </row>
    <row r="709" spans="1:39" hidden="1" outlineLevel="1" collapsed="1" x14ac:dyDescent="0.3">
      <c r="B709" s="14" t="s">
        <v>234</v>
      </c>
      <c r="C709" s="14"/>
      <c r="D709" s="14"/>
      <c r="E709" s="14"/>
      <c r="F709" s="14"/>
      <c r="G709" s="14"/>
      <c r="H709" s="14"/>
      <c r="I709" s="14"/>
      <c r="J709" s="14"/>
      <c r="AI709" s="14">
        <f>SUM(AI710:AI712)</f>
        <v>0</v>
      </c>
      <c r="AJ709" s="14">
        <f>SUM(AJ710:AJ712)</f>
        <v>0</v>
      </c>
      <c r="AK709" s="14">
        <f>SUM(AK710:AK712)</f>
        <v>0</v>
      </c>
      <c r="AL709" s="14">
        <f>SUM(AL710:AL712)</f>
        <v>0</v>
      </c>
      <c r="AM709" s="14">
        <f>SUM(AM710:AM712)</f>
        <v>0</v>
      </c>
    </row>
    <row r="710" spans="1:39" hidden="1" outlineLevel="2" x14ac:dyDescent="0.3">
      <c r="B710" s="14"/>
      <c r="C710" s="14" t="str">
        <f>B620</f>
        <v>Senior Debt</v>
      </c>
      <c r="D710" s="14"/>
      <c r="E710" s="14"/>
      <c r="F710" s="14"/>
      <c r="G710" s="14"/>
      <c r="H710" s="14"/>
      <c r="I710" s="14"/>
      <c r="J710" s="14"/>
      <c r="AI710" s="14">
        <f>-(AI629+AI630)</f>
        <v>0</v>
      </c>
      <c r="AJ710" s="14">
        <f>-(AJ629+AJ630)</f>
        <v>0</v>
      </c>
      <c r="AK710" s="14">
        <f>-(AK629+AK630)</f>
        <v>0</v>
      </c>
      <c r="AL710" s="14">
        <f>-(AL629+AL630)</f>
        <v>0</v>
      </c>
      <c r="AM710" s="14">
        <f>-(AM629+AM630)</f>
        <v>0</v>
      </c>
    </row>
    <row r="711" spans="1:39" hidden="1" outlineLevel="2" x14ac:dyDescent="0.3">
      <c r="B711" s="14"/>
      <c r="C711" s="14" t="str">
        <f>B635</f>
        <v>Subordinated Debt</v>
      </c>
      <c r="D711" s="14"/>
      <c r="E711" s="14"/>
      <c r="F711" s="14"/>
      <c r="G711" s="14"/>
      <c r="H711" s="14"/>
      <c r="I711" s="14"/>
      <c r="J711" s="14"/>
      <c r="AI711" s="14">
        <f>-(AI644+AI645)</f>
        <v>0</v>
      </c>
      <c r="AJ711" s="14">
        <f>-(AJ644+AJ645)</f>
        <v>0</v>
      </c>
      <c r="AK711" s="14">
        <f>-(AK644+AK645)</f>
        <v>0</v>
      </c>
      <c r="AL711" s="14">
        <f>-(AL644+AL645)</f>
        <v>0</v>
      </c>
      <c r="AM711" s="14">
        <f>-(AM644+AM645)</f>
        <v>0</v>
      </c>
    </row>
    <row r="712" spans="1:39" hidden="1" outlineLevel="2" x14ac:dyDescent="0.3">
      <c r="B712" s="14"/>
      <c r="C712" s="14" t="str">
        <f>B650</f>
        <v>Convertible Debt</v>
      </c>
      <c r="D712" s="14"/>
      <c r="E712" s="14"/>
      <c r="F712" s="14"/>
      <c r="G712" s="14"/>
      <c r="H712" s="14"/>
      <c r="I712" s="14"/>
      <c r="J712" s="14"/>
      <c r="AI712" s="14">
        <f>-(AI659+AI660)</f>
        <v>0</v>
      </c>
      <c r="AJ712" s="14">
        <f>-(AJ659+AJ660)</f>
        <v>0</v>
      </c>
      <c r="AK712" s="14">
        <f>-(AK659+AK660)</f>
        <v>0</v>
      </c>
      <c r="AL712" s="14">
        <f>-(AL659+AL660)</f>
        <v>0</v>
      </c>
      <c r="AM712" s="14">
        <f>-(AM659+AM660)</f>
        <v>0</v>
      </c>
    </row>
    <row r="713" spans="1:39" hidden="1" outlineLevel="1" x14ac:dyDescent="0.3">
      <c r="B713" s="14" t="s">
        <v>235</v>
      </c>
      <c r="C713" s="14"/>
      <c r="D713" s="14"/>
      <c r="E713" s="14"/>
      <c r="F713" s="14"/>
      <c r="G713" s="14"/>
      <c r="H713" s="14"/>
      <c r="I713" s="14"/>
      <c r="J713" s="14"/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</row>
    <row r="714" spans="1:39" s="15" customFormat="1" hidden="1" outlineLevel="1" x14ac:dyDescent="0.3">
      <c r="A714" s="36"/>
      <c r="B714" s="91" t="s">
        <v>270</v>
      </c>
      <c r="C714" s="91"/>
      <c r="D714" s="91"/>
      <c r="E714" s="91"/>
      <c r="F714" s="91"/>
      <c r="G714" s="91"/>
      <c r="H714" s="91"/>
      <c r="I714" s="91"/>
      <c r="J714" s="91"/>
      <c r="K714" s="91">
        <f t="shared" ref="K714:AH714" ca="1" si="263">+K707+K708+K709+K713</f>
        <v>-114054.06666666667</v>
      </c>
      <c r="L714" s="91">
        <f t="shared" ca="1" si="263"/>
        <v>-114070.73333333332</v>
      </c>
      <c r="M714" s="91">
        <f t="shared" ca="1" si="263"/>
        <v>-114087.4</v>
      </c>
      <c r="N714" s="91">
        <f t="shared" ca="1" si="263"/>
        <v>-114104.06666666667</v>
      </c>
      <c r="O714" s="91">
        <f t="shared" ca="1" si="263"/>
        <v>-116752.73333333332</v>
      </c>
      <c r="P714" s="91">
        <f t="shared" ca="1" si="263"/>
        <v>-118884.8</v>
      </c>
      <c r="Q714" s="91">
        <f t="shared" ca="1" si="263"/>
        <v>-128670.66666666667</v>
      </c>
      <c r="R714" s="91">
        <f t="shared" ca="1" si="263"/>
        <v>-128687.33333333333</v>
      </c>
      <c r="S714" s="91">
        <f t="shared" ca="1" si="263"/>
        <v>-128704</v>
      </c>
      <c r="T714" s="91">
        <f t="shared" ca="1" si="263"/>
        <v>-128720.66666666667</v>
      </c>
      <c r="U714" s="91">
        <f t="shared" ca="1" si="263"/>
        <v>-128737.33333333333</v>
      </c>
      <c r="V714" s="91">
        <f t="shared" ca="1" si="263"/>
        <v>-128754</v>
      </c>
      <c r="W714" s="91">
        <f t="shared" ca="1" si="263"/>
        <v>-147061.73333333334</v>
      </c>
      <c r="X714" s="91">
        <f t="shared" ca="1" si="263"/>
        <v>-147095.06666666665</v>
      </c>
      <c r="Y714" s="91">
        <f t="shared" ca="1" si="263"/>
        <v>-147128.4</v>
      </c>
      <c r="Z714" s="91">
        <f t="shared" ca="1" si="263"/>
        <v>-147161.73333333334</v>
      </c>
      <c r="AA714" s="91">
        <f t="shared" ca="1" si="263"/>
        <v>-147195.06666666665</v>
      </c>
      <c r="AB714" s="91">
        <f t="shared" ca="1" si="263"/>
        <v>-147228.4</v>
      </c>
      <c r="AC714" s="91">
        <f t="shared" ca="1" si="263"/>
        <v>-147261.73333333334</v>
      </c>
      <c r="AD714" s="91">
        <f t="shared" ca="1" si="263"/>
        <v>-147295.06666666665</v>
      </c>
      <c r="AE714" s="91">
        <f t="shared" ca="1" si="263"/>
        <v>-147328.4</v>
      </c>
      <c r="AF714" s="91">
        <f t="shared" ca="1" si="263"/>
        <v>-147361.73333333334</v>
      </c>
      <c r="AG714" s="91">
        <f t="shared" ca="1" si="263"/>
        <v>-147395.06666666665</v>
      </c>
      <c r="AH714" s="91">
        <f t="shared" ca="1" si="263"/>
        <v>-147428.4</v>
      </c>
      <c r="AI714" s="91">
        <f ca="1">+AI707+AI708+AI709+AI713</f>
        <v>-1471267.8</v>
      </c>
      <c r="AJ714" s="91">
        <f ca="1">+AJ707+AJ708+AJ709+AJ713</f>
        <v>-1724640.7999999998</v>
      </c>
      <c r="AK714" s="91">
        <f ca="1">+AK707+AK708+AK709+AK713</f>
        <v>-1758109.4080000001</v>
      </c>
      <c r="AL714" s="91">
        <f ca="1">+AL707+AL708+AL709+AL713</f>
        <v>-1799642.3020800001</v>
      </c>
      <c r="AM714" s="91">
        <f ca="1">+AM707+AM708+AM709+AM713</f>
        <v>-1838553.9651007999</v>
      </c>
    </row>
    <row r="715" spans="1:39" hidden="1" outlineLevel="1" x14ac:dyDescent="0.3">
      <c r="B715" s="14" t="s">
        <v>236</v>
      </c>
      <c r="C715" s="14"/>
      <c r="D715" s="14"/>
      <c r="E715" s="14"/>
      <c r="F715" s="14"/>
      <c r="G715" s="14"/>
      <c r="H715" s="173">
        <v>0.21</v>
      </c>
      <c r="I715" s="14"/>
      <c r="J715" s="14"/>
      <c r="K715" s="14">
        <f t="shared" ref="K715:AM715" ca="1" si="264">-$H$715*K714</f>
        <v>23951.353999999999</v>
      </c>
      <c r="L715" s="14">
        <f t="shared" ca="1" si="264"/>
        <v>23954.853999999996</v>
      </c>
      <c r="M715" s="14">
        <f t="shared" ca="1" si="264"/>
        <v>23958.353999999999</v>
      </c>
      <c r="N715" s="14">
        <f t="shared" ca="1" si="264"/>
        <v>23961.853999999999</v>
      </c>
      <c r="O715" s="14">
        <f t="shared" ca="1" si="264"/>
        <v>24518.073999999997</v>
      </c>
      <c r="P715" s="14">
        <f t="shared" ca="1" si="264"/>
        <v>24965.808000000001</v>
      </c>
      <c r="Q715" s="14">
        <f t="shared" ca="1" si="264"/>
        <v>27020.84</v>
      </c>
      <c r="R715" s="14">
        <f t="shared" ca="1" si="264"/>
        <v>27024.339999999997</v>
      </c>
      <c r="S715" s="14">
        <f t="shared" ca="1" si="264"/>
        <v>27027.84</v>
      </c>
      <c r="T715" s="14">
        <f t="shared" ca="1" si="264"/>
        <v>27031.34</v>
      </c>
      <c r="U715" s="14">
        <f t="shared" ca="1" si="264"/>
        <v>27034.839999999997</v>
      </c>
      <c r="V715" s="14">
        <f t="shared" ca="1" si="264"/>
        <v>27038.34</v>
      </c>
      <c r="W715" s="14">
        <f t="shared" ca="1" si="264"/>
        <v>30882.964</v>
      </c>
      <c r="X715" s="14">
        <f t="shared" ca="1" si="264"/>
        <v>30889.963999999996</v>
      </c>
      <c r="Y715" s="14">
        <f t="shared" ca="1" si="264"/>
        <v>30896.963999999996</v>
      </c>
      <c r="Z715" s="14">
        <f t="shared" ca="1" si="264"/>
        <v>30903.964</v>
      </c>
      <c r="AA715" s="14">
        <f t="shared" ca="1" si="264"/>
        <v>30910.963999999996</v>
      </c>
      <c r="AB715" s="14">
        <f t="shared" ca="1" si="264"/>
        <v>30917.963999999996</v>
      </c>
      <c r="AC715" s="14">
        <f t="shared" ca="1" si="264"/>
        <v>30924.964</v>
      </c>
      <c r="AD715" s="14">
        <f t="shared" ca="1" si="264"/>
        <v>30931.963999999996</v>
      </c>
      <c r="AE715" s="14">
        <f t="shared" ca="1" si="264"/>
        <v>30938.963999999996</v>
      </c>
      <c r="AF715" s="14">
        <f t="shared" ca="1" si="264"/>
        <v>30945.964</v>
      </c>
      <c r="AG715" s="14">
        <f t="shared" ca="1" si="264"/>
        <v>30952.963999999996</v>
      </c>
      <c r="AH715" s="14">
        <f t="shared" ca="1" si="264"/>
        <v>30959.963999999996</v>
      </c>
      <c r="AI715" s="14">
        <f t="shared" ca="1" si="264"/>
        <v>308966.23800000001</v>
      </c>
      <c r="AJ715" s="14">
        <f t="shared" ca="1" si="264"/>
        <v>362174.56799999997</v>
      </c>
      <c r="AK715" s="14">
        <f t="shared" ca="1" si="264"/>
        <v>369202.97567999997</v>
      </c>
      <c r="AL715" s="14">
        <f t="shared" ca="1" si="264"/>
        <v>377924.88343679998</v>
      </c>
      <c r="AM715" s="14">
        <f t="shared" ca="1" si="264"/>
        <v>386096.33267116797</v>
      </c>
    </row>
    <row r="716" spans="1:39" s="15" customFormat="1" ht="13.5" hidden="1" outlineLevel="1" thickBot="1" x14ac:dyDescent="0.35">
      <c r="A716" s="36"/>
      <c r="B716" s="92" t="s">
        <v>209</v>
      </c>
      <c r="C716" s="92"/>
      <c r="D716" s="92"/>
      <c r="E716" s="92"/>
      <c r="F716" s="92"/>
      <c r="G716" s="92"/>
      <c r="H716" s="92"/>
      <c r="I716" s="92"/>
      <c r="J716" s="92"/>
      <c r="K716" s="92">
        <f t="shared" ref="K716:AM716" ca="1" si="265">K714+K715</f>
        <v>-90102.712666666659</v>
      </c>
      <c r="L716" s="92">
        <f t="shared" ca="1" si="265"/>
        <v>-90115.879333333331</v>
      </c>
      <c r="M716" s="92">
        <f t="shared" ca="1" si="265"/>
        <v>-90129.046000000002</v>
      </c>
      <c r="N716" s="92">
        <f t="shared" ca="1" si="265"/>
        <v>-90142.212666666659</v>
      </c>
      <c r="O716" s="92">
        <f t="shared" ca="1" si="265"/>
        <v>-92234.659333333329</v>
      </c>
      <c r="P716" s="92">
        <f t="shared" ca="1" si="265"/>
        <v>-93918.991999999998</v>
      </c>
      <c r="Q716" s="92">
        <f t="shared" ca="1" si="265"/>
        <v>-101649.82666666668</v>
      </c>
      <c r="R716" s="92">
        <f t="shared" ca="1" si="265"/>
        <v>-101662.99333333333</v>
      </c>
      <c r="S716" s="92">
        <f t="shared" ca="1" si="265"/>
        <v>-101676.16</v>
      </c>
      <c r="T716" s="92">
        <f t="shared" ca="1" si="265"/>
        <v>-101689.32666666668</v>
      </c>
      <c r="U716" s="92">
        <f t="shared" ca="1" si="265"/>
        <v>-101702.49333333333</v>
      </c>
      <c r="V716" s="92">
        <f t="shared" ca="1" si="265"/>
        <v>-101715.66</v>
      </c>
      <c r="W716" s="92">
        <f t="shared" ca="1" si="265"/>
        <v>-116178.76933333333</v>
      </c>
      <c r="X716" s="92">
        <f t="shared" ca="1" si="265"/>
        <v>-116205.10266666666</v>
      </c>
      <c r="Y716" s="92">
        <f t="shared" ca="1" si="265"/>
        <v>-116231.436</v>
      </c>
      <c r="Z716" s="92">
        <f t="shared" ca="1" si="265"/>
        <v>-116257.76933333333</v>
      </c>
      <c r="AA716" s="92">
        <f t="shared" ca="1" si="265"/>
        <v>-116284.10266666666</v>
      </c>
      <c r="AB716" s="92">
        <f t="shared" ca="1" si="265"/>
        <v>-116310.436</v>
      </c>
      <c r="AC716" s="92">
        <f t="shared" ca="1" si="265"/>
        <v>-116336.76933333333</v>
      </c>
      <c r="AD716" s="92">
        <f t="shared" ca="1" si="265"/>
        <v>-116363.10266666666</v>
      </c>
      <c r="AE716" s="92">
        <f t="shared" ca="1" si="265"/>
        <v>-116389.436</v>
      </c>
      <c r="AF716" s="92">
        <f t="shared" ca="1" si="265"/>
        <v>-116415.76933333333</v>
      </c>
      <c r="AG716" s="92">
        <f t="shared" ca="1" si="265"/>
        <v>-116442.10266666666</v>
      </c>
      <c r="AH716" s="92">
        <f t="shared" ca="1" si="265"/>
        <v>-116468.436</v>
      </c>
      <c r="AI716" s="92">
        <f t="shared" ca="1" si="265"/>
        <v>-1162301.5619999999</v>
      </c>
      <c r="AJ716" s="92">
        <f t="shared" ca="1" si="265"/>
        <v>-1362466.2319999998</v>
      </c>
      <c r="AK716" s="92">
        <f t="shared" ca="1" si="265"/>
        <v>-1388906.4323200001</v>
      </c>
      <c r="AL716" s="92">
        <f t="shared" ca="1" si="265"/>
        <v>-1421717.4186432001</v>
      </c>
      <c r="AM716" s="92">
        <f t="shared" ca="1" si="265"/>
        <v>-1452457.6324296319</v>
      </c>
    </row>
    <row r="717" spans="1:39" ht="13.5" hidden="1" outlineLevel="1" thickTop="1" x14ac:dyDescent="0.3">
      <c r="H717" s="34"/>
      <c r="AI717" s="14"/>
      <c r="AJ717" s="14"/>
      <c r="AK717" s="14"/>
      <c r="AL717" s="14"/>
      <c r="AM717" s="14"/>
    </row>
    <row r="718" spans="1:39" hidden="1" outlineLevel="1" x14ac:dyDescent="0.3">
      <c r="B718" t="s">
        <v>218</v>
      </c>
      <c r="H718" s="234">
        <f>Consolidated!H129</f>
        <v>0</v>
      </c>
      <c r="K718" s="3">
        <f ca="1">$H$718*K716</f>
        <v>0</v>
      </c>
      <c r="L718" s="3">
        <f t="shared" ref="L718:AM718" ca="1" si="266">$H$718*L716</f>
        <v>0</v>
      </c>
      <c r="M718" s="3">
        <f t="shared" ca="1" si="266"/>
        <v>0</v>
      </c>
      <c r="N718" s="3">
        <f t="shared" ca="1" si="266"/>
        <v>0</v>
      </c>
      <c r="O718" s="3">
        <f t="shared" ca="1" si="266"/>
        <v>0</v>
      </c>
      <c r="P718" s="3">
        <f t="shared" ca="1" si="266"/>
        <v>0</v>
      </c>
      <c r="Q718" s="3">
        <f t="shared" ca="1" si="266"/>
        <v>0</v>
      </c>
      <c r="R718" s="3">
        <f t="shared" ca="1" si="266"/>
        <v>0</v>
      </c>
      <c r="S718" s="3">
        <f t="shared" ca="1" si="266"/>
        <v>0</v>
      </c>
      <c r="T718" s="3">
        <f t="shared" ca="1" si="266"/>
        <v>0</v>
      </c>
      <c r="U718" s="3">
        <f t="shared" ca="1" si="266"/>
        <v>0</v>
      </c>
      <c r="V718" s="3">
        <f t="shared" ca="1" si="266"/>
        <v>0</v>
      </c>
      <c r="W718" s="3">
        <f t="shared" ca="1" si="266"/>
        <v>0</v>
      </c>
      <c r="X718" s="3">
        <f t="shared" ca="1" si="266"/>
        <v>0</v>
      </c>
      <c r="Y718" s="3">
        <f t="shared" ca="1" si="266"/>
        <v>0</v>
      </c>
      <c r="Z718" s="3">
        <f t="shared" ca="1" si="266"/>
        <v>0</v>
      </c>
      <c r="AA718" s="3">
        <f t="shared" ca="1" si="266"/>
        <v>0</v>
      </c>
      <c r="AB718" s="3">
        <f t="shared" ca="1" si="266"/>
        <v>0</v>
      </c>
      <c r="AC718" s="3">
        <f t="shared" ca="1" si="266"/>
        <v>0</v>
      </c>
      <c r="AD718" s="3">
        <f t="shared" ca="1" si="266"/>
        <v>0</v>
      </c>
      <c r="AE718" s="3">
        <f t="shared" ca="1" si="266"/>
        <v>0</v>
      </c>
      <c r="AF718" s="3">
        <f t="shared" ca="1" si="266"/>
        <v>0</v>
      </c>
      <c r="AG718" s="3">
        <f t="shared" ca="1" si="266"/>
        <v>0</v>
      </c>
      <c r="AH718" s="3">
        <f t="shared" ca="1" si="266"/>
        <v>0</v>
      </c>
      <c r="AI718" s="3">
        <f t="shared" ca="1" si="266"/>
        <v>0</v>
      </c>
      <c r="AJ718" s="3">
        <f t="shared" ca="1" si="266"/>
        <v>0</v>
      </c>
      <c r="AK718" s="3">
        <f t="shared" ca="1" si="266"/>
        <v>0</v>
      </c>
      <c r="AL718" s="3">
        <f t="shared" ca="1" si="266"/>
        <v>0</v>
      </c>
      <c r="AM718" s="3">
        <f t="shared" ca="1" si="266"/>
        <v>0</v>
      </c>
    </row>
    <row r="719" spans="1:39" hidden="1" outlineLevel="1" x14ac:dyDescent="0.3">
      <c r="B719" t="s">
        <v>220</v>
      </c>
      <c r="H719" s="235">
        <f>Consolidated!H130</f>
        <v>72000000</v>
      </c>
      <c r="K719" s="237">
        <f>Consolidated!K130</f>
        <v>75789473.684210524</v>
      </c>
      <c r="L719" s="237">
        <f>Consolidated!L130</f>
        <v>75789473.684210524</v>
      </c>
      <c r="M719" s="237">
        <f>Consolidated!M130</f>
        <v>75789473.684210524</v>
      </c>
      <c r="N719" s="237">
        <f>Consolidated!N130</f>
        <v>75789473.684210524</v>
      </c>
      <c r="O719" s="237">
        <f>Consolidated!O130</f>
        <v>75789473.684210524</v>
      </c>
      <c r="P719" s="237">
        <f>Consolidated!P130</f>
        <v>75789473.684210524</v>
      </c>
      <c r="Q719" s="237">
        <f>Consolidated!Q130</f>
        <v>75789473.684210524</v>
      </c>
      <c r="R719" s="237">
        <f>Consolidated!R130</f>
        <v>75789473.684210524</v>
      </c>
      <c r="S719" s="237">
        <f>Consolidated!S130</f>
        <v>75789473.684210524</v>
      </c>
      <c r="T719" s="237">
        <f>Consolidated!T130</f>
        <v>75789473.684210524</v>
      </c>
      <c r="U719" s="237">
        <f>Consolidated!U130</f>
        <v>75789473.684210524</v>
      </c>
      <c r="V719" s="237">
        <f>Consolidated!V130</f>
        <v>75789473.684210524</v>
      </c>
      <c r="W719" s="237">
        <f>Consolidated!W130</f>
        <v>75789473.684210524</v>
      </c>
      <c r="X719" s="237">
        <f>Consolidated!X130</f>
        <v>75789473.684210524</v>
      </c>
      <c r="Y719" s="237">
        <f>Consolidated!Y130</f>
        <v>75789473.684210524</v>
      </c>
      <c r="Z719" s="237">
        <f>Consolidated!Z130</f>
        <v>75789473.684210524</v>
      </c>
      <c r="AA719" s="237">
        <f>Consolidated!AA130</f>
        <v>75789473.684210524</v>
      </c>
      <c r="AB719" s="237">
        <f>Consolidated!AB130</f>
        <v>75789473.684210524</v>
      </c>
      <c r="AC719" s="237">
        <f>Consolidated!AC130</f>
        <v>75789473.684210524</v>
      </c>
      <c r="AD719" s="237">
        <f>Consolidated!AD130</f>
        <v>75789473.684210524</v>
      </c>
      <c r="AE719" s="237">
        <f>Consolidated!AE130</f>
        <v>75789473.684210524</v>
      </c>
      <c r="AF719" s="237">
        <f>Consolidated!AF130</f>
        <v>75789473.684210524</v>
      </c>
      <c r="AG719" s="237">
        <f>Consolidated!AG130</f>
        <v>75789473.684210524</v>
      </c>
      <c r="AH719" s="237">
        <f>Consolidated!AH130</f>
        <v>75789473.684210524</v>
      </c>
      <c r="AI719" s="134">
        <f>Consolidated!AI130</f>
        <v>75789473.684210524</v>
      </c>
      <c r="AJ719" s="134">
        <f>Consolidated!AJ130</f>
        <v>75789473.684210524</v>
      </c>
      <c r="AK719" s="134">
        <f>Consolidated!AK130</f>
        <v>75789473.684210524</v>
      </c>
      <c r="AL719" s="134">
        <f>Consolidated!AL130</f>
        <v>75789473.684210524</v>
      </c>
      <c r="AM719" s="134">
        <f>Consolidated!AM130</f>
        <v>75789473.684210524</v>
      </c>
    </row>
    <row r="720" spans="1:39" hidden="1" outlineLevel="1" x14ac:dyDescent="0.3">
      <c r="B720" t="s">
        <v>219</v>
      </c>
      <c r="K720" s="232">
        <f t="shared" ref="K720:AM720" ca="1" si="267">K716/K719</f>
        <v>-1.1888552365740741E-3</v>
      </c>
      <c r="L720" s="232">
        <f t="shared" ca="1" si="267"/>
        <v>-1.189028963425926E-3</v>
      </c>
      <c r="M720" s="232">
        <f t="shared" ca="1" si="267"/>
        <v>-1.1892026902777777E-3</v>
      </c>
      <c r="N720" s="232">
        <f t="shared" ca="1" si="267"/>
        <v>-1.1893764171296295E-3</v>
      </c>
      <c r="O720" s="232">
        <f t="shared" ca="1" si="267"/>
        <v>-1.2169850884259259E-3</v>
      </c>
      <c r="P720" s="232">
        <f t="shared" ca="1" si="267"/>
        <v>-1.2392089222222223E-3</v>
      </c>
      <c r="Q720" s="232">
        <f t="shared" ca="1" si="267"/>
        <v>-1.3412129907407408E-3</v>
      </c>
      <c r="R720" s="233">
        <f t="shared" ca="1" si="267"/>
        <v>-1.3413867175925925E-3</v>
      </c>
      <c r="S720" s="233">
        <f t="shared" ca="1" si="267"/>
        <v>-1.3415604444444445E-3</v>
      </c>
      <c r="T720" s="233">
        <f t="shared" ca="1" si="267"/>
        <v>-1.3417341712962964E-3</v>
      </c>
      <c r="U720" s="233">
        <f t="shared" ca="1" si="267"/>
        <v>-1.3419078981481481E-3</v>
      </c>
      <c r="V720" s="233">
        <f t="shared" ca="1" si="267"/>
        <v>-1.3420816250000001E-3</v>
      </c>
      <c r="W720" s="233">
        <f t="shared" ca="1" si="267"/>
        <v>-1.5329143175925927E-3</v>
      </c>
      <c r="X720" s="233">
        <f t="shared" ca="1" si="267"/>
        <v>-1.5332617712962963E-3</v>
      </c>
      <c r="Y720" s="233">
        <f t="shared" ca="1" si="267"/>
        <v>-1.533609225E-3</v>
      </c>
      <c r="Z720" s="233">
        <f t="shared" ca="1" si="267"/>
        <v>-1.5339566787037036E-3</v>
      </c>
      <c r="AA720" s="233">
        <f t="shared" ca="1" si="267"/>
        <v>-1.5343041324074073E-3</v>
      </c>
      <c r="AB720" s="233">
        <f t="shared" ca="1" si="267"/>
        <v>-1.5346515861111112E-3</v>
      </c>
      <c r="AC720" s="233">
        <f t="shared" ca="1" si="267"/>
        <v>-1.5349990398148149E-3</v>
      </c>
      <c r="AD720" s="233">
        <f t="shared" ca="1" si="267"/>
        <v>-1.5353464935185185E-3</v>
      </c>
      <c r="AE720" s="233">
        <f t="shared" ca="1" si="267"/>
        <v>-1.5356939472222222E-3</v>
      </c>
      <c r="AF720" s="233">
        <f t="shared" ca="1" si="267"/>
        <v>-1.5360414009259258E-3</v>
      </c>
      <c r="AG720" s="233">
        <f t="shared" ca="1" si="267"/>
        <v>-1.5363888546296295E-3</v>
      </c>
      <c r="AH720" s="233">
        <f t="shared" ca="1" si="267"/>
        <v>-1.5367363083333334E-3</v>
      </c>
      <c r="AI720" s="232">
        <f t="shared" ca="1" si="267"/>
        <v>-1.5335923387499999E-2</v>
      </c>
      <c r="AJ720" s="232">
        <f t="shared" ca="1" si="267"/>
        <v>-1.7976985005555553E-2</v>
      </c>
      <c r="AK720" s="232">
        <f t="shared" ca="1" si="267"/>
        <v>-1.8325848759777781E-2</v>
      </c>
      <c r="AL720" s="232">
        <f t="shared" ca="1" si="267"/>
        <v>-1.8758771495986669E-2</v>
      </c>
      <c r="AM720" s="232">
        <f t="shared" ca="1" si="267"/>
        <v>-1.9164371539002089E-2</v>
      </c>
    </row>
    <row r="721" spans="1:39" hidden="1" outlineLevel="1" x14ac:dyDescent="0.3">
      <c r="AI721" s="14"/>
      <c r="AJ721" s="14"/>
      <c r="AK721" s="14"/>
      <c r="AL721" s="14"/>
      <c r="AM721" s="14"/>
    </row>
    <row r="722" spans="1:39" hidden="1" outlineLevel="1" x14ac:dyDescent="0.3">
      <c r="B722" s="61" t="s">
        <v>212</v>
      </c>
      <c r="C722" s="62"/>
      <c r="D722" s="62"/>
      <c r="E722" s="62"/>
      <c r="F722" s="62"/>
      <c r="G722" s="62"/>
      <c r="H722" s="62"/>
      <c r="I722" s="62"/>
      <c r="J722" s="62"/>
      <c r="K722" s="63"/>
      <c r="L722" s="63"/>
      <c r="M722" s="63"/>
      <c r="N722" s="63"/>
      <c r="O722" s="63"/>
      <c r="P722" s="63"/>
      <c r="Q722" s="63"/>
      <c r="R722" s="64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230" t="str">
        <f ca="1">IFERROR(AI683/AH683-1,"-")</f>
        <v>-</v>
      </c>
      <c r="AJ722" s="230" t="str">
        <f ca="1">IFERROR(AJ683/AI683-1,"-")</f>
        <v>-</v>
      </c>
      <c r="AK722" s="230" t="str">
        <f t="shared" ref="AK722:AM722" ca="1" si="268">IFERROR(AK683/AJ683-1,"-")</f>
        <v>-</v>
      </c>
      <c r="AL722" s="230" t="str">
        <f t="shared" ca="1" si="268"/>
        <v>-</v>
      </c>
      <c r="AM722" s="231" t="str">
        <f t="shared" ca="1" si="268"/>
        <v>-</v>
      </c>
    </row>
    <row r="723" spans="1:39" hidden="1" outlineLevel="1" x14ac:dyDescent="0.3">
      <c r="B723" s="65" t="s">
        <v>213</v>
      </c>
      <c r="AI723" s="197" t="str">
        <f ca="1">IFERROR(-AI687/AI683,"-")</f>
        <v>-</v>
      </c>
      <c r="AJ723" s="197" t="str">
        <f ca="1">IFERROR(-AJ687/AJ683,"-")</f>
        <v>-</v>
      </c>
      <c r="AK723" s="197" t="str">
        <f t="shared" ref="AK723:AM723" ca="1" si="269">IFERROR(-AK687/AK683,"-")</f>
        <v>-</v>
      </c>
      <c r="AL723" s="197" t="str">
        <f t="shared" ca="1" si="269"/>
        <v>-</v>
      </c>
      <c r="AM723" s="198" t="str">
        <f t="shared" ca="1" si="269"/>
        <v>-</v>
      </c>
    </row>
    <row r="724" spans="1:39" hidden="1" outlineLevel="1" x14ac:dyDescent="0.3">
      <c r="B724" s="65" t="s">
        <v>214</v>
      </c>
      <c r="AI724" s="197" t="str">
        <f ca="1">IFERROR(AI693/AI$683,"-")</f>
        <v>-</v>
      </c>
      <c r="AJ724" s="197" t="str">
        <f ca="1">IFERROR(AJ693/AJ$683,"-")</f>
        <v>-</v>
      </c>
      <c r="AK724" s="197" t="str">
        <f t="shared" ref="AK724:AM724" ca="1" si="270">IFERROR(AK693/AK$683,"-")</f>
        <v>-</v>
      </c>
      <c r="AL724" s="197" t="str">
        <f t="shared" ca="1" si="270"/>
        <v>-</v>
      </c>
      <c r="AM724" s="198" t="str">
        <f t="shared" ca="1" si="270"/>
        <v>-</v>
      </c>
    </row>
    <row r="725" spans="1:39" hidden="1" outlineLevel="1" x14ac:dyDescent="0.3">
      <c r="B725" s="65" t="s">
        <v>215</v>
      </c>
      <c r="AI725" s="197" t="str">
        <f ca="1">IFERROR(AI703/AI$683,"-")</f>
        <v>-</v>
      </c>
      <c r="AJ725" s="197" t="str">
        <f ca="1">IFERROR(AJ703/AJ$683,"-")</f>
        <v>-</v>
      </c>
      <c r="AK725" s="197" t="str">
        <f t="shared" ref="AK725:AM725" ca="1" si="271">IFERROR(AK703/AK$683,"-")</f>
        <v>-</v>
      </c>
      <c r="AL725" s="197" t="str">
        <f t="shared" ca="1" si="271"/>
        <v>-</v>
      </c>
      <c r="AM725" s="198" t="str">
        <f t="shared" ca="1" si="271"/>
        <v>-</v>
      </c>
    </row>
    <row r="726" spans="1:39" hidden="1" outlineLevel="1" x14ac:dyDescent="0.3">
      <c r="B726" s="65" t="s">
        <v>216</v>
      </c>
      <c r="AI726" s="197" t="str">
        <f ca="1">IFERROR(AI707/AI$683,"-")</f>
        <v>-</v>
      </c>
      <c r="AJ726" s="197" t="str">
        <f ca="1">IFERROR(AJ707/AJ$683,"-")</f>
        <v>-</v>
      </c>
      <c r="AK726" s="197" t="str">
        <f t="shared" ref="AK726:AM726" ca="1" si="272">IFERROR(AK707/AK$683,"-")</f>
        <v>-</v>
      </c>
      <c r="AL726" s="197" t="str">
        <f t="shared" ca="1" si="272"/>
        <v>-</v>
      </c>
      <c r="AM726" s="198" t="str">
        <f t="shared" ca="1" si="272"/>
        <v>-</v>
      </c>
    </row>
    <row r="727" spans="1:39" hidden="1" outlineLevel="1" x14ac:dyDescent="0.3">
      <c r="B727" s="66" t="s">
        <v>217</v>
      </c>
      <c r="C727" s="67"/>
      <c r="D727" s="67"/>
      <c r="E727" s="67"/>
      <c r="F727" s="67"/>
      <c r="G727" s="67"/>
      <c r="H727" s="67"/>
      <c r="I727" s="67"/>
      <c r="J727" s="67"/>
      <c r="K727" s="68"/>
      <c r="L727" s="68"/>
      <c r="M727" s="68"/>
      <c r="N727" s="68"/>
      <c r="O727" s="68"/>
      <c r="P727" s="68"/>
      <c r="Q727" s="68"/>
      <c r="R727" s="69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199" t="str">
        <f ca="1">IFERROR(AI716/AI$683,"-")</f>
        <v>-</v>
      </c>
      <c r="AJ727" s="199" t="str">
        <f ca="1">IFERROR(AJ716/AJ$683,"-")</f>
        <v>-</v>
      </c>
      <c r="AK727" s="199" t="str">
        <f t="shared" ref="AK727:AM727" ca="1" si="273">IFERROR(AK716/AK$683,"-")</f>
        <v>-</v>
      </c>
      <c r="AL727" s="199" t="str">
        <f t="shared" ca="1" si="273"/>
        <v>-</v>
      </c>
      <c r="AM727" s="200" t="str">
        <f t="shared" ca="1" si="273"/>
        <v>-</v>
      </c>
    </row>
    <row r="728" spans="1:39" hidden="1" outlineLevel="1" x14ac:dyDescent="0.3">
      <c r="AI728" s="14"/>
      <c r="AJ728" s="14"/>
      <c r="AK728" s="14"/>
      <c r="AL728" s="14"/>
      <c r="AM728" s="14"/>
    </row>
    <row r="729" spans="1:39" ht="13.5" hidden="1" outlineLevel="1" thickBot="1" x14ac:dyDescent="0.35">
      <c r="AI729" s="14"/>
      <c r="AJ729" s="14"/>
      <c r="AK729" s="14"/>
      <c r="AL729" s="14"/>
      <c r="AM729" s="14"/>
    </row>
    <row r="730" spans="1:39" ht="13.5" collapsed="1" thickBot="1" x14ac:dyDescent="0.35">
      <c r="A730" s="36" t="s">
        <v>151</v>
      </c>
      <c r="B730" s="96" t="s">
        <v>223</v>
      </c>
      <c r="C730" s="97"/>
      <c r="D730" s="97"/>
      <c r="E730" s="97"/>
      <c r="F730" s="97"/>
      <c r="G730" s="97"/>
      <c r="H730" s="97"/>
      <c r="I730" s="97"/>
      <c r="J730" s="97"/>
      <c r="K730" s="98"/>
      <c r="L730" s="98"/>
      <c r="M730" s="98"/>
      <c r="N730" s="98"/>
      <c r="O730" s="98"/>
      <c r="P730" s="98"/>
      <c r="Q730" s="98"/>
      <c r="R730" s="99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</row>
    <row r="731" spans="1:39" ht="13.5" hidden="1" outlineLevel="1" thickBot="1" x14ac:dyDescent="0.35">
      <c r="B731" s="104" t="s">
        <v>210</v>
      </c>
      <c r="C731" s="101"/>
      <c r="D731" s="101"/>
      <c r="E731" s="101"/>
      <c r="F731" s="101"/>
      <c r="G731" s="101"/>
      <c r="H731" s="101"/>
      <c r="I731" s="101"/>
      <c r="J731" s="101"/>
      <c r="K731" s="102"/>
      <c r="L731" s="102"/>
      <c r="M731" s="102"/>
      <c r="N731" s="102"/>
      <c r="O731" s="102"/>
      <c r="P731" s="102"/>
      <c r="Q731" s="102"/>
      <c r="R731" s="103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 spans="1:39" hidden="1" outlineLevel="1" x14ac:dyDescent="0.3">
      <c r="AI732" s="14"/>
      <c r="AJ732" s="14"/>
      <c r="AK732" s="14"/>
      <c r="AL732" s="14"/>
      <c r="AM732" s="14"/>
    </row>
    <row r="733" spans="1:39" hidden="1" outlineLevel="1" x14ac:dyDescent="0.3">
      <c r="B733" s="122" t="s">
        <v>237</v>
      </c>
      <c r="C733" s="123">
        <v>360</v>
      </c>
      <c r="AI733" s="14"/>
      <c r="AJ733" s="14"/>
      <c r="AK733" s="14"/>
      <c r="AL733" s="14"/>
      <c r="AM733" s="14"/>
    </row>
    <row r="734" spans="1:39" hidden="1" outlineLevel="1" x14ac:dyDescent="0.3">
      <c r="AI734" s="14"/>
      <c r="AJ734" s="14"/>
      <c r="AK734" s="14"/>
      <c r="AL734" s="14"/>
      <c r="AM734" s="14"/>
    </row>
    <row r="735" spans="1:39" hidden="1" outlineLevel="1" x14ac:dyDescent="0.3">
      <c r="B735" t="s">
        <v>227</v>
      </c>
      <c r="AI735" s="14"/>
      <c r="AJ735" s="14"/>
      <c r="AK735" s="14"/>
      <c r="AL735" s="14"/>
      <c r="AM735" s="14"/>
    </row>
    <row r="736" spans="1:39" hidden="1" outlineLevel="1" x14ac:dyDescent="0.3">
      <c r="B736" s="61" t="s">
        <v>224</v>
      </c>
      <c r="C736" s="62"/>
      <c r="D736" s="62"/>
      <c r="E736" s="62"/>
      <c r="F736" s="62"/>
      <c r="G736" s="62"/>
      <c r="H736" s="62"/>
      <c r="I736" s="62"/>
      <c r="J736" s="124">
        <v>30</v>
      </c>
      <c r="K736" s="116">
        <f t="shared" ref="K736:AM738" si="274">J736</f>
        <v>30</v>
      </c>
      <c r="L736" s="116">
        <f t="shared" si="274"/>
        <v>30</v>
      </c>
      <c r="M736" s="116">
        <f t="shared" si="274"/>
        <v>30</v>
      </c>
      <c r="N736" s="116">
        <f t="shared" si="274"/>
        <v>30</v>
      </c>
      <c r="O736" s="116">
        <f t="shared" si="274"/>
        <v>30</v>
      </c>
      <c r="P736" s="116">
        <f t="shared" si="274"/>
        <v>30</v>
      </c>
      <c r="Q736" s="116">
        <f t="shared" si="274"/>
        <v>30</v>
      </c>
      <c r="R736" s="116">
        <f t="shared" si="274"/>
        <v>30</v>
      </c>
      <c r="S736" s="116">
        <f t="shared" si="274"/>
        <v>30</v>
      </c>
      <c r="T736" s="116">
        <f t="shared" si="274"/>
        <v>30</v>
      </c>
      <c r="U736" s="116">
        <f t="shared" si="274"/>
        <v>30</v>
      </c>
      <c r="V736" s="116">
        <f t="shared" si="274"/>
        <v>30</v>
      </c>
      <c r="W736" s="116">
        <f t="shared" si="274"/>
        <v>30</v>
      </c>
      <c r="X736" s="116">
        <f t="shared" si="274"/>
        <v>30</v>
      </c>
      <c r="Y736" s="116">
        <f t="shared" si="274"/>
        <v>30</v>
      </c>
      <c r="Z736" s="116">
        <f t="shared" si="274"/>
        <v>30</v>
      </c>
      <c r="AA736" s="116">
        <f t="shared" si="274"/>
        <v>30</v>
      </c>
      <c r="AB736" s="116">
        <f t="shared" si="274"/>
        <v>30</v>
      </c>
      <c r="AC736" s="116">
        <f t="shared" si="274"/>
        <v>30</v>
      </c>
      <c r="AD736" s="116">
        <f t="shared" si="274"/>
        <v>30</v>
      </c>
      <c r="AE736" s="116">
        <f t="shared" si="274"/>
        <v>30</v>
      </c>
      <c r="AF736" s="116">
        <f t="shared" si="274"/>
        <v>30</v>
      </c>
      <c r="AG736" s="116">
        <f t="shared" si="274"/>
        <v>30</v>
      </c>
      <c r="AH736" s="116">
        <f t="shared" si="274"/>
        <v>30</v>
      </c>
      <c r="AI736" s="116">
        <f t="shared" si="274"/>
        <v>30</v>
      </c>
      <c r="AJ736" s="116">
        <f t="shared" si="274"/>
        <v>30</v>
      </c>
      <c r="AK736" s="116">
        <f t="shared" si="274"/>
        <v>30</v>
      </c>
      <c r="AL736" s="116">
        <f t="shared" si="274"/>
        <v>30</v>
      </c>
      <c r="AM736" s="117">
        <f t="shared" si="274"/>
        <v>30</v>
      </c>
    </row>
    <row r="737" spans="1:39" hidden="1" outlineLevel="1" x14ac:dyDescent="0.3">
      <c r="B737" s="65" t="s">
        <v>226</v>
      </c>
      <c r="J737" s="26">
        <v>30</v>
      </c>
      <c r="K737" s="118">
        <f t="shared" si="274"/>
        <v>30</v>
      </c>
      <c r="L737" s="118">
        <f t="shared" si="274"/>
        <v>30</v>
      </c>
      <c r="M737" s="118">
        <f t="shared" si="274"/>
        <v>30</v>
      </c>
      <c r="N737" s="118">
        <f t="shared" si="274"/>
        <v>30</v>
      </c>
      <c r="O737" s="118">
        <f t="shared" si="274"/>
        <v>30</v>
      </c>
      <c r="P737" s="118">
        <f t="shared" si="274"/>
        <v>30</v>
      </c>
      <c r="Q737" s="118">
        <f t="shared" si="274"/>
        <v>30</v>
      </c>
      <c r="R737" s="118">
        <f t="shared" si="274"/>
        <v>30</v>
      </c>
      <c r="S737" s="118">
        <f t="shared" si="274"/>
        <v>30</v>
      </c>
      <c r="T737" s="118">
        <f t="shared" si="274"/>
        <v>30</v>
      </c>
      <c r="U737" s="118">
        <f t="shared" si="274"/>
        <v>30</v>
      </c>
      <c r="V737" s="118">
        <f t="shared" si="274"/>
        <v>30</v>
      </c>
      <c r="W737" s="118">
        <f t="shared" si="274"/>
        <v>30</v>
      </c>
      <c r="X737" s="118">
        <f t="shared" si="274"/>
        <v>30</v>
      </c>
      <c r="Y737" s="118">
        <f t="shared" si="274"/>
        <v>30</v>
      </c>
      <c r="Z737" s="118">
        <f t="shared" si="274"/>
        <v>30</v>
      </c>
      <c r="AA737" s="118">
        <f t="shared" si="274"/>
        <v>30</v>
      </c>
      <c r="AB737" s="118">
        <f t="shared" si="274"/>
        <v>30</v>
      </c>
      <c r="AC737" s="118">
        <f t="shared" si="274"/>
        <v>30</v>
      </c>
      <c r="AD737" s="118">
        <f t="shared" si="274"/>
        <v>30</v>
      </c>
      <c r="AE737" s="118">
        <f t="shared" si="274"/>
        <v>30</v>
      </c>
      <c r="AF737" s="118">
        <f t="shared" si="274"/>
        <v>30</v>
      </c>
      <c r="AG737" s="118">
        <f t="shared" si="274"/>
        <v>30</v>
      </c>
      <c r="AH737" s="118">
        <f t="shared" si="274"/>
        <v>30</v>
      </c>
      <c r="AI737" s="118">
        <f t="shared" si="274"/>
        <v>30</v>
      </c>
      <c r="AJ737" s="118">
        <f t="shared" si="274"/>
        <v>30</v>
      </c>
      <c r="AK737" s="118">
        <f t="shared" si="274"/>
        <v>30</v>
      </c>
      <c r="AL737" s="118">
        <f t="shared" si="274"/>
        <v>30</v>
      </c>
      <c r="AM737" s="119">
        <f t="shared" si="274"/>
        <v>30</v>
      </c>
    </row>
    <row r="738" spans="1:39" hidden="1" outlineLevel="1" x14ac:dyDescent="0.3">
      <c r="B738" s="66" t="s">
        <v>225</v>
      </c>
      <c r="C738" s="67"/>
      <c r="D738" s="67"/>
      <c r="E738" s="67"/>
      <c r="F738" s="67"/>
      <c r="G738" s="67"/>
      <c r="H738" s="67"/>
      <c r="I738" s="67"/>
      <c r="J738" s="125">
        <v>60</v>
      </c>
      <c r="K738" s="120">
        <f t="shared" si="274"/>
        <v>60</v>
      </c>
      <c r="L738" s="120">
        <f t="shared" si="274"/>
        <v>60</v>
      </c>
      <c r="M738" s="120">
        <f t="shared" si="274"/>
        <v>60</v>
      </c>
      <c r="N738" s="120">
        <f t="shared" si="274"/>
        <v>60</v>
      </c>
      <c r="O738" s="120">
        <f t="shared" si="274"/>
        <v>60</v>
      </c>
      <c r="P738" s="120">
        <f t="shared" si="274"/>
        <v>60</v>
      </c>
      <c r="Q738" s="120">
        <f t="shared" si="274"/>
        <v>60</v>
      </c>
      <c r="R738" s="120">
        <f t="shared" si="274"/>
        <v>60</v>
      </c>
      <c r="S738" s="120">
        <f t="shared" si="274"/>
        <v>60</v>
      </c>
      <c r="T738" s="120">
        <f t="shared" si="274"/>
        <v>60</v>
      </c>
      <c r="U738" s="120">
        <f t="shared" si="274"/>
        <v>60</v>
      </c>
      <c r="V738" s="120">
        <f t="shared" si="274"/>
        <v>60</v>
      </c>
      <c r="W738" s="120">
        <f t="shared" si="274"/>
        <v>60</v>
      </c>
      <c r="X738" s="120">
        <f t="shared" si="274"/>
        <v>60</v>
      </c>
      <c r="Y738" s="120">
        <f t="shared" si="274"/>
        <v>60</v>
      </c>
      <c r="Z738" s="120">
        <f t="shared" si="274"/>
        <v>60</v>
      </c>
      <c r="AA738" s="120">
        <f t="shared" si="274"/>
        <v>60</v>
      </c>
      <c r="AB738" s="120">
        <f t="shared" si="274"/>
        <v>60</v>
      </c>
      <c r="AC738" s="120">
        <f t="shared" si="274"/>
        <v>60</v>
      </c>
      <c r="AD738" s="120">
        <f t="shared" si="274"/>
        <v>60</v>
      </c>
      <c r="AE738" s="120">
        <f t="shared" si="274"/>
        <v>60</v>
      </c>
      <c r="AF738" s="120">
        <f t="shared" si="274"/>
        <v>60</v>
      </c>
      <c r="AG738" s="120">
        <f t="shared" si="274"/>
        <v>60</v>
      </c>
      <c r="AH738" s="120">
        <f t="shared" si="274"/>
        <v>60</v>
      </c>
      <c r="AI738" s="120">
        <f t="shared" si="274"/>
        <v>60</v>
      </c>
      <c r="AJ738" s="120">
        <f t="shared" si="274"/>
        <v>60</v>
      </c>
      <c r="AK738" s="120">
        <f t="shared" si="274"/>
        <v>60</v>
      </c>
      <c r="AL738" s="120">
        <f t="shared" si="274"/>
        <v>60</v>
      </c>
      <c r="AM738" s="121">
        <f t="shared" si="274"/>
        <v>60</v>
      </c>
    </row>
    <row r="739" spans="1:39" hidden="1" outlineLevel="1" x14ac:dyDescent="0.3">
      <c r="AI739" s="14"/>
      <c r="AJ739" s="14"/>
      <c r="AK739" s="14"/>
      <c r="AL739" s="14"/>
      <c r="AM739" s="14"/>
    </row>
    <row r="740" spans="1:39" hidden="1" outlineLevel="1" x14ac:dyDescent="0.3">
      <c r="B740" s="57" t="s">
        <v>224</v>
      </c>
      <c r="K740" s="14">
        <f t="shared" ref="K740:AH740" si="275">K680/30*K$804</f>
        <v>0</v>
      </c>
      <c r="L740" s="14">
        <f t="shared" si="275"/>
        <v>0</v>
      </c>
      <c r="M740" s="14">
        <f t="shared" si="275"/>
        <v>0</v>
      </c>
      <c r="N740" s="14">
        <f t="shared" si="275"/>
        <v>0</v>
      </c>
      <c r="O740" s="14">
        <f t="shared" si="275"/>
        <v>0</v>
      </c>
      <c r="P740" s="14">
        <f t="shared" si="275"/>
        <v>0</v>
      </c>
      <c r="Q740" s="14">
        <f t="shared" si="275"/>
        <v>0</v>
      </c>
      <c r="R740" s="14">
        <f t="shared" si="275"/>
        <v>0</v>
      </c>
      <c r="S740" s="14">
        <f t="shared" si="275"/>
        <v>0</v>
      </c>
      <c r="T740" s="14">
        <f t="shared" si="275"/>
        <v>0</v>
      </c>
      <c r="U740" s="14">
        <f t="shared" si="275"/>
        <v>0</v>
      </c>
      <c r="V740" s="14">
        <f t="shared" si="275"/>
        <v>0</v>
      </c>
      <c r="W740" s="14">
        <f t="shared" si="275"/>
        <v>0</v>
      </c>
      <c r="X740" s="14">
        <f t="shared" si="275"/>
        <v>0</v>
      </c>
      <c r="Y740" s="14">
        <f t="shared" si="275"/>
        <v>0</v>
      </c>
      <c r="Z740" s="14">
        <f t="shared" si="275"/>
        <v>0</v>
      </c>
      <c r="AA740" s="14">
        <f t="shared" si="275"/>
        <v>0</v>
      </c>
      <c r="AB740" s="14">
        <f t="shared" si="275"/>
        <v>0</v>
      </c>
      <c r="AC740" s="14">
        <f t="shared" si="275"/>
        <v>0</v>
      </c>
      <c r="AD740" s="14">
        <f t="shared" si="275"/>
        <v>0</v>
      </c>
      <c r="AE740" s="14">
        <f t="shared" si="275"/>
        <v>0</v>
      </c>
      <c r="AF740" s="14">
        <f t="shared" si="275"/>
        <v>0</v>
      </c>
      <c r="AG740" s="14">
        <f t="shared" si="275"/>
        <v>0</v>
      </c>
      <c r="AH740" s="14">
        <f t="shared" si="275"/>
        <v>0</v>
      </c>
      <c r="AI740" s="14">
        <f>V740</f>
        <v>0</v>
      </c>
      <c r="AJ740" s="14">
        <f>AH740</f>
        <v>0</v>
      </c>
      <c r="AK740" s="14">
        <v>0</v>
      </c>
      <c r="AL740" s="14">
        <v>0</v>
      </c>
      <c r="AM740" s="14">
        <v>0</v>
      </c>
    </row>
    <row r="741" spans="1:39" hidden="1" outlineLevel="1" x14ac:dyDescent="0.3">
      <c r="B741" s="57" t="s">
        <v>226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>
        <v>0</v>
      </c>
      <c r="AC741" s="14">
        <v>0</v>
      </c>
      <c r="AD741" s="14">
        <v>0</v>
      </c>
      <c r="AE741" s="14">
        <v>0</v>
      </c>
      <c r="AF741" s="14">
        <v>0</v>
      </c>
      <c r="AG741" s="14">
        <v>0</v>
      </c>
      <c r="AH741" s="14">
        <v>0</v>
      </c>
      <c r="AI741" s="14">
        <f>V741</f>
        <v>0</v>
      </c>
      <c r="AJ741" s="14">
        <f>AH741</f>
        <v>0</v>
      </c>
      <c r="AK741" s="14">
        <v>0</v>
      </c>
      <c r="AL741" s="14">
        <v>0</v>
      </c>
      <c r="AM741" s="14">
        <v>0</v>
      </c>
    </row>
    <row r="742" spans="1:39" hidden="1" outlineLevel="1" x14ac:dyDescent="0.3">
      <c r="B742" s="57" t="s">
        <v>225</v>
      </c>
      <c r="K742" s="14">
        <f ca="1">-SUM(K690:K692)/30*K738</f>
        <v>0</v>
      </c>
      <c r="L742" s="14">
        <f t="shared" ref="L742:AH742" ca="1" si="276">-SUM(L690:L692)/30*L738</f>
        <v>0</v>
      </c>
      <c r="M742" s="14">
        <f t="shared" ca="1" si="276"/>
        <v>0</v>
      </c>
      <c r="N742" s="14">
        <f t="shared" ca="1" si="276"/>
        <v>0</v>
      </c>
      <c r="O742" s="14">
        <f t="shared" ca="1" si="276"/>
        <v>0</v>
      </c>
      <c r="P742" s="14">
        <f t="shared" ca="1" si="276"/>
        <v>0</v>
      </c>
      <c r="Q742" s="14">
        <f t="shared" ca="1" si="276"/>
        <v>0</v>
      </c>
      <c r="R742" s="14">
        <f t="shared" ca="1" si="276"/>
        <v>0</v>
      </c>
      <c r="S742" s="14">
        <f t="shared" ca="1" si="276"/>
        <v>0</v>
      </c>
      <c r="T742" s="14">
        <f t="shared" ca="1" si="276"/>
        <v>0</v>
      </c>
      <c r="U742" s="14">
        <f t="shared" ca="1" si="276"/>
        <v>0</v>
      </c>
      <c r="V742" s="14">
        <f t="shared" ca="1" si="276"/>
        <v>0</v>
      </c>
      <c r="W742" s="14">
        <f t="shared" ca="1" si="276"/>
        <v>0</v>
      </c>
      <c r="X742" s="14">
        <f t="shared" ca="1" si="276"/>
        <v>0</v>
      </c>
      <c r="Y742" s="14">
        <f t="shared" ca="1" si="276"/>
        <v>0</v>
      </c>
      <c r="Z742" s="14">
        <f t="shared" ca="1" si="276"/>
        <v>0</v>
      </c>
      <c r="AA742" s="14">
        <f t="shared" ca="1" si="276"/>
        <v>0</v>
      </c>
      <c r="AB742" s="14">
        <f t="shared" ca="1" si="276"/>
        <v>0</v>
      </c>
      <c r="AC742" s="14">
        <f t="shared" ca="1" si="276"/>
        <v>0</v>
      </c>
      <c r="AD742" s="14">
        <f t="shared" ca="1" si="276"/>
        <v>0</v>
      </c>
      <c r="AE742" s="14">
        <f t="shared" ca="1" si="276"/>
        <v>0</v>
      </c>
      <c r="AF742" s="14">
        <f t="shared" ca="1" si="276"/>
        <v>0</v>
      </c>
      <c r="AG742" s="14">
        <f t="shared" ca="1" si="276"/>
        <v>0</v>
      </c>
      <c r="AH742" s="14">
        <f t="shared" ca="1" si="276"/>
        <v>0</v>
      </c>
      <c r="AI742" s="14">
        <f ca="1">V742</f>
        <v>0</v>
      </c>
      <c r="AJ742" s="14">
        <f ca="1">AH742</f>
        <v>0</v>
      </c>
      <c r="AK742" s="14">
        <v>0</v>
      </c>
      <c r="AL742" s="14">
        <v>0</v>
      </c>
      <c r="AM742" s="14">
        <v>0</v>
      </c>
    </row>
    <row r="743" spans="1:39" hidden="1" outlineLevel="1" x14ac:dyDescent="0.3">
      <c r="B743" s="57" t="s">
        <v>228</v>
      </c>
      <c r="K743" s="3">
        <f ca="1">+K740+K741-K742</f>
        <v>0</v>
      </c>
      <c r="L743" s="3">
        <f ca="1">+L740+L741-L742</f>
        <v>0</v>
      </c>
      <c r="M743" s="3">
        <f t="shared" ref="M743:AH743" ca="1" si="277">+M740+M741-M742</f>
        <v>0</v>
      </c>
      <c r="N743" s="3">
        <f t="shared" ca="1" si="277"/>
        <v>0</v>
      </c>
      <c r="O743" s="3">
        <f t="shared" ca="1" si="277"/>
        <v>0</v>
      </c>
      <c r="P743" s="3">
        <f t="shared" ca="1" si="277"/>
        <v>0</v>
      </c>
      <c r="Q743" s="3">
        <f t="shared" ca="1" si="277"/>
        <v>0</v>
      </c>
      <c r="R743" s="3">
        <f t="shared" ca="1" si="277"/>
        <v>0</v>
      </c>
      <c r="S743" s="3">
        <f t="shared" ca="1" si="277"/>
        <v>0</v>
      </c>
      <c r="T743" s="3">
        <f t="shared" ca="1" si="277"/>
        <v>0</v>
      </c>
      <c r="U743" s="3">
        <f t="shared" ca="1" si="277"/>
        <v>0</v>
      </c>
      <c r="V743" s="3">
        <f t="shared" ca="1" si="277"/>
        <v>0</v>
      </c>
      <c r="W743" s="3">
        <f t="shared" ca="1" si="277"/>
        <v>0</v>
      </c>
      <c r="X743" s="3">
        <f t="shared" ca="1" si="277"/>
        <v>0</v>
      </c>
      <c r="Y743" s="3">
        <f t="shared" ca="1" si="277"/>
        <v>0</v>
      </c>
      <c r="Z743" s="3">
        <f t="shared" ca="1" si="277"/>
        <v>0</v>
      </c>
      <c r="AA743" s="3">
        <f t="shared" ca="1" si="277"/>
        <v>0</v>
      </c>
      <c r="AB743" s="3">
        <f t="shared" ca="1" si="277"/>
        <v>0</v>
      </c>
      <c r="AC743" s="3">
        <f t="shared" ca="1" si="277"/>
        <v>0</v>
      </c>
      <c r="AD743" s="3">
        <f t="shared" ca="1" si="277"/>
        <v>0</v>
      </c>
      <c r="AE743" s="3">
        <f t="shared" ca="1" si="277"/>
        <v>0</v>
      </c>
      <c r="AF743" s="3">
        <f t="shared" ca="1" si="277"/>
        <v>0</v>
      </c>
      <c r="AG743" s="3">
        <f t="shared" ca="1" si="277"/>
        <v>0</v>
      </c>
      <c r="AH743" s="3">
        <f t="shared" ca="1" si="277"/>
        <v>0</v>
      </c>
      <c r="AI743" s="3">
        <f ca="1">AI740+AI741-AI742</f>
        <v>0</v>
      </c>
      <c r="AJ743" s="3">
        <f ca="1">AH743</f>
        <v>0</v>
      </c>
      <c r="AK743" s="3">
        <v>0</v>
      </c>
      <c r="AL743" s="3">
        <v>0</v>
      </c>
      <c r="AM743" s="3">
        <v>0</v>
      </c>
    </row>
    <row r="744" spans="1:39" hidden="1" outlineLevel="1" x14ac:dyDescent="0.3">
      <c r="B744" s="57" t="s">
        <v>229</v>
      </c>
      <c r="K744" s="3">
        <f ca="1">J743-K743</f>
        <v>0</v>
      </c>
      <c r="L744" s="3">
        <f t="shared" ref="L744:AH744" ca="1" si="278">K743-L743</f>
        <v>0</v>
      </c>
      <c r="M744" s="3">
        <f t="shared" ca="1" si="278"/>
        <v>0</v>
      </c>
      <c r="N744" s="3">
        <f t="shared" ca="1" si="278"/>
        <v>0</v>
      </c>
      <c r="O744" s="3">
        <f t="shared" ca="1" si="278"/>
        <v>0</v>
      </c>
      <c r="P744" s="3">
        <f t="shared" ca="1" si="278"/>
        <v>0</v>
      </c>
      <c r="Q744" s="3">
        <f t="shared" ca="1" si="278"/>
        <v>0</v>
      </c>
      <c r="R744" s="3">
        <f t="shared" ca="1" si="278"/>
        <v>0</v>
      </c>
      <c r="S744" s="3">
        <f t="shared" ca="1" si="278"/>
        <v>0</v>
      </c>
      <c r="T744" s="3">
        <f t="shared" ca="1" si="278"/>
        <v>0</v>
      </c>
      <c r="U744" s="3">
        <f t="shared" ca="1" si="278"/>
        <v>0</v>
      </c>
      <c r="V744" s="3">
        <f t="shared" ca="1" si="278"/>
        <v>0</v>
      </c>
      <c r="W744" s="3">
        <f t="shared" ca="1" si="278"/>
        <v>0</v>
      </c>
      <c r="X744" s="3">
        <f t="shared" ca="1" si="278"/>
        <v>0</v>
      </c>
      <c r="Y744" s="3">
        <f t="shared" ca="1" si="278"/>
        <v>0</v>
      </c>
      <c r="Z744" s="3">
        <f t="shared" ca="1" si="278"/>
        <v>0</v>
      </c>
      <c r="AA744" s="3">
        <f t="shared" ca="1" si="278"/>
        <v>0</v>
      </c>
      <c r="AB744" s="3">
        <f t="shared" ca="1" si="278"/>
        <v>0</v>
      </c>
      <c r="AC744" s="3">
        <f t="shared" ca="1" si="278"/>
        <v>0</v>
      </c>
      <c r="AD744" s="3">
        <f t="shared" ca="1" si="278"/>
        <v>0</v>
      </c>
      <c r="AE744" s="3">
        <f t="shared" ca="1" si="278"/>
        <v>0</v>
      </c>
      <c r="AF744" s="3">
        <f t="shared" ca="1" si="278"/>
        <v>0</v>
      </c>
      <c r="AG744" s="3">
        <f t="shared" ca="1" si="278"/>
        <v>0</v>
      </c>
      <c r="AH744" s="3">
        <f t="shared" ca="1" si="278"/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</row>
    <row r="745" spans="1:39" hidden="1" outlineLevel="1" x14ac:dyDescent="0.3">
      <c r="AI745" s="14"/>
      <c r="AJ745" s="14"/>
      <c r="AK745" s="14"/>
      <c r="AL745" s="14"/>
      <c r="AM745" s="14"/>
    </row>
    <row r="746" spans="1:39" hidden="1" outlineLevel="1" x14ac:dyDescent="0.3">
      <c r="AI746" s="14"/>
      <c r="AJ746" s="14"/>
      <c r="AK746" s="14"/>
      <c r="AL746" s="14"/>
      <c r="AM746" s="14"/>
    </row>
    <row r="747" spans="1:39" ht="13.5" hidden="1" outlineLevel="1" thickBot="1" x14ac:dyDescent="0.35">
      <c r="AI747" s="14"/>
      <c r="AJ747" s="14"/>
      <c r="AK747" s="14"/>
      <c r="AL747" s="14"/>
      <c r="AM747" s="14"/>
    </row>
    <row r="748" spans="1:39" ht="13.5" collapsed="1" thickBot="1" x14ac:dyDescent="0.35">
      <c r="A748" s="36" t="s">
        <v>151</v>
      </c>
      <c r="B748" s="96" t="s">
        <v>221</v>
      </c>
      <c r="C748" s="97"/>
      <c r="D748" s="97"/>
      <c r="E748" s="97"/>
      <c r="F748" s="97"/>
      <c r="G748" s="97"/>
      <c r="H748" s="97"/>
      <c r="I748" s="97"/>
      <c r="J748" s="97"/>
      <c r="K748" s="98"/>
      <c r="L748" s="98"/>
      <c r="M748" s="98"/>
      <c r="N748" s="98"/>
      <c r="O748" s="98"/>
      <c r="P748" s="98"/>
      <c r="Q748" s="98"/>
      <c r="R748" s="99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</row>
    <row r="749" spans="1:39" ht="13.5" hidden="1" outlineLevel="1" thickBot="1" x14ac:dyDescent="0.35">
      <c r="B749" s="104" t="s">
        <v>210</v>
      </c>
      <c r="C749" s="101"/>
      <c r="D749" s="101"/>
      <c r="E749" s="101"/>
      <c r="F749" s="101"/>
      <c r="G749" s="101"/>
      <c r="H749" s="101"/>
      <c r="I749" s="101"/>
      <c r="J749" s="101"/>
      <c r="K749" s="102"/>
      <c r="L749" s="102"/>
      <c r="M749" s="102"/>
      <c r="N749" s="102"/>
      <c r="O749" s="102"/>
      <c r="P749" s="102"/>
      <c r="Q749" s="102"/>
      <c r="R749" s="103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 spans="1:39" hidden="1" outlineLevel="1" x14ac:dyDescent="0.3">
      <c r="AI750" s="14"/>
      <c r="AJ750" s="14"/>
      <c r="AK750" s="14"/>
      <c r="AL750" s="14"/>
      <c r="AM750" s="14"/>
    </row>
    <row r="751" spans="1:39" s="15" customFormat="1" hidden="1" outlineLevel="1" x14ac:dyDescent="0.3">
      <c r="A751" s="36"/>
      <c r="B751" s="15" t="s">
        <v>255</v>
      </c>
      <c r="K751" s="29">
        <v>0</v>
      </c>
      <c r="L751" s="29">
        <f ca="1">+K785</f>
        <v>-893918.54599999997</v>
      </c>
      <c r="M751" s="29">
        <f t="shared" ref="M751:AM751" ca="1" si="279">+L785</f>
        <v>-974773.59199999995</v>
      </c>
      <c r="N751" s="29">
        <f t="shared" ca="1" si="279"/>
        <v>-1055625.138</v>
      </c>
      <c r="O751" s="29">
        <f t="shared" ca="1" si="279"/>
        <v>-1136473.1840000001</v>
      </c>
      <c r="P751" s="29">
        <f t="shared" ca="1" si="279"/>
        <v>-1224402.0100000002</v>
      </c>
      <c r="Q751" s="29">
        <f t="shared" ca="1" si="279"/>
        <v>-1318868.5020000003</v>
      </c>
      <c r="R751" s="29">
        <f t="shared" ca="1" si="279"/>
        <v>-1435794.1620000002</v>
      </c>
      <c r="S751" s="29">
        <f t="shared" ca="1" si="279"/>
        <v>-1527016.3220000002</v>
      </c>
      <c r="T751" s="29">
        <f t="shared" ca="1" si="279"/>
        <v>-1618234.9820000001</v>
      </c>
      <c r="U751" s="29">
        <f t="shared" ca="1" si="279"/>
        <v>-1709450.142</v>
      </c>
      <c r="V751" s="29">
        <f t="shared" ca="1" si="279"/>
        <v>-1800661.8019999999</v>
      </c>
      <c r="W751" s="29">
        <f t="shared" ca="1" si="279"/>
        <v>-1891869.9619999998</v>
      </c>
      <c r="X751" s="29">
        <f t="shared" ca="1" si="279"/>
        <v>-2184305.398</v>
      </c>
      <c r="Y751" s="29">
        <f t="shared" ca="1" si="279"/>
        <v>-2281753.8339999998</v>
      </c>
      <c r="Z751" s="29">
        <f t="shared" ca="1" si="279"/>
        <v>-2379195.27</v>
      </c>
      <c r="AA751" s="29">
        <f t="shared" ca="1" si="279"/>
        <v>-2476629.7060000002</v>
      </c>
      <c r="AB751" s="29">
        <f t="shared" ca="1" si="279"/>
        <v>-2574057.142</v>
      </c>
      <c r="AC751" s="29">
        <f t="shared" ca="1" si="279"/>
        <v>-2671477.5780000002</v>
      </c>
      <c r="AD751" s="29">
        <f t="shared" ca="1" si="279"/>
        <v>-2768891.0140000004</v>
      </c>
      <c r="AE751" s="29">
        <f t="shared" ca="1" si="279"/>
        <v>-2866297.45</v>
      </c>
      <c r="AF751" s="29">
        <f t="shared" ca="1" si="279"/>
        <v>-2963696.8860000004</v>
      </c>
      <c r="AG751" s="29">
        <f t="shared" ca="1" si="279"/>
        <v>-3061089.3220000006</v>
      </c>
      <c r="AH751" s="29">
        <f t="shared" ca="1" si="279"/>
        <v>-3158474.7580000004</v>
      </c>
      <c r="AI751" s="29">
        <v>0</v>
      </c>
      <c r="AJ751" s="29">
        <f ca="1">+AI785</f>
        <v>-1891869.9620000003</v>
      </c>
      <c r="AK751" s="29">
        <f t="shared" ca="1" si="279"/>
        <v>-3255853.1940000001</v>
      </c>
      <c r="AL751" s="29">
        <f t="shared" ca="1" si="279"/>
        <v>-4536659.6263200007</v>
      </c>
      <c r="AM751" s="29">
        <f t="shared" ca="1" si="279"/>
        <v>-5951677.0449632006</v>
      </c>
    </row>
    <row r="752" spans="1:39" hidden="1" outlineLevel="1" x14ac:dyDescent="0.3">
      <c r="AI752" s="150"/>
      <c r="AJ752" s="150"/>
      <c r="AK752" s="14"/>
      <c r="AL752" s="14"/>
      <c r="AM752" s="14"/>
    </row>
    <row r="753" spans="1:39" s="45" customFormat="1" hidden="1" outlineLevel="1" collapsed="1" x14ac:dyDescent="0.25">
      <c r="A753" s="30"/>
      <c r="B753" s="45" t="s">
        <v>248</v>
      </c>
      <c r="K753" s="30"/>
      <c r="L753" s="30"/>
      <c r="M753" s="30"/>
      <c r="N753" s="30"/>
      <c r="O753" s="30"/>
      <c r="P753" s="30"/>
      <c r="Q753" s="30"/>
      <c r="R753" s="153"/>
      <c r="AI753" s="147"/>
      <c r="AJ753" s="147"/>
      <c r="AK753" s="147"/>
      <c r="AL753" s="147"/>
      <c r="AM753" s="147"/>
    </row>
    <row r="754" spans="1:39" s="46" customFormat="1" hidden="1" outlineLevel="2" x14ac:dyDescent="0.25">
      <c r="A754" s="30"/>
      <c r="B754" s="46" t="s">
        <v>209</v>
      </c>
      <c r="K754" s="3">
        <f t="shared" ref="K754:AH754" ca="1" si="280">+K716</f>
        <v>-90102.712666666659</v>
      </c>
      <c r="L754" s="3">
        <f t="shared" ca="1" si="280"/>
        <v>-90115.879333333331</v>
      </c>
      <c r="M754" s="3">
        <f t="shared" ca="1" si="280"/>
        <v>-90129.046000000002</v>
      </c>
      <c r="N754" s="3">
        <f t="shared" ca="1" si="280"/>
        <v>-90142.212666666659</v>
      </c>
      <c r="O754" s="3">
        <f t="shared" ca="1" si="280"/>
        <v>-92234.659333333329</v>
      </c>
      <c r="P754" s="3">
        <f t="shared" ca="1" si="280"/>
        <v>-93918.991999999998</v>
      </c>
      <c r="Q754" s="3">
        <f t="shared" ca="1" si="280"/>
        <v>-101649.82666666668</v>
      </c>
      <c r="R754" s="3">
        <f t="shared" ca="1" si="280"/>
        <v>-101662.99333333333</v>
      </c>
      <c r="S754" s="3">
        <f t="shared" ca="1" si="280"/>
        <v>-101676.16</v>
      </c>
      <c r="T754" s="3">
        <f t="shared" ca="1" si="280"/>
        <v>-101689.32666666668</v>
      </c>
      <c r="U754" s="3">
        <f t="shared" ca="1" si="280"/>
        <v>-101702.49333333333</v>
      </c>
      <c r="V754" s="3">
        <f t="shared" ca="1" si="280"/>
        <v>-101715.66</v>
      </c>
      <c r="W754" s="3">
        <f t="shared" ca="1" si="280"/>
        <v>-116178.76933333333</v>
      </c>
      <c r="X754" s="3">
        <f t="shared" ca="1" si="280"/>
        <v>-116205.10266666666</v>
      </c>
      <c r="Y754" s="3">
        <f t="shared" ca="1" si="280"/>
        <v>-116231.436</v>
      </c>
      <c r="Z754" s="3">
        <f t="shared" ca="1" si="280"/>
        <v>-116257.76933333333</v>
      </c>
      <c r="AA754" s="3">
        <f t="shared" ca="1" si="280"/>
        <v>-116284.10266666666</v>
      </c>
      <c r="AB754" s="3">
        <f t="shared" ca="1" si="280"/>
        <v>-116310.436</v>
      </c>
      <c r="AC754" s="3">
        <f t="shared" ca="1" si="280"/>
        <v>-116336.76933333333</v>
      </c>
      <c r="AD754" s="3">
        <f t="shared" ca="1" si="280"/>
        <v>-116363.10266666666</v>
      </c>
      <c r="AE754" s="3">
        <f t="shared" ca="1" si="280"/>
        <v>-116389.436</v>
      </c>
      <c r="AF754" s="3">
        <f t="shared" ca="1" si="280"/>
        <v>-116415.76933333333</v>
      </c>
      <c r="AG754" s="3">
        <f t="shared" ca="1" si="280"/>
        <v>-116442.10266666666</v>
      </c>
      <c r="AH754" s="3">
        <f t="shared" ca="1" si="280"/>
        <v>-116468.436</v>
      </c>
      <c r="AI754" s="3">
        <f ca="1">SUM(K754:V754)</f>
        <v>-1156739.9619999998</v>
      </c>
      <c r="AJ754" s="3">
        <f ca="1">SUM(W754:AH754)</f>
        <v>-1395883.2319999998</v>
      </c>
      <c r="AK754" s="3">
        <f ca="1">+AK716</f>
        <v>-1388906.4323200001</v>
      </c>
      <c r="AL754" s="3">
        <f ca="1">+AL716</f>
        <v>-1421717.4186432001</v>
      </c>
      <c r="AM754" s="3">
        <f ca="1">+AM716</f>
        <v>-1452457.6324296319</v>
      </c>
    </row>
    <row r="755" spans="1:39" s="46" customFormat="1" hidden="1" outlineLevel="2" x14ac:dyDescent="0.25">
      <c r="A755" s="30"/>
      <c r="B755" s="46" t="s">
        <v>222</v>
      </c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50">
        <f>SUM(K755:V755)</f>
        <v>0</v>
      </c>
      <c r="AJ755" s="150">
        <f>SUM(W755:AH755)</f>
        <v>0</v>
      </c>
      <c r="AK755" s="150"/>
      <c r="AL755" s="150"/>
      <c r="AM755" s="150"/>
    </row>
    <row r="756" spans="1:39" s="46" customFormat="1" hidden="1" outlineLevel="2" x14ac:dyDescent="0.25">
      <c r="A756" s="30"/>
      <c r="C756" s="46" t="str">
        <f>C705</f>
        <v>Total Depreciation - Tangible Assets</v>
      </c>
      <c r="K756" s="3">
        <f t="shared" ref="K756:AM756" ca="1" si="281">+K596</f>
        <v>12227.5</v>
      </c>
      <c r="L756" s="3">
        <f t="shared" ca="1" si="281"/>
        <v>12227.5</v>
      </c>
      <c r="M756" s="3">
        <f t="shared" ca="1" si="281"/>
        <v>12227.5</v>
      </c>
      <c r="N756" s="3">
        <f t="shared" ca="1" si="281"/>
        <v>12227.5</v>
      </c>
      <c r="O756" s="3">
        <f t="shared" ca="1" si="281"/>
        <v>12362.5</v>
      </c>
      <c r="P756" s="3">
        <f t="shared" ca="1" si="281"/>
        <v>12632.5</v>
      </c>
      <c r="Q756" s="3">
        <f t="shared" ca="1" si="281"/>
        <v>13307.5</v>
      </c>
      <c r="R756" s="3">
        <f t="shared" ca="1" si="281"/>
        <v>13307.5</v>
      </c>
      <c r="S756" s="3">
        <f t="shared" ca="1" si="281"/>
        <v>13307.5</v>
      </c>
      <c r="T756" s="3">
        <f t="shared" ca="1" si="281"/>
        <v>13307.5</v>
      </c>
      <c r="U756" s="3">
        <f t="shared" ca="1" si="281"/>
        <v>13307.5</v>
      </c>
      <c r="V756" s="3">
        <f t="shared" ca="1" si="281"/>
        <v>13307.5</v>
      </c>
      <c r="W756" s="3">
        <f t="shared" ca="1" si="281"/>
        <v>21489.999999999996</v>
      </c>
      <c r="X756" s="3">
        <f t="shared" ca="1" si="281"/>
        <v>21489.999999999996</v>
      </c>
      <c r="Y756" s="3">
        <f t="shared" ca="1" si="281"/>
        <v>21489.999999999996</v>
      </c>
      <c r="Z756" s="3">
        <f t="shared" ca="1" si="281"/>
        <v>21489.999999999996</v>
      </c>
      <c r="AA756" s="3">
        <f t="shared" ca="1" si="281"/>
        <v>21489.999999999996</v>
      </c>
      <c r="AB756" s="3">
        <f t="shared" ca="1" si="281"/>
        <v>21489.999999999996</v>
      </c>
      <c r="AC756" s="3">
        <f t="shared" ca="1" si="281"/>
        <v>21489.999999999996</v>
      </c>
      <c r="AD756" s="3">
        <f t="shared" ca="1" si="281"/>
        <v>21489.999999999996</v>
      </c>
      <c r="AE756" s="3">
        <f t="shared" ca="1" si="281"/>
        <v>21489.999999999996</v>
      </c>
      <c r="AF756" s="3">
        <f t="shared" ca="1" si="281"/>
        <v>21489.999999999996</v>
      </c>
      <c r="AG756" s="3">
        <f t="shared" ca="1" si="281"/>
        <v>21489.999999999996</v>
      </c>
      <c r="AH756" s="3">
        <f t="shared" ca="1" si="281"/>
        <v>21489.999999999996</v>
      </c>
      <c r="AI756" s="3">
        <f ca="1">SUM(K756:V756)</f>
        <v>153750</v>
      </c>
      <c r="AJ756" s="150">
        <f t="shared" ref="AJ756:AJ763" ca="1" si="282">SUM(W756:AH756)</f>
        <v>257879.99999999997</v>
      </c>
      <c r="AK756" s="3">
        <f t="shared" ca="1" si="281"/>
        <v>230980</v>
      </c>
      <c r="AL756" s="3">
        <f t="shared" ca="1" si="281"/>
        <v>253380</v>
      </c>
      <c r="AM756" s="3">
        <f t="shared" ca="1" si="281"/>
        <v>272180</v>
      </c>
    </row>
    <row r="757" spans="1:39" s="46" customFormat="1" hidden="1" outlineLevel="2" x14ac:dyDescent="0.25">
      <c r="A757" s="30"/>
      <c r="C757" s="46" t="str">
        <f>C706</f>
        <v>Total Amortization - Intangible Assets</v>
      </c>
      <c r="K757" s="3">
        <f t="shared" ref="K757:AM757" ca="1" si="283">+K600</f>
        <v>16.666666666666668</v>
      </c>
      <c r="L757" s="3">
        <f t="shared" ca="1" si="283"/>
        <v>33.333333333333336</v>
      </c>
      <c r="M757" s="3">
        <f t="shared" ca="1" si="283"/>
        <v>50</v>
      </c>
      <c r="N757" s="3">
        <f t="shared" ca="1" si="283"/>
        <v>66.666666666666671</v>
      </c>
      <c r="O757" s="3">
        <f t="shared" ca="1" si="283"/>
        <v>83.333333333333343</v>
      </c>
      <c r="P757" s="3">
        <f t="shared" ca="1" si="283"/>
        <v>100.00000000000001</v>
      </c>
      <c r="Q757" s="3">
        <f t="shared" ca="1" si="283"/>
        <v>116.66666666666669</v>
      </c>
      <c r="R757" s="3">
        <f t="shared" ca="1" si="283"/>
        <v>133.33333333333334</v>
      </c>
      <c r="S757" s="3">
        <f t="shared" ca="1" si="283"/>
        <v>150</v>
      </c>
      <c r="T757" s="3">
        <f t="shared" ca="1" si="283"/>
        <v>166.66666666666666</v>
      </c>
      <c r="U757" s="3">
        <f t="shared" ca="1" si="283"/>
        <v>183.33333333333331</v>
      </c>
      <c r="V757" s="3">
        <f t="shared" ca="1" si="283"/>
        <v>199.99999999999997</v>
      </c>
      <c r="W757" s="3">
        <f t="shared" ca="1" si="283"/>
        <v>233.33333333333329</v>
      </c>
      <c r="X757" s="3">
        <f t="shared" ca="1" si="283"/>
        <v>266.66666666666663</v>
      </c>
      <c r="Y757" s="3">
        <f t="shared" ca="1" si="283"/>
        <v>299.99999999999994</v>
      </c>
      <c r="Z757" s="3">
        <f t="shared" ca="1" si="283"/>
        <v>333.33333333333331</v>
      </c>
      <c r="AA757" s="3">
        <f t="shared" ca="1" si="283"/>
        <v>366.66666666666663</v>
      </c>
      <c r="AB757" s="3">
        <f t="shared" ca="1" si="283"/>
        <v>400</v>
      </c>
      <c r="AC757" s="3">
        <f t="shared" ca="1" si="283"/>
        <v>433.33333333333337</v>
      </c>
      <c r="AD757" s="3">
        <f t="shared" ca="1" si="283"/>
        <v>466.66666666666674</v>
      </c>
      <c r="AE757" s="3">
        <f t="shared" ca="1" si="283"/>
        <v>500.00000000000006</v>
      </c>
      <c r="AF757" s="3">
        <f t="shared" ca="1" si="283"/>
        <v>533.33333333333337</v>
      </c>
      <c r="AG757" s="3">
        <f t="shared" ca="1" si="283"/>
        <v>566.66666666666674</v>
      </c>
      <c r="AH757" s="3">
        <f t="shared" ca="1" si="283"/>
        <v>600.00000000000011</v>
      </c>
      <c r="AI757" s="3">
        <f ca="1">SUM(K757:V757)</f>
        <v>1300</v>
      </c>
      <c r="AJ757" s="150">
        <f t="shared" ca="1" si="282"/>
        <v>5000</v>
      </c>
      <c r="AK757" s="3">
        <f t="shared" ca="1" si="283"/>
        <v>7200</v>
      </c>
      <c r="AL757" s="3">
        <f t="shared" ca="1" si="283"/>
        <v>9600</v>
      </c>
      <c r="AM757" s="3">
        <f t="shared" ca="1" si="283"/>
        <v>12000</v>
      </c>
    </row>
    <row r="758" spans="1:39" s="46" customFormat="1" hidden="1" outlineLevel="2" x14ac:dyDescent="0.25">
      <c r="A758" s="30"/>
      <c r="B758" s="46" t="s">
        <v>238</v>
      </c>
      <c r="K758" s="1"/>
      <c r="L758" s="1"/>
      <c r="M758" s="1"/>
      <c r="N758" s="1"/>
      <c r="O758" s="1"/>
      <c r="P758" s="1"/>
      <c r="Q758" s="1"/>
      <c r="R758" s="151"/>
    </row>
    <row r="759" spans="1:39" s="46" customFormat="1" hidden="1" outlineLevel="2" x14ac:dyDescent="0.25">
      <c r="A759" s="30"/>
      <c r="C759" s="46" t="s">
        <v>242</v>
      </c>
      <c r="K759" s="3">
        <f>J797-K797</f>
        <v>0</v>
      </c>
      <c r="L759" s="3">
        <f t="shared" ref="L759:AH759" si="284">K797-L797</f>
        <v>0</v>
      </c>
      <c r="M759" s="3">
        <f t="shared" si="284"/>
        <v>0</v>
      </c>
      <c r="N759" s="3">
        <f t="shared" si="284"/>
        <v>0</v>
      </c>
      <c r="O759" s="3">
        <f t="shared" si="284"/>
        <v>0</v>
      </c>
      <c r="P759" s="3">
        <f t="shared" si="284"/>
        <v>0</v>
      </c>
      <c r="Q759" s="3">
        <f t="shared" si="284"/>
        <v>0</v>
      </c>
      <c r="R759" s="3">
        <f t="shared" si="284"/>
        <v>0</v>
      </c>
      <c r="S759" s="3">
        <f t="shared" si="284"/>
        <v>0</v>
      </c>
      <c r="T759" s="3">
        <f t="shared" si="284"/>
        <v>0</v>
      </c>
      <c r="U759" s="3">
        <f t="shared" si="284"/>
        <v>0</v>
      </c>
      <c r="V759" s="3">
        <f t="shared" si="284"/>
        <v>0</v>
      </c>
      <c r="W759" s="3">
        <f t="shared" si="284"/>
        <v>0</v>
      </c>
      <c r="X759" s="3">
        <f t="shared" si="284"/>
        <v>0</v>
      </c>
      <c r="Y759" s="3">
        <f t="shared" si="284"/>
        <v>0</v>
      </c>
      <c r="Z759" s="3">
        <f t="shared" si="284"/>
        <v>0</v>
      </c>
      <c r="AA759" s="3">
        <f t="shared" si="284"/>
        <v>0</v>
      </c>
      <c r="AB759" s="3">
        <f t="shared" si="284"/>
        <v>0</v>
      </c>
      <c r="AC759" s="3">
        <f t="shared" si="284"/>
        <v>0</v>
      </c>
      <c r="AD759" s="3">
        <f t="shared" si="284"/>
        <v>0</v>
      </c>
      <c r="AE759" s="3">
        <f t="shared" si="284"/>
        <v>0</v>
      </c>
      <c r="AF759" s="3">
        <f t="shared" si="284"/>
        <v>0</v>
      </c>
      <c r="AG759" s="3">
        <f t="shared" si="284"/>
        <v>0</v>
      </c>
      <c r="AH759" s="3">
        <f t="shared" si="284"/>
        <v>0</v>
      </c>
      <c r="AI759" s="150">
        <f t="shared" ref="AI759:AI764" si="285">SUM(K759:V759)</f>
        <v>0</v>
      </c>
      <c r="AJ759" s="150">
        <f t="shared" si="282"/>
        <v>0</v>
      </c>
      <c r="AK759" s="150">
        <f>AJ740-AK740</f>
        <v>0</v>
      </c>
      <c r="AL759" s="150">
        <f>AK740-AL740</f>
        <v>0</v>
      </c>
      <c r="AM759" s="150">
        <f>AL740-AM740</f>
        <v>0</v>
      </c>
    </row>
    <row r="760" spans="1:39" s="46" customFormat="1" hidden="1" outlineLevel="2" x14ac:dyDescent="0.25">
      <c r="A760" s="30"/>
      <c r="C760" s="46" t="s">
        <v>226</v>
      </c>
      <c r="K760" s="3">
        <f>J794-K794</f>
        <v>0</v>
      </c>
      <c r="L760" s="3">
        <f t="shared" ref="L760:AH760" si="286">K794-L794</f>
        <v>0</v>
      </c>
      <c r="M760" s="3">
        <f t="shared" si="286"/>
        <v>0</v>
      </c>
      <c r="N760" s="3">
        <f t="shared" si="286"/>
        <v>0</v>
      </c>
      <c r="O760" s="3">
        <f t="shared" si="286"/>
        <v>0</v>
      </c>
      <c r="P760" s="3">
        <f t="shared" si="286"/>
        <v>0</v>
      </c>
      <c r="Q760" s="3">
        <f t="shared" si="286"/>
        <v>0</v>
      </c>
      <c r="R760" s="3">
        <f t="shared" si="286"/>
        <v>0</v>
      </c>
      <c r="S760" s="3">
        <f t="shared" si="286"/>
        <v>0</v>
      </c>
      <c r="T760" s="3">
        <f t="shared" si="286"/>
        <v>0</v>
      </c>
      <c r="U760" s="3">
        <f t="shared" si="286"/>
        <v>0</v>
      </c>
      <c r="V760" s="3">
        <f t="shared" si="286"/>
        <v>0</v>
      </c>
      <c r="W760" s="3">
        <f t="shared" si="286"/>
        <v>0</v>
      </c>
      <c r="X760" s="3">
        <f t="shared" si="286"/>
        <v>0</v>
      </c>
      <c r="Y760" s="3">
        <f t="shared" si="286"/>
        <v>0</v>
      </c>
      <c r="Z760" s="3">
        <f t="shared" si="286"/>
        <v>0</v>
      </c>
      <c r="AA760" s="3">
        <f t="shared" si="286"/>
        <v>0</v>
      </c>
      <c r="AB760" s="3">
        <f t="shared" si="286"/>
        <v>0</v>
      </c>
      <c r="AC760" s="3">
        <f t="shared" si="286"/>
        <v>0</v>
      </c>
      <c r="AD760" s="3">
        <f t="shared" si="286"/>
        <v>0</v>
      </c>
      <c r="AE760" s="3">
        <f t="shared" si="286"/>
        <v>0</v>
      </c>
      <c r="AF760" s="3">
        <f t="shared" si="286"/>
        <v>0</v>
      </c>
      <c r="AG760" s="3">
        <f t="shared" si="286"/>
        <v>0</v>
      </c>
      <c r="AH760" s="3">
        <f t="shared" si="286"/>
        <v>0</v>
      </c>
      <c r="AI760" s="150">
        <f t="shared" si="285"/>
        <v>0</v>
      </c>
      <c r="AJ760" s="150">
        <f t="shared" si="282"/>
        <v>0</v>
      </c>
      <c r="AK760" s="3">
        <f>AJ794-AK794</f>
        <v>0</v>
      </c>
      <c r="AL760" s="3">
        <f>AK794-AL794</f>
        <v>0</v>
      </c>
      <c r="AM760" s="3">
        <f>AL794-AM794</f>
        <v>0</v>
      </c>
    </row>
    <row r="761" spans="1:39" s="46" customFormat="1" hidden="1" outlineLevel="2" x14ac:dyDescent="0.25">
      <c r="A761" s="30"/>
      <c r="C761" s="46" t="s">
        <v>240</v>
      </c>
      <c r="K761" s="3">
        <f ca="1">K742-J742</f>
        <v>0</v>
      </c>
      <c r="L761" s="3">
        <f t="shared" ref="L761:AH761" ca="1" si="287">L742-K742</f>
        <v>0</v>
      </c>
      <c r="M761" s="3">
        <f t="shared" ca="1" si="287"/>
        <v>0</v>
      </c>
      <c r="N761" s="3">
        <f t="shared" ca="1" si="287"/>
        <v>0</v>
      </c>
      <c r="O761" s="3">
        <f t="shared" ca="1" si="287"/>
        <v>0</v>
      </c>
      <c r="P761" s="3">
        <f t="shared" ca="1" si="287"/>
        <v>0</v>
      </c>
      <c r="Q761" s="3">
        <f t="shared" ca="1" si="287"/>
        <v>0</v>
      </c>
      <c r="R761" s="3">
        <f t="shared" ca="1" si="287"/>
        <v>0</v>
      </c>
      <c r="S761" s="3">
        <f t="shared" ca="1" si="287"/>
        <v>0</v>
      </c>
      <c r="T761" s="3">
        <f t="shared" ca="1" si="287"/>
        <v>0</v>
      </c>
      <c r="U761" s="3">
        <f t="shared" ca="1" si="287"/>
        <v>0</v>
      </c>
      <c r="V761" s="3">
        <f t="shared" ca="1" si="287"/>
        <v>0</v>
      </c>
      <c r="W761" s="3">
        <f t="shared" ca="1" si="287"/>
        <v>0</v>
      </c>
      <c r="X761" s="3">
        <f t="shared" ca="1" si="287"/>
        <v>0</v>
      </c>
      <c r="Y761" s="3">
        <f t="shared" ca="1" si="287"/>
        <v>0</v>
      </c>
      <c r="Z761" s="3">
        <f t="shared" ca="1" si="287"/>
        <v>0</v>
      </c>
      <c r="AA761" s="3">
        <f t="shared" ca="1" si="287"/>
        <v>0</v>
      </c>
      <c r="AB761" s="3">
        <f t="shared" ca="1" si="287"/>
        <v>0</v>
      </c>
      <c r="AC761" s="3">
        <f t="shared" ca="1" si="287"/>
        <v>0</v>
      </c>
      <c r="AD761" s="3">
        <f t="shared" ca="1" si="287"/>
        <v>0</v>
      </c>
      <c r="AE761" s="3">
        <f t="shared" ca="1" si="287"/>
        <v>0</v>
      </c>
      <c r="AF761" s="3">
        <f t="shared" ca="1" si="287"/>
        <v>0</v>
      </c>
      <c r="AG761" s="3">
        <f t="shared" ca="1" si="287"/>
        <v>0</v>
      </c>
      <c r="AH761" s="3">
        <f t="shared" ca="1" si="287"/>
        <v>0</v>
      </c>
      <c r="AI761" s="150">
        <f t="shared" ca="1" si="285"/>
        <v>0</v>
      </c>
      <c r="AJ761" s="150">
        <f t="shared" ca="1" si="282"/>
        <v>0</v>
      </c>
      <c r="AK761" s="150">
        <f ca="1">AK742-AJ742</f>
        <v>0</v>
      </c>
      <c r="AL761" s="150">
        <f>AL742-AK742</f>
        <v>0</v>
      </c>
      <c r="AM761" s="150">
        <f>AM742-AL742</f>
        <v>0</v>
      </c>
    </row>
    <row r="762" spans="1:39" s="46" customFormat="1" hidden="1" outlineLevel="2" x14ac:dyDescent="0.25">
      <c r="A762" s="30"/>
      <c r="C762" s="46" t="s">
        <v>239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150">
        <f t="shared" si="285"/>
        <v>0</v>
      </c>
      <c r="AJ762" s="150">
        <f t="shared" si="282"/>
        <v>0</v>
      </c>
      <c r="AK762" s="150">
        <v>0</v>
      </c>
      <c r="AL762" s="150">
        <v>0</v>
      </c>
      <c r="AM762" s="150">
        <v>0</v>
      </c>
    </row>
    <row r="763" spans="1:39" s="46" customFormat="1" hidden="1" outlineLevel="2" x14ac:dyDescent="0.25">
      <c r="A763" s="30"/>
      <c r="C763" s="46" t="s">
        <v>241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150">
        <f t="shared" si="285"/>
        <v>0</v>
      </c>
      <c r="AJ763" s="150">
        <f t="shared" si="282"/>
        <v>0</v>
      </c>
      <c r="AK763" s="150">
        <v>0</v>
      </c>
      <c r="AL763" s="150">
        <v>0</v>
      </c>
      <c r="AM763" s="150">
        <v>0</v>
      </c>
    </row>
    <row r="764" spans="1:39" s="45" customFormat="1" hidden="1" outlineLevel="1" x14ac:dyDescent="0.25">
      <c r="A764" s="30"/>
      <c r="B764" s="155" t="s">
        <v>243</v>
      </c>
      <c r="C764" s="156"/>
      <c r="D764" s="156"/>
      <c r="E764" s="156"/>
      <c r="F764" s="156"/>
      <c r="G764" s="156"/>
      <c r="H764" s="156"/>
      <c r="I764" s="156"/>
      <c r="J764" s="156"/>
      <c r="K764" s="157">
        <f ca="1">SUM(K754:K763)</f>
        <v>-77858.545999999988</v>
      </c>
      <c r="L764" s="157">
        <f t="shared" ref="L764:AM764" ca="1" si="288">SUM(L754:L763)</f>
        <v>-77855.046000000002</v>
      </c>
      <c r="M764" s="157">
        <f t="shared" ca="1" si="288"/>
        <v>-77851.546000000002</v>
      </c>
      <c r="N764" s="157">
        <f t="shared" ca="1" si="288"/>
        <v>-77848.045999999988</v>
      </c>
      <c r="O764" s="157">
        <f t="shared" ca="1" si="288"/>
        <v>-79788.826000000001</v>
      </c>
      <c r="P764" s="157">
        <f t="shared" ca="1" si="288"/>
        <v>-81186.491999999998</v>
      </c>
      <c r="Q764" s="157">
        <f t="shared" ca="1" si="288"/>
        <v>-88225.66</v>
      </c>
      <c r="R764" s="157">
        <f t="shared" ca="1" si="288"/>
        <v>-88222.16</v>
      </c>
      <c r="S764" s="157">
        <f t="shared" ca="1" si="288"/>
        <v>-88218.66</v>
      </c>
      <c r="T764" s="157">
        <f t="shared" ca="1" si="288"/>
        <v>-88215.16</v>
      </c>
      <c r="U764" s="157">
        <f t="shared" ca="1" si="288"/>
        <v>-88211.66</v>
      </c>
      <c r="V764" s="157">
        <f t="shared" ca="1" si="288"/>
        <v>-88208.16</v>
      </c>
      <c r="W764" s="157">
        <f t="shared" ca="1" si="288"/>
        <v>-94455.436000000002</v>
      </c>
      <c r="X764" s="157">
        <f t="shared" ca="1" si="288"/>
        <v>-94448.435999999987</v>
      </c>
      <c r="Y764" s="157">
        <f t="shared" ca="1" si="288"/>
        <v>-94441.436000000002</v>
      </c>
      <c r="Z764" s="157">
        <f t="shared" ca="1" si="288"/>
        <v>-94434.436000000002</v>
      </c>
      <c r="AA764" s="157">
        <f t="shared" ca="1" si="288"/>
        <v>-94427.435999999987</v>
      </c>
      <c r="AB764" s="157">
        <f t="shared" ca="1" si="288"/>
        <v>-94420.436000000002</v>
      </c>
      <c r="AC764" s="157">
        <f t="shared" ca="1" si="288"/>
        <v>-94413.436000000002</v>
      </c>
      <c r="AD764" s="157">
        <f t="shared" ca="1" si="288"/>
        <v>-94406.435999999987</v>
      </c>
      <c r="AE764" s="157">
        <f t="shared" ca="1" si="288"/>
        <v>-94399.436000000002</v>
      </c>
      <c r="AF764" s="157">
        <f t="shared" ca="1" si="288"/>
        <v>-94392.436000000002</v>
      </c>
      <c r="AG764" s="157">
        <f t="shared" ca="1" si="288"/>
        <v>-94385.435999999987</v>
      </c>
      <c r="AH764" s="157">
        <f t="shared" ca="1" si="288"/>
        <v>-94378.436000000002</v>
      </c>
      <c r="AI764" s="157">
        <f t="shared" ca="1" si="285"/>
        <v>-1001689.9620000002</v>
      </c>
      <c r="AJ764" s="157">
        <f ca="1">SUM(AJ754:AJ763)</f>
        <v>-1133003.2319999998</v>
      </c>
      <c r="AK764" s="157">
        <f t="shared" ca="1" si="288"/>
        <v>-1150726.4323200001</v>
      </c>
      <c r="AL764" s="157">
        <f t="shared" ca="1" si="288"/>
        <v>-1158737.4186432001</v>
      </c>
      <c r="AM764" s="157">
        <f t="shared" ca="1" si="288"/>
        <v>-1168277.6324296319</v>
      </c>
    </row>
    <row r="765" spans="1:39" s="45" customFormat="1" hidden="1" outlineLevel="1" x14ac:dyDescent="0.25">
      <c r="A765" s="30"/>
      <c r="B765" s="20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147"/>
      <c r="AJ765" s="147"/>
      <c r="AK765" s="147"/>
      <c r="AL765" s="147"/>
      <c r="AM765" s="147"/>
    </row>
    <row r="766" spans="1:39" s="45" customFormat="1" hidden="1" outlineLevel="1" collapsed="1" x14ac:dyDescent="0.25">
      <c r="A766" s="30"/>
      <c r="B766" s="45" t="s">
        <v>247</v>
      </c>
      <c r="K766" s="29"/>
      <c r="L766" s="29"/>
      <c r="M766" s="29"/>
      <c r="N766" s="29"/>
      <c r="O766" s="29"/>
      <c r="P766" s="29"/>
      <c r="Q766" s="29"/>
      <c r="R766" s="148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  <c r="AH766" s="147"/>
      <c r="AI766" s="147"/>
      <c r="AJ766" s="147"/>
    </row>
    <row r="767" spans="1:39" s="46" customFormat="1" hidden="1" outlineLevel="2" x14ac:dyDescent="0.25">
      <c r="A767" s="30"/>
      <c r="B767" s="46" t="s">
        <v>244</v>
      </c>
      <c r="K767" s="3">
        <f t="shared" ref="K767:AM767" ca="1" si="289">-K585</f>
        <v>-816060</v>
      </c>
      <c r="L767" s="3">
        <f t="shared" ca="1" si="289"/>
        <v>-3000</v>
      </c>
      <c r="M767" s="3">
        <f t="shared" ca="1" si="289"/>
        <v>-3000</v>
      </c>
      <c r="N767" s="3">
        <f t="shared" ca="1" si="289"/>
        <v>-3000</v>
      </c>
      <c r="O767" s="3">
        <f t="shared" ca="1" si="289"/>
        <v>-8140</v>
      </c>
      <c r="P767" s="3">
        <f t="shared" ca="1" si="289"/>
        <v>-13280</v>
      </c>
      <c r="Q767" s="3">
        <f t="shared" ca="1" si="289"/>
        <v>-28700</v>
      </c>
      <c r="R767" s="3">
        <f t="shared" ca="1" si="289"/>
        <v>-3000</v>
      </c>
      <c r="S767" s="3">
        <f t="shared" ca="1" si="289"/>
        <v>-3000</v>
      </c>
      <c r="T767" s="3">
        <f t="shared" ca="1" si="289"/>
        <v>-3000</v>
      </c>
      <c r="U767" s="3">
        <f t="shared" ca="1" si="289"/>
        <v>-3000</v>
      </c>
      <c r="V767" s="3">
        <f t="shared" ca="1" si="289"/>
        <v>-3000</v>
      </c>
      <c r="W767" s="3">
        <f t="shared" ca="1" si="289"/>
        <v>-197980</v>
      </c>
      <c r="X767" s="3">
        <f t="shared" ca="1" si="289"/>
        <v>-3000</v>
      </c>
      <c r="Y767" s="3">
        <f t="shared" ca="1" si="289"/>
        <v>-3000</v>
      </c>
      <c r="Z767" s="3">
        <f t="shared" ca="1" si="289"/>
        <v>-3000</v>
      </c>
      <c r="AA767" s="3">
        <f t="shared" ca="1" si="289"/>
        <v>-3000</v>
      </c>
      <c r="AB767" s="3">
        <f t="shared" ca="1" si="289"/>
        <v>-3000</v>
      </c>
      <c r="AC767" s="3">
        <f t="shared" ca="1" si="289"/>
        <v>-3000</v>
      </c>
      <c r="AD767" s="3">
        <f t="shared" ca="1" si="289"/>
        <v>-3000</v>
      </c>
      <c r="AE767" s="3">
        <f t="shared" ca="1" si="289"/>
        <v>-3000</v>
      </c>
      <c r="AF767" s="3">
        <f t="shared" ca="1" si="289"/>
        <v>-3000</v>
      </c>
      <c r="AG767" s="3">
        <f t="shared" ca="1" si="289"/>
        <v>-3000</v>
      </c>
      <c r="AH767" s="3">
        <f t="shared" ca="1" si="289"/>
        <v>-3000</v>
      </c>
      <c r="AI767" s="150">
        <f ca="1">SUM(K767:V767)</f>
        <v>-890180</v>
      </c>
      <c r="AJ767" s="150">
        <f ca="1">SUM(W767:AH767)</f>
        <v>-230980</v>
      </c>
      <c r="AK767" s="3">
        <f t="shared" ca="1" si="289"/>
        <v>-130080</v>
      </c>
      <c r="AL767" s="3">
        <f t="shared" ca="1" si="289"/>
        <v>-256280</v>
      </c>
      <c r="AM767" s="3">
        <f t="shared" ca="1" si="289"/>
        <v>-287680</v>
      </c>
    </row>
    <row r="768" spans="1:39" s="46" customFormat="1" hidden="1" outlineLevel="2" x14ac:dyDescent="0.25">
      <c r="A768" s="30"/>
      <c r="B768" s="46" t="s">
        <v>245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150">
        <f>SUM(K768:V768)</f>
        <v>0</v>
      </c>
      <c r="AJ768" s="150">
        <f>SUM(W768:AH768)</f>
        <v>0</v>
      </c>
      <c r="AK768" s="3">
        <v>0</v>
      </c>
      <c r="AL768" s="3">
        <v>0</v>
      </c>
      <c r="AM768" s="3">
        <v>0</v>
      </c>
    </row>
    <row r="769" spans="1:39" s="46" customFormat="1" hidden="1" outlineLevel="2" x14ac:dyDescent="0.25">
      <c r="A769" s="30"/>
      <c r="B769" s="46" t="s">
        <v>246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150">
        <f>SUM(K769:V769)</f>
        <v>0</v>
      </c>
      <c r="AJ769" s="150">
        <f>SUM(W769:AH769)</f>
        <v>0</v>
      </c>
      <c r="AK769" s="3">
        <v>0</v>
      </c>
      <c r="AL769" s="3">
        <v>0</v>
      </c>
      <c r="AM769" s="3">
        <v>0</v>
      </c>
    </row>
    <row r="770" spans="1:39" s="45" customFormat="1" hidden="1" outlineLevel="1" x14ac:dyDescent="0.25">
      <c r="A770" s="30"/>
      <c r="B770" s="155" t="s">
        <v>254</v>
      </c>
      <c r="C770" s="156"/>
      <c r="D770" s="156"/>
      <c r="E770" s="156"/>
      <c r="F770" s="156"/>
      <c r="G770" s="156"/>
      <c r="H770" s="156"/>
      <c r="I770" s="156"/>
      <c r="J770" s="156"/>
      <c r="K770" s="157">
        <f ca="1">SUM(K767:K769)</f>
        <v>-816060</v>
      </c>
      <c r="L770" s="157">
        <f t="shared" ref="L770:AM770" ca="1" si="290">SUM(L767:L769)</f>
        <v>-3000</v>
      </c>
      <c r="M770" s="157">
        <f t="shared" ca="1" si="290"/>
        <v>-3000</v>
      </c>
      <c r="N770" s="157">
        <f t="shared" ca="1" si="290"/>
        <v>-3000</v>
      </c>
      <c r="O770" s="157">
        <f t="shared" ca="1" si="290"/>
        <v>-8140</v>
      </c>
      <c r="P770" s="157">
        <f t="shared" ca="1" si="290"/>
        <v>-13280</v>
      </c>
      <c r="Q770" s="157">
        <f t="shared" ca="1" si="290"/>
        <v>-28700</v>
      </c>
      <c r="R770" s="157">
        <f t="shared" ca="1" si="290"/>
        <v>-3000</v>
      </c>
      <c r="S770" s="157">
        <f t="shared" ca="1" si="290"/>
        <v>-3000</v>
      </c>
      <c r="T770" s="157">
        <f t="shared" ca="1" si="290"/>
        <v>-3000</v>
      </c>
      <c r="U770" s="157">
        <f t="shared" ca="1" si="290"/>
        <v>-3000</v>
      </c>
      <c r="V770" s="157">
        <f t="shared" ca="1" si="290"/>
        <v>-3000</v>
      </c>
      <c r="W770" s="157">
        <f t="shared" ca="1" si="290"/>
        <v>-197980</v>
      </c>
      <c r="X770" s="157">
        <f t="shared" ca="1" si="290"/>
        <v>-3000</v>
      </c>
      <c r="Y770" s="157">
        <f t="shared" ca="1" si="290"/>
        <v>-3000</v>
      </c>
      <c r="Z770" s="157">
        <f t="shared" ca="1" si="290"/>
        <v>-3000</v>
      </c>
      <c r="AA770" s="157">
        <f t="shared" ca="1" si="290"/>
        <v>-3000</v>
      </c>
      <c r="AB770" s="157">
        <f t="shared" ca="1" si="290"/>
        <v>-3000</v>
      </c>
      <c r="AC770" s="157">
        <f t="shared" ca="1" si="290"/>
        <v>-3000</v>
      </c>
      <c r="AD770" s="157">
        <f t="shared" ca="1" si="290"/>
        <v>-3000</v>
      </c>
      <c r="AE770" s="157">
        <f t="shared" ca="1" si="290"/>
        <v>-3000</v>
      </c>
      <c r="AF770" s="157">
        <f t="shared" ca="1" si="290"/>
        <v>-3000</v>
      </c>
      <c r="AG770" s="157">
        <f t="shared" ca="1" si="290"/>
        <v>-3000</v>
      </c>
      <c r="AH770" s="157">
        <f t="shared" ca="1" si="290"/>
        <v>-3000</v>
      </c>
      <c r="AI770" s="157">
        <f t="shared" ca="1" si="290"/>
        <v>-890180</v>
      </c>
      <c r="AJ770" s="157">
        <f t="shared" ca="1" si="290"/>
        <v>-230980</v>
      </c>
      <c r="AK770" s="157">
        <f t="shared" ca="1" si="290"/>
        <v>-130080</v>
      </c>
      <c r="AL770" s="157">
        <f t="shared" ca="1" si="290"/>
        <v>-256280</v>
      </c>
      <c r="AM770" s="157">
        <f t="shared" ca="1" si="290"/>
        <v>-287680</v>
      </c>
    </row>
    <row r="771" spans="1:39" s="46" customFormat="1" hidden="1" outlineLevel="1" x14ac:dyDescent="0.25">
      <c r="A771" s="30"/>
      <c r="K771" s="3"/>
      <c r="L771" s="3"/>
      <c r="M771" s="3"/>
      <c r="N771" s="3"/>
      <c r="O771" s="3"/>
      <c r="P771" s="3"/>
      <c r="Q771" s="3"/>
      <c r="R771" s="149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</row>
    <row r="772" spans="1:39" s="46" customFormat="1" hidden="1" outlineLevel="1" collapsed="1" x14ac:dyDescent="0.25">
      <c r="A772" s="30"/>
      <c r="B772" s="45" t="s">
        <v>253</v>
      </c>
      <c r="K772" s="3"/>
      <c r="L772" s="3"/>
      <c r="M772" s="3"/>
      <c r="N772" s="3"/>
      <c r="O772" s="3"/>
      <c r="P772" s="3"/>
      <c r="Q772" s="3"/>
      <c r="R772" s="149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</row>
    <row r="773" spans="1:39" s="46" customFormat="1" hidden="1" outlineLevel="2" x14ac:dyDescent="0.25">
      <c r="A773" s="30"/>
      <c r="B773" s="46" t="s">
        <v>249</v>
      </c>
      <c r="K773" s="3">
        <f t="shared" ref="K773:AH773" si="291">+K610</f>
        <v>0</v>
      </c>
      <c r="L773" s="3">
        <f t="shared" si="291"/>
        <v>0</v>
      </c>
      <c r="M773" s="3">
        <f t="shared" si="291"/>
        <v>0</v>
      </c>
      <c r="N773" s="3">
        <f t="shared" si="291"/>
        <v>0</v>
      </c>
      <c r="O773" s="3">
        <f t="shared" si="291"/>
        <v>0</v>
      </c>
      <c r="P773" s="3">
        <f t="shared" si="291"/>
        <v>0</v>
      </c>
      <c r="Q773" s="3">
        <f t="shared" si="291"/>
        <v>0</v>
      </c>
      <c r="R773" s="3">
        <f t="shared" si="291"/>
        <v>0</v>
      </c>
      <c r="S773" s="3">
        <f t="shared" si="291"/>
        <v>0</v>
      </c>
      <c r="T773" s="3">
        <f t="shared" si="291"/>
        <v>0</v>
      </c>
      <c r="U773" s="3">
        <f t="shared" si="291"/>
        <v>0</v>
      </c>
      <c r="V773" s="3">
        <f t="shared" si="291"/>
        <v>0</v>
      </c>
      <c r="W773" s="3">
        <f t="shared" si="291"/>
        <v>0</v>
      </c>
      <c r="X773" s="3">
        <f t="shared" si="291"/>
        <v>0</v>
      </c>
      <c r="Y773" s="3">
        <f t="shared" si="291"/>
        <v>0</v>
      </c>
      <c r="Z773" s="3">
        <f t="shared" si="291"/>
        <v>0</v>
      </c>
      <c r="AA773" s="3">
        <f t="shared" si="291"/>
        <v>0</v>
      </c>
      <c r="AB773" s="3">
        <f t="shared" si="291"/>
        <v>0</v>
      </c>
      <c r="AC773" s="3">
        <f t="shared" si="291"/>
        <v>0</v>
      </c>
      <c r="AD773" s="3">
        <f t="shared" si="291"/>
        <v>0</v>
      </c>
      <c r="AE773" s="3">
        <f t="shared" si="291"/>
        <v>0</v>
      </c>
      <c r="AF773" s="3">
        <f t="shared" si="291"/>
        <v>0</v>
      </c>
      <c r="AG773" s="3">
        <f t="shared" si="291"/>
        <v>0</v>
      </c>
      <c r="AH773" s="3">
        <f t="shared" si="291"/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</row>
    <row r="774" spans="1:39" s="46" customFormat="1" hidden="1" outlineLevel="2" x14ac:dyDescent="0.25">
      <c r="A774" s="30"/>
      <c r="B774" s="46" t="s">
        <v>250</v>
      </c>
      <c r="K774" s="3">
        <f t="shared" ref="K774:AH774" si="292">+K611</f>
        <v>0</v>
      </c>
      <c r="L774" s="3">
        <f t="shared" si="292"/>
        <v>0</v>
      </c>
      <c r="M774" s="3">
        <f t="shared" si="292"/>
        <v>0</v>
      </c>
      <c r="N774" s="3">
        <f t="shared" si="292"/>
        <v>0</v>
      </c>
      <c r="O774" s="3">
        <f t="shared" si="292"/>
        <v>0</v>
      </c>
      <c r="P774" s="3">
        <f t="shared" si="292"/>
        <v>0</v>
      </c>
      <c r="Q774" s="3">
        <f t="shared" si="292"/>
        <v>0</v>
      </c>
      <c r="R774" s="3">
        <f t="shared" si="292"/>
        <v>0</v>
      </c>
      <c r="S774" s="3">
        <f t="shared" si="292"/>
        <v>0</v>
      </c>
      <c r="T774" s="3">
        <f t="shared" si="292"/>
        <v>0</v>
      </c>
      <c r="U774" s="3">
        <f t="shared" si="292"/>
        <v>0</v>
      </c>
      <c r="V774" s="3">
        <f t="shared" si="292"/>
        <v>0</v>
      </c>
      <c r="W774" s="3">
        <f t="shared" si="292"/>
        <v>0</v>
      </c>
      <c r="X774" s="3">
        <f t="shared" si="292"/>
        <v>0</v>
      </c>
      <c r="Y774" s="3">
        <f t="shared" si="292"/>
        <v>0</v>
      </c>
      <c r="Z774" s="3">
        <f t="shared" si="292"/>
        <v>0</v>
      </c>
      <c r="AA774" s="3">
        <f t="shared" si="292"/>
        <v>0</v>
      </c>
      <c r="AB774" s="3">
        <f t="shared" si="292"/>
        <v>0</v>
      </c>
      <c r="AC774" s="3">
        <f t="shared" si="292"/>
        <v>0</v>
      </c>
      <c r="AD774" s="3">
        <f t="shared" si="292"/>
        <v>0</v>
      </c>
      <c r="AE774" s="3">
        <f t="shared" si="292"/>
        <v>0</v>
      </c>
      <c r="AF774" s="3">
        <f t="shared" si="292"/>
        <v>0</v>
      </c>
      <c r="AG774" s="3">
        <f t="shared" si="292"/>
        <v>0</v>
      </c>
      <c r="AH774" s="3">
        <f t="shared" si="292"/>
        <v>0</v>
      </c>
      <c r="AI774" s="3">
        <v>0</v>
      </c>
      <c r="AJ774" s="3">
        <v>0</v>
      </c>
      <c r="AK774" s="3">
        <v>0</v>
      </c>
      <c r="AL774" s="3">
        <v>0</v>
      </c>
      <c r="AM774" s="3">
        <v>0</v>
      </c>
    </row>
    <row r="775" spans="1:39" s="46" customFormat="1" hidden="1" outlineLevel="2" x14ac:dyDescent="0.25">
      <c r="A775" s="30"/>
      <c r="B775" s="46" t="s">
        <v>251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  <c r="AM775" s="3">
        <v>0</v>
      </c>
    </row>
    <row r="776" spans="1:39" s="46" customFormat="1" hidden="1" outlineLevel="2" x14ac:dyDescent="0.25">
      <c r="A776" s="30"/>
      <c r="B776" s="46" t="s">
        <v>252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</row>
    <row r="777" spans="1:39" s="46" customFormat="1" hidden="1" outlineLevel="2" x14ac:dyDescent="0.25">
      <c r="A777" s="30"/>
      <c r="B777" s="46" t="s">
        <v>256</v>
      </c>
      <c r="K777" s="3">
        <f t="shared" ref="K777:AM777" ca="1" si="293">-K718</f>
        <v>0</v>
      </c>
      <c r="L777" s="3">
        <f t="shared" ca="1" si="293"/>
        <v>0</v>
      </c>
      <c r="M777" s="3">
        <f t="shared" ca="1" si="293"/>
        <v>0</v>
      </c>
      <c r="N777" s="3">
        <f t="shared" ca="1" si="293"/>
        <v>0</v>
      </c>
      <c r="O777" s="3">
        <f t="shared" ca="1" si="293"/>
        <v>0</v>
      </c>
      <c r="P777" s="3">
        <f t="shared" ca="1" si="293"/>
        <v>0</v>
      </c>
      <c r="Q777" s="3">
        <f t="shared" ca="1" si="293"/>
        <v>0</v>
      </c>
      <c r="R777" s="3">
        <f t="shared" ca="1" si="293"/>
        <v>0</v>
      </c>
      <c r="S777" s="3">
        <f t="shared" ca="1" si="293"/>
        <v>0</v>
      </c>
      <c r="T777" s="3">
        <f t="shared" ca="1" si="293"/>
        <v>0</v>
      </c>
      <c r="U777" s="3">
        <f t="shared" ca="1" si="293"/>
        <v>0</v>
      </c>
      <c r="V777" s="3">
        <f t="shared" ca="1" si="293"/>
        <v>0</v>
      </c>
      <c r="W777" s="3">
        <f t="shared" ca="1" si="293"/>
        <v>0</v>
      </c>
      <c r="X777" s="3">
        <f t="shared" ca="1" si="293"/>
        <v>0</v>
      </c>
      <c r="Y777" s="3">
        <f t="shared" ca="1" si="293"/>
        <v>0</v>
      </c>
      <c r="Z777" s="3">
        <f t="shared" ca="1" si="293"/>
        <v>0</v>
      </c>
      <c r="AA777" s="3">
        <f t="shared" ca="1" si="293"/>
        <v>0</v>
      </c>
      <c r="AB777" s="3">
        <f t="shared" ca="1" si="293"/>
        <v>0</v>
      </c>
      <c r="AC777" s="3">
        <f t="shared" ca="1" si="293"/>
        <v>0</v>
      </c>
      <c r="AD777" s="3">
        <f t="shared" ca="1" si="293"/>
        <v>0</v>
      </c>
      <c r="AE777" s="3">
        <f t="shared" ca="1" si="293"/>
        <v>0</v>
      </c>
      <c r="AF777" s="3">
        <f t="shared" ca="1" si="293"/>
        <v>0</v>
      </c>
      <c r="AG777" s="3">
        <f t="shared" ca="1" si="293"/>
        <v>0</v>
      </c>
      <c r="AH777" s="3">
        <f t="shared" ca="1" si="293"/>
        <v>0</v>
      </c>
      <c r="AI777" s="3">
        <f t="shared" ca="1" si="293"/>
        <v>0</v>
      </c>
      <c r="AJ777" s="3">
        <f t="shared" ca="1" si="293"/>
        <v>0</v>
      </c>
      <c r="AK777" s="3">
        <f t="shared" ca="1" si="293"/>
        <v>0</v>
      </c>
      <c r="AL777" s="3">
        <f t="shared" ca="1" si="293"/>
        <v>0</v>
      </c>
      <c r="AM777" s="3">
        <f t="shared" ca="1" si="293"/>
        <v>0</v>
      </c>
    </row>
    <row r="778" spans="1:39" s="46" customFormat="1" hidden="1" outlineLevel="2" x14ac:dyDescent="0.25">
      <c r="A778" s="30"/>
      <c r="B778" s="46" t="s">
        <v>429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</row>
    <row r="779" spans="1:39" s="46" customFormat="1" hidden="1" outlineLevel="2" x14ac:dyDescent="0.25">
      <c r="A779" s="30"/>
      <c r="B779" s="46" t="s">
        <v>288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f>SUM(K779:V779)</f>
        <v>0</v>
      </c>
      <c r="AJ779" s="3">
        <f>SUM(W779:AH779)</f>
        <v>0</v>
      </c>
      <c r="AK779" s="3">
        <v>0</v>
      </c>
      <c r="AL779" s="3">
        <v>0</v>
      </c>
      <c r="AM779" s="3">
        <v>0</v>
      </c>
    </row>
    <row r="780" spans="1:39" s="46" customFormat="1" hidden="1" outlineLevel="2" x14ac:dyDescent="0.25">
      <c r="A780" s="30"/>
      <c r="B780" s="46" t="s">
        <v>289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f>SUM(K780:V780)</f>
        <v>0</v>
      </c>
      <c r="AJ780" s="3">
        <f>SUM(W780:AH780)</f>
        <v>0</v>
      </c>
      <c r="AK780" s="3">
        <v>0</v>
      </c>
      <c r="AL780" s="3">
        <v>0</v>
      </c>
      <c r="AM780" s="3">
        <v>0</v>
      </c>
    </row>
    <row r="781" spans="1:39" s="45" customFormat="1" hidden="1" outlineLevel="1" x14ac:dyDescent="0.25">
      <c r="A781" s="30"/>
      <c r="B781" s="155" t="s">
        <v>254</v>
      </c>
      <c r="C781" s="156"/>
      <c r="D781" s="156"/>
      <c r="E781" s="156"/>
      <c r="F781" s="156"/>
      <c r="G781" s="156"/>
      <c r="H781" s="156"/>
      <c r="I781" s="156"/>
      <c r="J781" s="156"/>
      <c r="K781" s="157">
        <f t="shared" ref="K781:AH781" ca="1" si="294">SUM(K773:K780)</f>
        <v>0</v>
      </c>
      <c r="L781" s="157">
        <f t="shared" ca="1" si="294"/>
        <v>0</v>
      </c>
      <c r="M781" s="157">
        <f t="shared" ca="1" si="294"/>
        <v>0</v>
      </c>
      <c r="N781" s="157">
        <f t="shared" ca="1" si="294"/>
        <v>0</v>
      </c>
      <c r="O781" s="157">
        <f t="shared" ca="1" si="294"/>
        <v>0</v>
      </c>
      <c r="P781" s="157">
        <f t="shared" ca="1" si="294"/>
        <v>0</v>
      </c>
      <c r="Q781" s="157">
        <f t="shared" ca="1" si="294"/>
        <v>0</v>
      </c>
      <c r="R781" s="157">
        <f t="shared" ca="1" si="294"/>
        <v>0</v>
      </c>
      <c r="S781" s="157">
        <f t="shared" ca="1" si="294"/>
        <v>0</v>
      </c>
      <c r="T781" s="157">
        <f t="shared" ca="1" si="294"/>
        <v>0</v>
      </c>
      <c r="U781" s="157">
        <f t="shared" ca="1" si="294"/>
        <v>0</v>
      </c>
      <c r="V781" s="157">
        <f t="shared" ca="1" si="294"/>
        <v>0</v>
      </c>
      <c r="W781" s="157">
        <f t="shared" ca="1" si="294"/>
        <v>0</v>
      </c>
      <c r="X781" s="157">
        <f t="shared" ca="1" si="294"/>
        <v>0</v>
      </c>
      <c r="Y781" s="157">
        <f t="shared" ca="1" si="294"/>
        <v>0</v>
      </c>
      <c r="Z781" s="157">
        <f t="shared" ca="1" si="294"/>
        <v>0</v>
      </c>
      <c r="AA781" s="157">
        <f t="shared" ca="1" si="294"/>
        <v>0</v>
      </c>
      <c r="AB781" s="157">
        <f t="shared" ca="1" si="294"/>
        <v>0</v>
      </c>
      <c r="AC781" s="157">
        <f t="shared" ca="1" si="294"/>
        <v>0</v>
      </c>
      <c r="AD781" s="157">
        <f t="shared" ca="1" si="294"/>
        <v>0</v>
      </c>
      <c r="AE781" s="157">
        <f t="shared" ca="1" si="294"/>
        <v>0</v>
      </c>
      <c r="AF781" s="157">
        <f t="shared" ca="1" si="294"/>
        <v>0</v>
      </c>
      <c r="AG781" s="157">
        <f t="shared" ca="1" si="294"/>
        <v>0</v>
      </c>
      <c r="AH781" s="157">
        <f t="shared" ca="1" si="294"/>
        <v>0</v>
      </c>
      <c r="AI781" s="157">
        <f ca="1">SUM(AI775:AI780)</f>
        <v>0</v>
      </c>
      <c r="AJ781" s="157">
        <f ca="1">SUM(AJ775:AJ780)</f>
        <v>0</v>
      </c>
      <c r="AK781" s="157">
        <f ca="1">SUM(AK775:AK780)</f>
        <v>0</v>
      </c>
      <c r="AL781" s="157">
        <f ca="1">SUM(AL775:AL780)</f>
        <v>0</v>
      </c>
      <c r="AM781" s="157">
        <f ca="1">SUM(AM775:AM780)</f>
        <v>0</v>
      </c>
    </row>
    <row r="782" spans="1:39" s="46" customFormat="1" hidden="1" outlineLevel="1" x14ac:dyDescent="0.25">
      <c r="A782" s="30"/>
      <c r="K782" s="1"/>
      <c r="L782" s="1"/>
      <c r="M782" s="1"/>
      <c r="N782" s="1"/>
      <c r="O782" s="1"/>
      <c r="P782" s="1"/>
      <c r="Q782" s="1"/>
      <c r="R782" s="151"/>
    </row>
    <row r="783" spans="1:39" s="45" customFormat="1" ht="13.5" hidden="1" outlineLevel="1" thickBot="1" x14ac:dyDescent="0.3">
      <c r="A783" s="30"/>
      <c r="B783" s="152" t="s">
        <v>258</v>
      </c>
      <c r="C783" s="152"/>
      <c r="D783" s="152"/>
      <c r="E783" s="152"/>
      <c r="F783" s="152"/>
      <c r="G783" s="152"/>
      <c r="H783" s="152"/>
      <c r="I783" s="152"/>
      <c r="J783" s="152"/>
      <c r="K783" s="146">
        <f t="shared" ref="K783:AM783" ca="1" si="295">+K764+K770+K781</f>
        <v>-893918.54599999997</v>
      </c>
      <c r="L783" s="146">
        <f t="shared" ca="1" si="295"/>
        <v>-80855.046000000002</v>
      </c>
      <c r="M783" s="146">
        <f t="shared" ca="1" si="295"/>
        <v>-80851.546000000002</v>
      </c>
      <c r="N783" s="146">
        <f t="shared" ca="1" si="295"/>
        <v>-80848.045999999988</v>
      </c>
      <c r="O783" s="146">
        <f t="shared" ca="1" si="295"/>
        <v>-87928.826000000001</v>
      </c>
      <c r="P783" s="146">
        <f t="shared" ca="1" si="295"/>
        <v>-94466.491999999998</v>
      </c>
      <c r="Q783" s="146">
        <f t="shared" ca="1" si="295"/>
        <v>-116925.66</v>
      </c>
      <c r="R783" s="146">
        <f t="shared" ca="1" si="295"/>
        <v>-91222.16</v>
      </c>
      <c r="S783" s="146">
        <f t="shared" ca="1" si="295"/>
        <v>-91218.66</v>
      </c>
      <c r="T783" s="146">
        <f t="shared" ca="1" si="295"/>
        <v>-91215.16</v>
      </c>
      <c r="U783" s="146">
        <f t="shared" ca="1" si="295"/>
        <v>-91211.66</v>
      </c>
      <c r="V783" s="146">
        <f t="shared" ca="1" si="295"/>
        <v>-91208.16</v>
      </c>
      <c r="W783" s="146">
        <f t="shared" ca="1" si="295"/>
        <v>-292435.43599999999</v>
      </c>
      <c r="X783" s="146">
        <f t="shared" ca="1" si="295"/>
        <v>-97448.435999999987</v>
      </c>
      <c r="Y783" s="146">
        <f t="shared" ca="1" si="295"/>
        <v>-97441.436000000002</v>
      </c>
      <c r="Z783" s="146">
        <f t="shared" ca="1" si="295"/>
        <v>-97434.436000000002</v>
      </c>
      <c r="AA783" s="146">
        <f t="shared" ca="1" si="295"/>
        <v>-97427.435999999987</v>
      </c>
      <c r="AB783" s="146">
        <f t="shared" ca="1" si="295"/>
        <v>-97420.436000000002</v>
      </c>
      <c r="AC783" s="146">
        <f t="shared" ca="1" si="295"/>
        <v>-97413.436000000002</v>
      </c>
      <c r="AD783" s="146">
        <f t="shared" ca="1" si="295"/>
        <v>-97406.435999999987</v>
      </c>
      <c r="AE783" s="146">
        <f t="shared" ca="1" si="295"/>
        <v>-97399.436000000002</v>
      </c>
      <c r="AF783" s="146">
        <f t="shared" ca="1" si="295"/>
        <v>-97392.436000000002</v>
      </c>
      <c r="AG783" s="146">
        <f t="shared" ca="1" si="295"/>
        <v>-97385.435999999987</v>
      </c>
      <c r="AH783" s="146">
        <f t="shared" ca="1" si="295"/>
        <v>-97378.436000000002</v>
      </c>
      <c r="AI783" s="146">
        <f t="shared" ca="1" si="295"/>
        <v>-1891869.9620000003</v>
      </c>
      <c r="AJ783" s="146">
        <f t="shared" ca="1" si="295"/>
        <v>-1363983.2319999998</v>
      </c>
      <c r="AK783" s="146">
        <f t="shared" ca="1" si="295"/>
        <v>-1280806.4323200001</v>
      </c>
      <c r="AL783" s="146">
        <f t="shared" ca="1" si="295"/>
        <v>-1415017.4186432001</v>
      </c>
      <c r="AM783" s="146">
        <f t="shared" ca="1" si="295"/>
        <v>-1455957.6324296319</v>
      </c>
    </row>
    <row r="784" spans="1:39" s="46" customFormat="1" ht="13.5" hidden="1" outlineLevel="1" thickTop="1" x14ac:dyDescent="0.25">
      <c r="A784" s="3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s="46" customFormat="1" hidden="1" outlineLevel="1" x14ac:dyDescent="0.25">
      <c r="A785" s="30"/>
      <c r="B785" s="45" t="s">
        <v>257</v>
      </c>
      <c r="K785" s="29">
        <f t="shared" ref="K785:AM785" ca="1" si="296">+K751+K783</f>
        <v>-893918.54599999997</v>
      </c>
      <c r="L785" s="29">
        <f t="shared" ca="1" si="296"/>
        <v>-974773.59199999995</v>
      </c>
      <c r="M785" s="29">
        <f t="shared" ca="1" si="296"/>
        <v>-1055625.138</v>
      </c>
      <c r="N785" s="29">
        <f t="shared" ca="1" si="296"/>
        <v>-1136473.1840000001</v>
      </c>
      <c r="O785" s="29">
        <f t="shared" ca="1" si="296"/>
        <v>-1224402.0100000002</v>
      </c>
      <c r="P785" s="29">
        <f t="shared" ca="1" si="296"/>
        <v>-1318868.5020000003</v>
      </c>
      <c r="Q785" s="29">
        <f t="shared" ca="1" si="296"/>
        <v>-1435794.1620000002</v>
      </c>
      <c r="R785" s="29">
        <f t="shared" ca="1" si="296"/>
        <v>-1527016.3220000002</v>
      </c>
      <c r="S785" s="29">
        <f t="shared" ca="1" si="296"/>
        <v>-1618234.9820000001</v>
      </c>
      <c r="T785" s="29">
        <f t="shared" ca="1" si="296"/>
        <v>-1709450.142</v>
      </c>
      <c r="U785" s="29">
        <f t="shared" ca="1" si="296"/>
        <v>-1800661.8019999999</v>
      </c>
      <c r="V785" s="29">
        <f t="shared" ca="1" si="296"/>
        <v>-1891869.9619999998</v>
      </c>
      <c r="W785" s="29">
        <f t="shared" ca="1" si="296"/>
        <v>-2184305.398</v>
      </c>
      <c r="X785" s="29">
        <f t="shared" ca="1" si="296"/>
        <v>-2281753.8339999998</v>
      </c>
      <c r="Y785" s="29">
        <f t="shared" ca="1" si="296"/>
        <v>-2379195.27</v>
      </c>
      <c r="Z785" s="29">
        <f t="shared" ca="1" si="296"/>
        <v>-2476629.7060000002</v>
      </c>
      <c r="AA785" s="29">
        <f t="shared" ca="1" si="296"/>
        <v>-2574057.142</v>
      </c>
      <c r="AB785" s="29">
        <f t="shared" ca="1" si="296"/>
        <v>-2671477.5780000002</v>
      </c>
      <c r="AC785" s="29">
        <f t="shared" ca="1" si="296"/>
        <v>-2768891.0140000004</v>
      </c>
      <c r="AD785" s="29">
        <f t="shared" ca="1" si="296"/>
        <v>-2866297.45</v>
      </c>
      <c r="AE785" s="29">
        <f t="shared" ca="1" si="296"/>
        <v>-2963696.8860000004</v>
      </c>
      <c r="AF785" s="29">
        <f t="shared" ca="1" si="296"/>
        <v>-3061089.3220000006</v>
      </c>
      <c r="AG785" s="29">
        <f t="shared" ca="1" si="296"/>
        <v>-3158474.7580000004</v>
      </c>
      <c r="AH785" s="29">
        <f t="shared" ca="1" si="296"/>
        <v>-3255853.1940000006</v>
      </c>
      <c r="AI785" s="29">
        <f t="shared" ca="1" si="296"/>
        <v>-1891869.9620000003</v>
      </c>
      <c r="AJ785" s="29">
        <f t="shared" ca="1" si="296"/>
        <v>-3255853.1940000001</v>
      </c>
      <c r="AK785" s="29">
        <f t="shared" ca="1" si="296"/>
        <v>-4536659.6263200007</v>
      </c>
      <c r="AL785" s="29">
        <f t="shared" ca="1" si="296"/>
        <v>-5951677.0449632006</v>
      </c>
      <c r="AM785" s="29">
        <f t="shared" ca="1" si="296"/>
        <v>-7407634.6773928329</v>
      </c>
    </row>
    <row r="786" spans="1:39" hidden="1" outlineLevel="1" x14ac:dyDescent="0.3"/>
    <row r="787" spans="1:39" ht="13.5" hidden="1" outlineLevel="1" thickBot="1" x14ac:dyDescent="0.35">
      <c r="AI787" s="14"/>
    </row>
    <row r="788" spans="1:39" collapsed="1" x14ac:dyDescent="0.3">
      <c r="A788" s="36" t="s">
        <v>151</v>
      </c>
      <c r="B788" s="96" t="s">
        <v>299</v>
      </c>
      <c r="C788" s="97"/>
      <c r="D788" s="97"/>
      <c r="E788" s="97"/>
      <c r="F788" s="97"/>
      <c r="G788" s="97"/>
      <c r="H788" s="97"/>
      <c r="I788" s="97"/>
      <c r="J788" s="97"/>
      <c r="K788" s="98"/>
      <c r="L788" s="98"/>
      <c r="M788" s="98"/>
      <c r="N788" s="98"/>
      <c r="O788" s="98"/>
      <c r="P788" s="98"/>
      <c r="Q788" s="98"/>
      <c r="R788" s="99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</row>
    <row r="789" spans="1:39" ht="13.5" hidden="1" outlineLevel="1" thickBot="1" x14ac:dyDescent="0.35">
      <c r="B789" s="104"/>
      <c r="C789" s="101"/>
      <c r="D789" s="101"/>
      <c r="E789" s="101"/>
      <c r="F789" s="101"/>
      <c r="G789" s="101"/>
      <c r="H789" s="101"/>
      <c r="I789" s="101"/>
      <c r="J789" s="101"/>
      <c r="K789" s="102"/>
      <c r="L789" s="102"/>
      <c r="M789" s="102"/>
      <c r="N789" s="102"/>
      <c r="O789" s="102"/>
      <c r="P789" s="102"/>
      <c r="Q789" s="102"/>
      <c r="R789" s="103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 spans="1:39" hidden="1" outlineLevel="1" x14ac:dyDescent="0.3"/>
    <row r="791" spans="1:39" hidden="1" outlineLevel="1" x14ac:dyDescent="0.3">
      <c r="B791" s="159" t="s">
        <v>300</v>
      </c>
      <c r="C791" s="160"/>
      <c r="D791" s="160"/>
      <c r="E791" s="160"/>
      <c r="F791" s="160"/>
      <c r="G791" s="160"/>
      <c r="H791" s="160"/>
      <c r="I791" s="160"/>
      <c r="J791" s="160"/>
      <c r="K791" s="161"/>
      <c r="L791" s="161"/>
      <c r="M791" s="161"/>
      <c r="N791" s="161"/>
      <c r="O791" s="161"/>
      <c r="P791" s="161"/>
      <c r="Q791" s="161"/>
      <c r="R791" s="162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3"/>
      <c r="AJ791" s="163"/>
      <c r="AK791" s="163"/>
      <c r="AL791" s="163"/>
      <c r="AM791" s="163"/>
    </row>
    <row r="792" spans="1:39" hidden="1" outlineLevel="1" x14ac:dyDescent="0.3">
      <c r="B792" t="s">
        <v>301</v>
      </c>
      <c r="K792" s="14">
        <f ca="1">K783</f>
        <v>-893918.54599999997</v>
      </c>
      <c r="L792" s="14">
        <f ca="1">K792+L783</f>
        <v>-974773.59199999995</v>
      </c>
      <c r="M792" s="14">
        <f t="shared" ref="M792:AH792" ca="1" si="297">L792+M783</f>
        <v>-1055625.138</v>
      </c>
      <c r="N792" s="14">
        <f t="shared" ca="1" si="297"/>
        <v>-1136473.1840000001</v>
      </c>
      <c r="O792" s="14">
        <f t="shared" ca="1" si="297"/>
        <v>-1224402.0100000002</v>
      </c>
      <c r="P792" s="14">
        <f t="shared" ca="1" si="297"/>
        <v>-1318868.5020000003</v>
      </c>
      <c r="Q792" s="14">
        <f t="shared" ca="1" si="297"/>
        <v>-1435794.1620000002</v>
      </c>
      <c r="R792" s="14">
        <f t="shared" ca="1" si="297"/>
        <v>-1527016.3220000002</v>
      </c>
      <c r="S792" s="14">
        <f t="shared" ca="1" si="297"/>
        <v>-1618234.9820000001</v>
      </c>
      <c r="T792" s="14">
        <f t="shared" ca="1" si="297"/>
        <v>-1709450.142</v>
      </c>
      <c r="U792" s="14">
        <f t="shared" ca="1" si="297"/>
        <v>-1800661.8019999999</v>
      </c>
      <c r="V792" s="14">
        <f t="shared" ca="1" si="297"/>
        <v>-1891869.9619999998</v>
      </c>
      <c r="W792" s="14">
        <f t="shared" ca="1" si="297"/>
        <v>-2184305.398</v>
      </c>
      <c r="X792" s="14">
        <f t="shared" ca="1" si="297"/>
        <v>-2281753.8339999998</v>
      </c>
      <c r="Y792" s="14">
        <f t="shared" ca="1" si="297"/>
        <v>-2379195.27</v>
      </c>
      <c r="Z792" s="14">
        <f t="shared" ca="1" si="297"/>
        <v>-2476629.7060000002</v>
      </c>
      <c r="AA792" s="14">
        <f t="shared" ca="1" si="297"/>
        <v>-2574057.142</v>
      </c>
      <c r="AB792" s="14">
        <f ca="1">AA792+AB783</f>
        <v>-2671477.5780000002</v>
      </c>
      <c r="AC792" s="14">
        <f t="shared" ca="1" si="297"/>
        <v>-2768891.0140000004</v>
      </c>
      <c r="AD792" s="14">
        <f t="shared" ca="1" si="297"/>
        <v>-2866297.45</v>
      </c>
      <c r="AE792" s="14">
        <f t="shared" ca="1" si="297"/>
        <v>-2963696.8860000004</v>
      </c>
      <c r="AF792" s="14">
        <f t="shared" ca="1" si="297"/>
        <v>-3061089.3220000006</v>
      </c>
      <c r="AG792" s="14">
        <f t="shared" ca="1" si="297"/>
        <v>-3158474.7580000004</v>
      </c>
      <c r="AH792" s="14">
        <f t="shared" ca="1" si="297"/>
        <v>-3255853.1940000006</v>
      </c>
      <c r="AI792" s="14">
        <f ca="1">AI783</f>
        <v>-1891869.9620000003</v>
      </c>
      <c r="AJ792" s="14">
        <f ca="1">AI792+AJ783</f>
        <v>-3255853.1940000001</v>
      </c>
      <c r="AK792" s="14">
        <f ca="1">AJ792+AK783</f>
        <v>-4536659.6263200007</v>
      </c>
      <c r="AL792" s="14">
        <f ca="1">AK792+AL783</f>
        <v>-5951677.0449632006</v>
      </c>
      <c r="AM792" s="14">
        <f ca="1">AL792+AM783</f>
        <v>-7407634.6773928329</v>
      </c>
    </row>
    <row r="793" spans="1:39" hidden="1" outlineLevel="1" x14ac:dyDescent="0.3">
      <c r="B793" t="s">
        <v>302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0</v>
      </c>
      <c r="Y793" s="14">
        <v>0</v>
      </c>
      <c r="Z793" s="14">
        <v>0</v>
      </c>
      <c r="AA793" s="14">
        <v>0</v>
      </c>
      <c r="AB793" s="14">
        <v>0</v>
      </c>
      <c r="AC793" s="14">
        <v>0</v>
      </c>
      <c r="AD793" s="14">
        <v>0</v>
      </c>
      <c r="AE793" s="14">
        <v>0</v>
      </c>
      <c r="AF793" s="14">
        <v>0</v>
      </c>
      <c r="AG793" s="14">
        <v>0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</row>
    <row r="794" spans="1:39" hidden="1" outlineLevel="1" x14ac:dyDescent="0.3">
      <c r="B794" t="s">
        <v>303</v>
      </c>
      <c r="K794" s="14">
        <f t="shared" ref="K794:AM794" si="298">K741</f>
        <v>0</v>
      </c>
      <c r="L794" s="14">
        <f t="shared" si="298"/>
        <v>0</v>
      </c>
      <c r="M794" s="14">
        <f t="shared" si="298"/>
        <v>0</v>
      </c>
      <c r="N794" s="14">
        <f t="shared" si="298"/>
        <v>0</v>
      </c>
      <c r="O794" s="14">
        <f t="shared" si="298"/>
        <v>0</v>
      </c>
      <c r="P794" s="14">
        <f t="shared" si="298"/>
        <v>0</v>
      </c>
      <c r="Q794" s="14">
        <f t="shared" si="298"/>
        <v>0</v>
      </c>
      <c r="R794" s="14">
        <f t="shared" si="298"/>
        <v>0</v>
      </c>
      <c r="S794" s="14">
        <f t="shared" si="298"/>
        <v>0</v>
      </c>
      <c r="T794" s="14">
        <f t="shared" si="298"/>
        <v>0</v>
      </c>
      <c r="U794" s="14">
        <f t="shared" si="298"/>
        <v>0</v>
      </c>
      <c r="V794" s="14">
        <f t="shared" si="298"/>
        <v>0</v>
      </c>
      <c r="W794" s="14">
        <f t="shared" si="298"/>
        <v>0</v>
      </c>
      <c r="X794" s="14">
        <f t="shared" si="298"/>
        <v>0</v>
      </c>
      <c r="Y794" s="14">
        <f t="shared" si="298"/>
        <v>0</v>
      </c>
      <c r="Z794" s="14">
        <f t="shared" si="298"/>
        <v>0</v>
      </c>
      <c r="AA794" s="14">
        <f t="shared" si="298"/>
        <v>0</v>
      </c>
      <c r="AB794" s="14">
        <f t="shared" si="298"/>
        <v>0</v>
      </c>
      <c r="AC794" s="14">
        <f t="shared" si="298"/>
        <v>0</v>
      </c>
      <c r="AD794" s="14">
        <f t="shared" si="298"/>
        <v>0</v>
      </c>
      <c r="AE794" s="14">
        <f t="shared" si="298"/>
        <v>0</v>
      </c>
      <c r="AF794" s="14">
        <f t="shared" si="298"/>
        <v>0</v>
      </c>
      <c r="AG794" s="14">
        <f t="shared" si="298"/>
        <v>0</v>
      </c>
      <c r="AH794" s="14">
        <f t="shared" si="298"/>
        <v>0</v>
      </c>
      <c r="AI794" s="14">
        <f t="shared" si="298"/>
        <v>0</v>
      </c>
      <c r="AJ794" s="14">
        <f t="shared" si="298"/>
        <v>0</v>
      </c>
      <c r="AK794" s="14">
        <f t="shared" si="298"/>
        <v>0</v>
      </c>
      <c r="AL794" s="14">
        <f t="shared" si="298"/>
        <v>0</v>
      </c>
      <c r="AM794" s="14">
        <f t="shared" si="298"/>
        <v>0</v>
      </c>
    </row>
    <row r="795" spans="1:39" hidden="1" outlineLevel="1" x14ac:dyDescent="0.3">
      <c r="B795" t="s">
        <v>304</v>
      </c>
      <c r="K795" s="14">
        <f t="shared" ref="K795:AM795" si="299">K740</f>
        <v>0</v>
      </c>
      <c r="L795" s="14">
        <f t="shared" si="299"/>
        <v>0</v>
      </c>
      <c r="M795" s="14">
        <f t="shared" si="299"/>
        <v>0</v>
      </c>
      <c r="N795" s="14">
        <f t="shared" si="299"/>
        <v>0</v>
      </c>
      <c r="O795" s="14">
        <f t="shared" si="299"/>
        <v>0</v>
      </c>
      <c r="P795" s="14">
        <f t="shared" si="299"/>
        <v>0</v>
      </c>
      <c r="Q795" s="14">
        <f t="shared" si="299"/>
        <v>0</v>
      </c>
      <c r="R795" s="14">
        <f t="shared" si="299"/>
        <v>0</v>
      </c>
      <c r="S795" s="14">
        <f t="shared" si="299"/>
        <v>0</v>
      </c>
      <c r="T795" s="14">
        <f t="shared" si="299"/>
        <v>0</v>
      </c>
      <c r="U795" s="14">
        <f t="shared" si="299"/>
        <v>0</v>
      </c>
      <c r="V795" s="14">
        <f t="shared" si="299"/>
        <v>0</v>
      </c>
      <c r="W795" s="14">
        <f t="shared" si="299"/>
        <v>0</v>
      </c>
      <c r="X795" s="14">
        <f t="shared" si="299"/>
        <v>0</v>
      </c>
      <c r="Y795" s="14">
        <f t="shared" si="299"/>
        <v>0</v>
      </c>
      <c r="Z795" s="14">
        <f t="shared" si="299"/>
        <v>0</v>
      </c>
      <c r="AA795" s="14">
        <f t="shared" si="299"/>
        <v>0</v>
      </c>
      <c r="AB795" s="14">
        <f t="shared" si="299"/>
        <v>0</v>
      </c>
      <c r="AC795" s="14">
        <f t="shared" si="299"/>
        <v>0</v>
      </c>
      <c r="AD795" s="14">
        <f t="shared" si="299"/>
        <v>0</v>
      </c>
      <c r="AE795" s="14">
        <f t="shared" si="299"/>
        <v>0</v>
      </c>
      <c r="AF795" s="14">
        <f t="shared" si="299"/>
        <v>0</v>
      </c>
      <c r="AG795" s="14">
        <f t="shared" si="299"/>
        <v>0</v>
      </c>
      <c r="AH795" s="14">
        <f t="shared" si="299"/>
        <v>0</v>
      </c>
      <c r="AI795" s="14">
        <f t="shared" si="299"/>
        <v>0</v>
      </c>
      <c r="AJ795" s="14">
        <f t="shared" si="299"/>
        <v>0</v>
      </c>
      <c r="AK795" s="14">
        <f t="shared" si="299"/>
        <v>0</v>
      </c>
      <c r="AL795" s="14">
        <f t="shared" si="299"/>
        <v>0</v>
      </c>
      <c r="AM795" s="14">
        <f t="shared" si="299"/>
        <v>0</v>
      </c>
    </row>
    <row r="796" spans="1:39" s="15" customFormat="1" hidden="1" outlineLevel="1" x14ac:dyDescent="0.3">
      <c r="A796" s="36"/>
      <c r="B796" s="144" t="s">
        <v>305</v>
      </c>
      <c r="C796" s="144"/>
      <c r="D796" s="144"/>
      <c r="E796" s="144"/>
      <c r="F796" s="144"/>
      <c r="G796" s="144"/>
      <c r="H796" s="144"/>
      <c r="I796" s="144"/>
      <c r="J796" s="144"/>
      <c r="K796" s="154">
        <f ca="1">SUM(K792:K795)</f>
        <v>-893918.54599999997</v>
      </c>
      <c r="L796" s="154">
        <f t="shared" ref="L796:AM796" ca="1" si="300">SUM(L792:L795)</f>
        <v>-974773.59199999995</v>
      </c>
      <c r="M796" s="154">
        <f t="shared" ca="1" si="300"/>
        <v>-1055625.138</v>
      </c>
      <c r="N796" s="154">
        <f t="shared" ca="1" si="300"/>
        <v>-1136473.1840000001</v>
      </c>
      <c r="O796" s="154">
        <f t="shared" ca="1" si="300"/>
        <v>-1224402.0100000002</v>
      </c>
      <c r="P796" s="154">
        <f t="shared" ca="1" si="300"/>
        <v>-1318868.5020000003</v>
      </c>
      <c r="Q796" s="154">
        <f t="shared" ca="1" si="300"/>
        <v>-1435794.1620000002</v>
      </c>
      <c r="R796" s="154">
        <f t="shared" ca="1" si="300"/>
        <v>-1527016.3220000002</v>
      </c>
      <c r="S796" s="154">
        <f t="shared" ca="1" si="300"/>
        <v>-1618234.9820000001</v>
      </c>
      <c r="T796" s="154">
        <f t="shared" ca="1" si="300"/>
        <v>-1709450.142</v>
      </c>
      <c r="U796" s="154">
        <f t="shared" ca="1" si="300"/>
        <v>-1800661.8019999999</v>
      </c>
      <c r="V796" s="154">
        <f t="shared" ca="1" si="300"/>
        <v>-1891869.9619999998</v>
      </c>
      <c r="W796" s="154">
        <f t="shared" ca="1" si="300"/>
        <v>-2184305.398</v>
      </c>
      <c r="X796" s="154">
        <f t="shared" ca="1" si="300"/>
        <v>-2281753.8339999998</v>
      </c>
      <c r="Y796" s="154">
        <f t="shared" ca="1" si="300"/>
        <v>-2379195.27</v>
      </c>
      <c r="Z796" s="154">
        <f t="shared" ca="1" si="300"/>
        <v>-2476629.7060000002</v>
      </c>
      <c r="AA796" s="154">
        <f t="shared" ca="1" si="300"/>
        <v>-2574057.142</v>
      </c>
      <c r="AB796" s="154">
        <f t="shared" ca="1" si="300"/>
        <v>-2671477.5780000002</v>
      </c>
      <c r="AC796" s="154">
        <f t="shared" ca="1" si="300"/>
        <v>-2768891.0140000004</v>
      </c>
      <c r="AD796" s="154">
        <f t="shared" ca="1" si="300"/>
        <v>-2866297.45</v>
      </c>
      <c r="AE796" s="154">
        <f t="shared" ca="1" si="300"/>
        <v>-2963696.8860000004</v>
      </c>
      <c r="AF796" s="154">
        <f t="shared" ca="1" si="300"/>
        <v>-3061089.3220000006</v>
      </c>
      <c r="AG796" s="154">
        <f t="shared" ca="1" si="300"/>
        <v>-3158474.7580000004</v>
      </c>
      <c r="AH796" s="154">
        <f t="shared" ca="1" si="300"/>
        <v>-3255853.1940000006</v>
      </c>
      <c r="AI796" s="154">
        <f t="shared" ca="1" si="300"/>
        <v>-1891869.9620000003</v>
      </c>
      <c r="AJ796" s="154">
        <f t="shared" ca="1" si="300"/>
        <v>-3255853.1940000001</v>
      </c>
      <c r="AK796" s="154">
        <f t="shared" ca="1" si="300"/>
        <v>-4536659.6263200007</v>
      </c>
      <c r="AL796" s="154">
        <f t="shared" ca="1" si="300"/>
        <v>-5951677.0449632006</v>
      </c>
      <c r="AM796" s="154">
        <f t="shared" ca="1" si="300"/>
        <v>-7407634.6773928329</v>
      </c>
    </row>
    <row r="797" spans="1:39" s="15" customFormat="1" hidden="1" outlineLevel="1" x14ac:dyDescent="0.3">
      <c r="A797" s="36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</row>
    <row r="798" spans="1:39" hidden="1" outlineLevel="1" collapsed="1" x14ac:dyDescent="0.3">
      <c r="B798" t="s">
        <v>306</v>
      </c>
      <c r="K798" s="14">
        <f ca="1">SUM(K799:K800)</f>
        <v>800832.5</v>
      </c>
      <c r="L798" s="14">
        <f ca="1">K798+SUM(L799:L800)</f>
        <v>788605</v>
      </c>
      <c r="M798" s="14">
        <f t="shared" ref="M798:AH798" ca="1" si="301">L798+SUM(M799:M800)</f>
        <v>776377.5</v>
      </c>
      <c r="N798" s="14">
        <f t="shared" ca="1" si="301"/>
        <v>764150</v>
      </c>
      <c r="O798" s="14">
        <f t="shared" ca="1" si="301"/>
        <v>756927.5</v>
      </c>
      <c r="P798" s="14">
        <f t="shared" ca="1" si="301"/>
        <v>754575</v>
      </c>
      <c r="Q798" s="14">
        <f t="shared" ca="1" si="301"/>
        <v>766967.5</v>
      </c>
      <c r="R798" s="14">
        <f t="shared" ca="1" si="301"/>
        <v>753660</v>
      </c>
      <c r="S798" s="14">
        <f t="shared" ca="1" si="301"/>
        <v>740352.5</v>
      </c>
      <c r="T798" s="14">
        <f t="shared" ca="1" si="301"/>
        <v>727045</v>
      </c>
      <c r="U798" s="14">
        <f t="shared" ca="1" si="301"/>
        <v>713737.5</v>
      </c>
      <c r="V798" s="14">
        <f t="shared" ca="1" si="301"/>
        <v>700430</v>
      </c>
      <c r="W798" s="14">
        <f t="shared" ca="1" si="301"/>
        <v>873920</v>
      </c>
      <c r="X798" s="14">
        <f t="shared" ca="1" si="301"/>
        <v>852430</v>
      </c>
      <c r="Y798" s="14">
        <f t="shared" ca="1" si="301"/>
        <v>830940</v>
      </c>
      <c r="Z798" s="14">
        <f t="shared" ca="1" si="301"/>
        <v>809450</v>
      </c>
      <c r="AA798" s="14">
        <f t="shared" ca="1" si="301"/>
        <v>787960</v>
      </c>
      <c r="AB798" s="14">
        <f t="shared" ca="1" si="301"/>
        <v>766470</v>
      </c>
      <c r="AC798" s="14">
        <f t="shared" ca="1" si="301"/>
        <v>744980</v>
      </c>
      <c r="AD798" s="14">
        <f t="shared" ca="1" si="301"/>
        <v>723490</v>
      </c>
      <c r="AE798" s="14">
        <f t="shared" ca="1" si="301"/>
        <v>702000</v>
      </c>
      <c r="AF798" s="14">
        <f t="shared" ca="1" si="301"/>
        <v>680510</v>
      </c>
      <c r="AG798" s="14">
        <f t="shared" ca="1" si="301"/>
        <v>659020</v>
      </c>
      <c r="AH798" s="14">
        <f t="shared" ca="1" si="301"/>
        <v>637530</v>
      </c>
      <c r="AI798" s="14">
        <f ca="1">SUM(AI799:AI800)</f>
        <v>700430</v>
      </c>
      <c r="AJ798" s="14">
        <f ca="1">AI798+SUM(AJ799:AJ800)</f>
        <v>637530</v>
      </c>
      <c r="AK798" s="14">
        <f ca="1">AJ798+SUM(AK799:AK800)</f>
        <v>500630</v>
      </c>
      <c r="AL798" s="14">
        <f ca="1">AK798+SUM(AL799:AL800)</f>
        <v>467530</v>
      </c>
      <c r="AM798" s="14">
        <f ca="1">AL798+SUM(AM799:AM800)</f>
        <v>447030</v>
      </c>
    </row>
    <row r="799" spans="1:39" hidden="1" outlineLevel="2" x14ac:dyDescent="0.3">
      <c r="B799" t="s">
        <v>322</v>
      </c>
      <c r="K799" s="14">
        <f ca="1">K579</f>
        <v>813060</v>
      </c>
      <c r="L799" s="14">
        <f ca="1">L579</f>
        <v>0</v>
      </c>
      <c r="M799" s="14">
        <f t="shared" ref="M799:AH799" ca="1" si="302">M579</f>
        <v>0</v>
      </c>
      <c r="N799" s="14">
        <f t="shared" ca="1" si="302"/>
        <v>0</v>
      </c>
      <c r="O799" s="14">
        <f t="shared" ca="1" si="302"/>
        <v>5140</v>
      </c>
      <c r="P799" s="14">
        <f t="shared" ca="1" si="302"/>
        <v>10280</v>
      </c>
      <c r="Q799" s="14">
        <f t="shared" ca="1" si="302"/>
        <v>25700</v>
      </c>
      <c r="R799" s="14">
        <f t="shared" ca="1" si="302"/>
        <v>0</v>
      </c>
      <c r="S799" s="14">
        <f t="shared" ca="1" si="302"/>
        <v>0</v>
      </c>
      <c r="T799" s="14">
        <f t="shared" ca="1" si="302"/>
        <v>0</v>
      </c>
      <c r="U799" s="14">
        <f t="shared" ca="1" si="302"/>
        <v>0</v>
      </c>
      <c r="V799" s="14">
        <f t="shared" ca="1" si="302"/>
        <v>0</v>
      </c>
      <c r="W799" s="14">
        <f t="shared" ca="1" si="302"/>
        <v>194980</v>
      </c>
      <c r="X799" s="14">
        <f t="shared" ca="1" si="302"/>
        <v>0</v>
      </c>
      <c r="Y799" s="14">
        <f t="shared" ca="1" si="302"/>
        <v>0</v>
      </c>
      <c r="Z799" s="14">
        <f t="shared" ca="1" si="302"/>
        <v>0</v>
      </c>
      <c r="AA799" s="14">
        <f t="shared" ca="1" si="302"/>
        <v>0</v>
      </c>
      <c r="AB799" s="14">
        <f t="shared" ca="1" si="302"/>
        <v>0</v>
      </c>
      <c r="AC799" s="14">
        <f t="shared" ca="1" si="302"/>
        <v>0</v>
      </c>
      <c r="AD799" s="14">
        <f t="shared" ca="1" si="302"/>
        <v>0</v>
      </c>
      <c r="AE799" s="14">
        <f t="shared" ca="1" si="302"/>
        <v>0</v>
      </c>
      <c r="AF799" s="14">
        <f t="shared" ca="1" si="302"/>
        <v>0</v>
      </c>
      <c r="AG799" s="14">
        <f t="shared" ca="1" si="302"/>
        <v>0</v>
      </c>
      <c r="AH799" s="14">
        <f t="shared" ca="1" si="302"/>
        <v>0</v>
      </c>
      <c r="AI799" s="14">
        <f ca="1">AI579</f>
        <v>854180</v>
      </c>
      <c r="AJ799" s="14">
        <f ca="1">AJ579</f>
        <v>194980</v>
      </c>
      <c r="AK799" s="14">
        <f ca="1">AK579</f>
        <v>94080</v>
      </c>
      <c r="AL799" s="14">
        <f ca="1">AL579</f>
        <v>220280</v>
      </c>
      <c r="AM799" s="14">
        <f ca="1">AM579</f>
        <v>251680</v>
      </c>
    </row>
    <row r="800" spans="1:39" hidden="1" outlineLevel="2" x14ac:dyDescent="0.3">
      <c r="B800" t="s">
        <v>323</v>
      </c>
      <c r="K800" s="14">
        <f ca="1">-K756</f>
        <v>-12227.5</v>
      </c>
      <c r="L800" s="14">
        <f ca="1">-L756</f>
        <v>-12227.5</v>
      </c>
      <c r="M800" s="14">
        <f t="shared" ref="M800:AH800" ca="1" si="303">-M756</f>
        <v>-12227.5</v>
      </c>
      <c r="N800" s="14">
        <f t="shared" ca="1" si="303"/>
        <v>-12227.5</v>
      </c>
      <c r="O800" s="14">
        <f t="shared" ca="1" si="303"/>
        <v>-12362.5</v>
      </c>
      <c r="P800" s="14">
        <f t="shared" ca="1" si="303"/>
        <v>-12632.5</v>
      </c>
      <c r="Q800" s="14">
        <f t="shared" ca="1" si="303"/>
        <v>-13307.5</v>
      </c>
      <c r="R800" s="14">
        <f t="shared" ca="1" si="303"/>
        <v>-13307.5</v>
      </c>
      <c r="S800" s="14">
        <f t="shared" ca="1" si="303"/>
        <v>-13307.5</v>
      </c>
      <c r="T800" s="14">
        <f t="shared" ca="1" si="303"/>
        <v>-13307.5</v>
      </c>
      <c r="U800" s="14">
        <f t="shared" ca="1" si="303"/>
        <v>-13307.5</v>
      </c>
      <c r="V800" s="14">
        <f t="shared" ca="1" si="303"/>
        <v>-13307.5</v>
      </c>
      <c r="W800" s="14">
        <f t="shared" ca="1" si="303"/>
        <v>-21489.999999999996</v>
      </c>
      <c r="X800" s="14">
        <f t="shared" ca="1" si="303"/>
        <v>-21489.999999999996</v>
      </c>
      <c r="Y800" s="14">
        <f t="shared" ca="1" si="303"/>
        <v>-21489.999999999996</v>
      </c>
      <c r="Z800" s="14">
        <f t="shared" ca="1" si="303"/>
        <v>-21489.999999999996</v>
      </c>
      <c r="AA800" s="14">
        <f t="shared" ca="1" si="303"/>
        <v>-21489.999999999996</v>
      </c>
      <c r="AB800" s="14">
        <f t="shared" ca="1" si="303"/>
        <v>-21489.999999999996</v>
      </c>
      <c r="AC800" s="14">
        <f t="shared" ca="1" si="303"/>
        <v>-21489.999999999996</v>
      </c>
      <c r="AD800" s="14">
        <f t="shared" ca="1" si="303"/>
        <v>-21489.999999999996</v>
      </c>
      <c r="AE800" s="14">
        <f t="shared" ca="1" si="303"/>
        <v>-21489.999999999996</v>
      </c>
      <c r="AF800" s="14">
        <f t="shared" ca="1" si="303"/>
        <v>-21489.999999999996</v>
      </c>
      <c r="AG800" s="14">
        <f t="shared" ca="1" si="303"/>
        <v>-21489.999999999996</v>
      </c>
      <c r="AH800" s="14">
        <f t="shared" ca="1" si="303"/>
        <v>-21489.999999999996</v>
      </c>
      <c r="AI800" s="14">
        <f ca="1">-AI756</f>
        <v>-153750</v>
      </c>
      <c r="AJ800" s="14">
        <f ca="1">-AJ756</f>
        <v>-257879.99999999997</v>
      </c>
      <c r="AK800" s="14">
        <f ca="1">-AK756</f>
        <v>-230980</v>
      </c>
      <c r="AL800" s="14">
        <f ca="1">-AL756</f>
        <v>-253380</v>
      </c>
      <c r="AM800" s="14">
        <f ca="1">-AM756</f>
        <v>-272180</v>
      </c>
    </row>
    <row r="801" spans="1:39" hidden="1" outlineLevel="1" collapsed="1" x14ac:dyDescent="0.3">
      <c r="B801" t="s">
        <v>325</v>
      </c>
      <c r="K801" s="14">
        <f ca="1">SUM(K802:K803)</f>
        <v>2983.3333333333335</v>
      </c>
      <c r="L801" s="14">
        <f ca="1">K801+SUM(L802:L803)</f>
        <v>5950</v>
      </c>
      <c r="M801" s="14">
        <f t="shared" ref="M801:AH801" ca="1" si="304">L801+SUM(M802:M803)</f>
        <v>8900</v>
      </c>
      <c r="N801" s="14">
        <f t="shared" ca="1" si="304"/>
        <v>11833.333333333334</v>
      </c>
      <c r="O801" s="14">
        <f t="shared" ca="1" si="304"/>
        <v>14750</v>
      </c>
      <c r="P801" s="14">
        <f t="shared" ca="1" si="304"/>
        <v>17650</v>
      </c>
      <c r="Q801" s="14">
        <f t="shared" ca="1" si="304"/>
        <v>20533.333333333332</v>
      </c>
      <c r="R801" s="14">
        <f t="shared" ca="1" si="304"/>
        <v>23400</v>
      </c>
      <c r="S801" s="14">
        <f t="shared" ca="1" si="304"/>
        <v>26250</v>
      </c>
      <c r="T801" s="14">
        <f t="shared" ca="1" si="304"/>
        <v>29083.333333333332</v>
      </c>
      <c r="U801" s="14">
        <f t="shared" ca="1" si="304"/>
        <v>31900</v>
      </c>
      <c r="V801" s="14">
        <f t="shared" ca="1" si="304"/>
        <v>34700</v>
      </c>
      <c r="W801" s="14">
        <f t="shared" ca="1" si="304"/>
        <v>37466.666666666664</v>
      </c>
      <c r="X801" s="14">
        <f t="shared" ca="1" si="304"/>
        <v>40200</v>
      </c>
      <c r="Y801" s="14">
        <f t="shared" ca="1" si="304"/>
        <v>42900</v>
      </c>
      <c r="Z801" s="14">
        <f t="shared" ca="1" si="304"/>
        <v>45566.666666666664</v>
      </c>
      <c r="AA801" s="14">
        <f t="shared" ca="1" si="304"/>
        <v>48200</v>
      </c>
      <c r="AB801" s="14">
        <f t="shared" ca="1" si="304"/>
        <v>50800</v>
      </c>
      <c r="AC801" s="14">
        <f t="shared" ca="1" si="304"/>
        <v>53366.666666666664</v>
      </c>
      <c r="AD801" s="14">
        <f t="shared" ca="1" si="304"/>
        <v>55900</v>
      </c>
      <c r="AE801" s="14">
        <f t="shared" ca="1" si="304"/>
        <v>58400</v>
      </c>
      <c r="AF801" s="14">
        <f t="shared" ca="1" si="304"/>
        <v>60866.666666666664</v>
      </c>
      <c r="AG801" s="14">
        <f t="shared" ca="1" si="304"/>
        <v>63300</v>
      </c>
      <c r="AH801" s="14">
        <f t="shared" ca="1" si="304"/>
        <v>65700</v>
      </c>
      <c r="AI801" s="14">
        <f ca="1">SUM(AI802:AI803)</f>
        <v>34700</v>
      </c>
      <c r="AJ801" s="14">
        <f ca="1">AI801+SUM(AJ802:AJ803)</f>
        <v>65700</v>
      </c>
      <c r="AK801" s="14">
        <f ca="1">AJ801+SUM(AK802:AK803)</f>
        <v>94500</v>
      </c>
      <c r="AL801" s="14">
        <f ca="1">AK801+SUM(AL802:AL803)</f>
        <v>120900</v>
      </c>
      <c r="AM801" s="14">
        <f ca="1">AL801+SUM(AM802:AM803)</f>
        <v>144900</v>
      </c>
    </row>
    <row r="802" spans="1:39" hidden="1" outlineLevel="2" x14ac:dyDescent="0.3">
      <c r="B802" t="s">
        <v>322</v>
      </c>
      <c r="K802" s="14">
        <f ca="1">K583</f>
        <v>3000</v>
      </c>
      <c r="L802" s="14">
        <f t="shared" ref="L802:AH802" ca="1" si="305">L583</f>
        <v>3000</v>
      </c>
      <c r="M802" s="14">
        <f t="shared" ca="1" si="305"/>
        <v>3000</v>
      </c>
      <c r="N802" s="14">
        <f t="shared" ca="1" si="305"/>
        <v>3000</v>
      </c>
      <c r="O802" s="14">
        <f t="shared" ca="1" si="305"/>
        <v>3000</v>
      </c>
      <c r="P802" s="14">
        <f t="shared" ca="1" si="305"/>
        <v>3000</v>
      </c>
      <c r="Q802" s="14">
        <f t="shared" ca="1" si="305"/>
        <v>3000</v>
      </c>
      <c r="R802" s="14">
        <f t="shared" ca="1" si="305"/>
        <v>3000</v>
      </c>
      <c r="S802" s="14">
        <f t="shared" ca="1" si="305"/>
        <v>3000</v>
      </c>
      <c r="T802" s="14">
        <f t="shared" ca="1" si="305"/>
        <v>3000</v>
      </c>
      <c r="U802" s="14">
        <f t="shared" ca="1" si="305"/>
        <v>3000</v>
      </c>
      <c r="V802" s="14">
        <f t="shared" ca="1" si="305"/>
        <v>3000</v>
      </c>
      <c r="W802" s="14">
        <f t="shared" ca="1" si="305"/>
        <v>3000</v>
      </c>
      <c r="X802" s="14">
        <f t="shared" ca="1" si="305"/>
        <v>3000</v>
      </c>
      <c r="Y802" s="14">
        <f t="shared" ca="1" si="305"/>
        <v>3000</v>
      </c>
      <c r="Z802" s="14">
        <f t="shared" ca="1" si="305"/>
        <v>3000</v>
      </c>
      <c r="AA802" s="14">
        <f t="shared" ca="1" si="305"/>
        <v>3000</v>
      </c>
      <c r="AB802" s="14">
        <f t="shared" ca="1" si="305"/>
        <v>3000</v>
      </c>
      <c r="AC802" s="14">
        <f t="shared" ca="1" si="305"/>
        <v>3000</v>
      </c>
      <c r="AD802" s="14">
        <f t="shared" ca="1" si="305"/>
        <v>3000</v>
      </c>
      <c r="AE802" s="14">
        <f t="shared" ca="1" si="305"/>
        <v>3000</v>
      </c>
      <c r="AF802" s="14">
        <f t="shared" ca="1" si="305"/>
        <v>3000</v>
      </c>
      <c r="AG802" s="14">
        <f t="shared" ca="1" si="305"/>
        <v>3000</v>
      </c>
      <c r="AH802" s="14">
        <f t="shared" ca="1" si="305"/>
        <v>3000</v>
      </c>
      <c r="AI802" s="14">
        <f ca="1">AI583</f>
        <v>36000</v>
      </c>
      <c r="AJ802" s="14">
        <f ca="1">AJ583</f>
        <v>36000</v>
      </c>
      <c r="AK802" s="14">
        <f ca="1">AK583</f>
        <v>36000</v>
      </c>
      <c r="AL802" s="14">
        <f ca="1">AL583</f>
        <v>36000</v>
      </c>
      <c r="AM802" s="14">
        <f ca="1">AM583</f>
        <v>36000</v>
      </c>
    </row>
    <row r="803" spans="1:39" hidden="1" outlineLevel="2" x14ac:dyDescent="0.3">
      <c r="B803" t="s">
        <v>324</v>
      </c>
      <c r="K803" s="14">
        <f ca="1">-K757</f>
        <v>-16.666666666666668</v>
      </c>
      <c r="L803" s="14">
        <f t="shared" ref="L803:AH803" ca="1" si="306">-L757</f>
        <v>-33.333333333333336</v>
      </c>
      <c r="M803" s="14">
        <f t="shared" ca="1" si="306"/>
        <v>-50</v>
      </c>
      <c r="N803" s="14">
        <f t="shared" ca="1" si="306"/>
        <v>-66.666666666666671</v>
      </c>
      <c r="O803" s="14">
        <f t="shared" ca="1" si="306"/>
        <v>-83.333333333333343</v>
      </c>
      <c r="P803" s="14">
        <f t="shared" ca="1" si="306"/>
        <v>-100.00000000000001</v>
      </c>
      <c r="Q803" s="14">
        <f t="shared" ca="1" si="306"/>
        <v>-116.66666666666669</v>
      </c>
      <c r="R803" s="14">
        <f t="shared" ca="1" si="306"/>
        <v>-133.33333333333334</v>
      </c>
      <c r="S803" s="14">
        <f t="shared" ca="1" si="306"/>
        <v>-150</v>
      </c>
      <c r="T803" s="14">
        <f t="shared" ca="1" si="306"/>
        <v>-166.66666666666666</v>
      </c>
      <c r="U803" s="14">
        <f t="shared" ca="1" si="306"/>
        <v>-183.33333333333331</v>
      </c>
      <c r="V803" s="14">
        <f t="shared" ca="1" si="306"/>
        <v>-199.99999999999997</v>
      </c>
      <c r="W803" s="14">
        <f t="shared" ca="1" si="306"/>
        <v>-233.33333333333329</v>
      </c>
      <c r="X803" s="14">
        <f t="shared" ca="1" si="306"/>
        <v>-266.66666666666663</v>
      </c>
      <c r="Y803" s="14">
        <f t="shared" ca="1" si="306"/>
        <v>-299.99999999999994</v>
      </c>
      <c r="Z803" s="14">
        <f t="shared" ca="1" si="306"/>
        <v>-333.33333333333331</v>
      </c>
      <c r="AA803" s="14">
        <f t="shared" ca="1" si="306"/>
        <v>-366.66666666666663</v>
      </c>
      <c r="AB803" s="14">
        <f t="shared" ca="1" si="306"/>
        <v>-400</v>
      </c>
      <c r="AC803" s="14">
        <f t="shared" ca="1" si="306"/>
        <v>-433.33333333333337</v>
      </c>
      <c r="AD803" s="14">
        <f t="shared" ca="1" si="306"/>
        <v>-466.66666666666674</v>
      </c>
      <c r="AE803" s="14">
        <f t="shared" ca="1" si="306"/>
        <v>-500.00000000000006</v>
      </c>
      <c r="AF803" s="14">
        <f t="shared" ca="1" si="306"/>
        <v>-533.33333333333337</v>
      </c>
      <c r="AG803" s="14">
        <f t="shared" ca="1" si="306"/>
        <v>-566.66666666666674</v>
      </c>
      <c r="AH803" s="14">
        <f t="shared" ca="1" si="306"/>
        <v>-600.00000000000011</v>
      </c>
      <c r="AI803" s="14">
        <f ca="1">-AI757</f>
        <v>-1300</v>
      </c>
      <c r="AJ803" s="14">
        <f ca="1">-AJ757</f>
        <v>-5000</v>
      </c>
      <c r="AK803" s="14">
        <f ca="1">-AK757</f>
        <v>-7200</v>
      </c>
      <c r="AL803" s="14">
        <f ca="1">-AL757</f>
        <v>-9600</v>
      </c>
      <c r="AM803" s="14">
        <f ca="1">-AM757</f>
        <v>-12000</v>
      </c>
    </row>
    <row r="804" spans="1:39" hidden="1" outlineLevel="1" x14ac:dyDescent="0.3">
      <c r="B804" t="s">
        <v>307</v>
      </c>
      <c r="K804" s="14">
        <v>0</v>
      </c>
      <c r="L804" s="14">
        <v>0</v>
      </c>
      <c r="M804" s="14">
        <v>0</v>
      </c>
      <c r="N804" s="14">
        <v>0</v>
      </c>
      <c r="O804" s="14">
        <v>0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4">
        <v>0</v>
      </c>
      <c r="X804" s="14">
        <v>0</v>
      </c>
      <c r="Y804" s="14">
        <v>0</v>
      </c>
      <c r="Z804" s="14">
        <v>0</v>
      </c>
      <c r="AA804" s="14">
        <v>0</v>
      </c>
      <c r="AB804" s="14">
        <v>0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>
        <v>0</v>
      </c>
      <c r="AJ804" s="14">
        <v>0</v>
      </c>
      <c r="AK804" s="14">
        <v>0</v>
      </c>
      <c r="AL804" s="14">
        <v>0</v>
      </c>
      <c r="AM804" s="14">
        <v>0</v>
      </c>
    </row>
    <row r="805" spans="1:39" hidden="1" outlineLevel="1" x14ac:dyDescent="0.3">
      <c r="B805" t="s">
        <v>309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  <c r="AC805" s="14">
        <v>0</v>
      </c>
      <c r="AD805" s="14">
        <v>0</v>
      </c>
      <c r="AE805" s="14">
        <v>0</v>
      </c>
      <c r="AF805" s="14">
        <v>0</v>
      </c>
      <c r="AG805" s="14">
        <v>0</v>
      </c>
      <c r="AH805" s="14">
        <v>0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</row>
    <row r="806" spans="1:39" s="15" customFormat="1" hidden="1" outlineLevel="1" x14ac:dyDescent="0.3">
      <c r="A806" s="36"/>
      <c r="B806" s="144" t="s">
        <v>308</v>
      </c>
      <c r="C806" s="144"/>
      <c r="D806" s="144"/>
      <c r="E806" s="144"/>
      <c r="F806" s="144"/>
      <c r="G806" s="144"/>
      <c r="H806" s="144"/>
      <c r="I806" s="144"/>
      <c r="J806" s="144"/>
      <c r="K806" s="154">
        <f t="shared" ref="K806:AM806" ca="1" si="307">K798+K801+K804+K805</f>
        <v>803815.83333333337</v>
      </c>
      <c r="L806" s="154">
        <f t="shared" ca="1" si="307"/>
        <v>794555</v>
      </c>
      <c r="M806" s="154">
        <f t="shared" ca="1" si="307"/>
        <v>785277.5</v>
      </c>
      <c r="N806" s="154">
        <f t="shared" ca="1" si="307"/>
        <v>775983.33333333337</v>
      </c>
      <c r="O806" s="154">
        <f t="shared" ca="1" si="307"/>
        <v>771677.5</v>
      </c>
      <c r="P806" s="154">
        <f t="shared" ca="1" si="307"/>
        <v>772225</v>
      </c>
      <c r="Q806" s="154">
        <f t="shared" ca="1" si="307"/>
        <v>787500.83333333337</v>
      </c>
      <c r="R806" s="154">
        <f t="shared" ca="1" si="307"/>
        <v>777060</v>
      </c>
      <c r="S806" s="154">
        <f t="shared" ca="1" si="307"/>
        <v>766602.5</v>
      </c>
      <c r="T806" s="154">
        <f t="shared" ca="1" si="307"/>
        <v>756128.33333333337</v>
      </c>
      <c r="U806" s="154">
        <f t="shared" ca="1" si="307"/>
        <v>745637.5</v>
      </c>
      <c r="V806" s="154">
        <f t="shared" ca="1" si="307"/>
        <v>735130</v>
      </c>
      <c r="W806" s="154">
        <f t="shared" ca="1" si="307"/>
        <v>911386.66666666663</v>
      </c>
      <c r="X806" s="154">
        <f t="shared" ca="1" si="307"/>
        <v>892630</v>
      </c>
      <c r="Y806" s="154">
        <f t="shared" ca="1" si="307"/>
        <v>873840</v>
      </c>
      <c r="Z806" s="154">
        <f t="shared" ca="1" si="307"/>
        <v>855016.66666666663</v>
      </c>
      <c r="AA806" s="154">
        <f t="shared" ca="1" si="307"/>
        <v>836160</v>
      </c>
      <c r="AB806" s="154">
        <f t="shared" ca="1" si="307"/>
        <v>817270</v>
      </c>
      <c r="AC806" s="154">
        <f t="shared" ca="1" si="307"/>
        <v>798346.66666666663</v>
      </c>
      <c r="AD806" s="154">
        <f t="shared" ca="1" si="307"/>
        <v>779390</v>
      </c>
      <c r="AE806" s="154">
        <f t="shared" ca="1" si="307"/>
        <v>760400</v>
      </c>
      <c r="AF806" s="154">
        <f t="shared" ca="1" si="307"/>
        <v>741376.66666666663</v>
      </c>
      <c r="AG806" s="154">
        <f t="shared" ca="1" si="307"/>
        <v>722320</v>
      </c>
      <c r="AH806" s="154">
        <f t="shared" ca="1" si="307"/>
        <v>703230</v>
      </c>
      <c r="AI806" s="154">
        <f t="shared" ca="1" si="307"/>
        <v>735130</v>
      </c>
      <c r="AJ806" s="154">
        <f t="shared" ca="1" si="307"/>
        <v>703230</v>
      </c>
      <c r="AK806" s="154">
        <f t="shared" ca="1" si="307"/>
        <v>595130</v>
      </c>
      <c r="AL806" s="154">
        <f t="shared" ca="1" si="307"/>
        <v>588430</v>
      </c>
      <c r="AM806" s="154">
        <f t="shared" ca="1" si="307"/>
        <v>591930</v>
      </c>
    </row>
    <row r="807" spans="1:39" hidden="1" outlineLevel="1" x14ac:dyDescent="0.3">
      <c r="B807" s="62"/>
      <c r="C807" s="62"/>
      <c r="D807" s="62"/>
      <c r="E807" s="62"/>
      <c r="F807" s="62"/>
      <c r="G807" s="62"/>
      <c r="H807" s="62"/>
      <c r="I807" s="62"/>
      <c r="J807" s="62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  <c r="AB807" s="158"/>
      <c r="AC807" s="158"/>
      <c r="AD807" s="158"/>
      <c r="AE807" s="158"/>
      <c r="AF807" s="158"/>
      <c r="AG807" s="158"/>
      <c r="AH807" s="158"/>
      <c r="AI807" s="158"/>
      <c r="AJ807" s="158"/>
      <c r="AK807" s="158"/>
      <c r="AL807" s="158"/>
      <c r="AM807" s="158"/>
    </row>
    <row r="808" spans="1:39" s="15" customFormat="1" ht="13.5" hidden="1" outlineLevel="1" thickBot="1" x14ac:dyDescent="0.35">
      <c r="A808" s="36"/>
      <c r="B808" s="145" t="s">
        <v>310</v>
      </c>
      <c r="C808" s="145"/>
      <c r="D808" s="145"/>
      <c r="E808" s="145"/>
      <c r="F808" s="145"/>
      <c r="G808" s="145"/>
      <c r="H808" s="145"/>
      <c r="I808" s="145"/>
      <c r="J808" s="145"/>
      <c r="K808" s="92">
        <f t="shared" ref="K808:AM808" ca="1" si="308">K796+K806</f>
        <v>-90102.712666666601</v>
      </c>
      <c r="L808" s="92">
        <f t="shared" ca="1" si="308"/>
        <v>-180218.59199999995</v>
      </c>
      <c r="M808" s="92">
        <f t="shared" ca="1" si="308"/>
        <v>-270347.63800000004</v>
      </c>
      <c r="N808" s="92">
        <f t="shared" ca="1" si="308"/>
        <v>-360489.85066666675</v>
      </c>
      <c r="O808" s="92">
        <f t="shared" ca="1" si="308"/>
        <v>-452724.51000000024</v>
      </c>
      <c r="P808" s="92">
        <f t="shared" ca="1" si="308"/>
        <v>-546643.50200000033</v>
      </c>
      <c r="Q808" s="92">
        <f t="shared" ca="1" si="308"/>
        <v>-648293.32866666687</v>
      </c>
      <c r="R808" s="92">
        <f t="shared" ca="1" si="308"/>
        <v>-749956.32200000016</v>
      </c>
      <c r="S808" s="92">
        <f t="shared" ca="1" si="308"/>
        <v>-851632.48200000008</v>
      </c>
      <c r="T808" s="92">
        <f t="shared" ca="1" si="308"/>
        <v>-953321.80866666662</v>
      </c>
      <c r="U808" s="92">
        <f t="shared" ca="1" si="308"/>
        <v>-1055024.3019999999</v>
      </c>
      <c r="V808" s="92">
        <f t="shared" ca="1" si="308"/>
        <v>-1156739.9619999998</v>
      </c>
      <c r="W808" s="92">
        <f t="shared" ca="1" si="308"/>
        <v>-1272918.7313333335</v>
      </c>
      <c r="X808" s="92">
        <f t="shared" ca="1" si="308"/>
        <v>-1389123.8339999998</v>
      </c>
      <c r="Y808" s="92">
        <f t="shared" ca="1" si="308"/>
        <v>-1505355.27</v>
      </c>
      <c r="Z808" s="92">
        <f t="shared" ca="1" si="308"/>
        <v>-1621613.0393333337</v>
      </c>
      <c r="AA808" s="92">
        <f t="shared" ca="1" si="308"/>
        <v>-1737897.142</v>
      </c>
      <c r="AB808" s="92">
        <f t="shared" ca="1" si="308"/>
        <v>-1854207.5780000002</v>
      </c>
      <c r="AC808" s="92">
        <f t="shared" ca="1" si="308"/>
        <v>-1970544.3473333339</v>
      </c>
      <c r="AD808" s="92">
        <f t="shared" ca="1" si="308"/>
        <v>-2086907.4500000002</v>
      </c>
      <c r="AE808" s="92">
        <f t="shared" ca="1" si="308"/>
        <v>-2203296.8860000004</v>
      </c>
      <c r="AF808" s="92">
        <f t="shared" ca="1" si="308"/>
        <v>-2319712.6553333341</v>
      </c>
      <c r="AG808" s="92">
        <f t="shared" ca="1" si="308"/>
        <v>-2436154.7580000004</v>
      </c>
      <c r="AH808" s="92">
        <f t="shared" ca="1" si="308"/>
        <v>-2552623.1940000006</v>
      </c>
      <c r="AI808" s="92">
        <f t="shared" ca="1" si="308"/>
        <v>-1156739.9620000003</v>
      </c>
      <c r="AJ808" s="92">
        <f t="shared" ca="1" si="308"/>
        <v>-2552623.1940000001</v>
      </c>
      <c r="AK808" s="92">
        <f t="shared" ca="1" si="308"/>
        <v>-3941529.6263200007</v>
      </c>
      <c r="AL808" s="92">
        <f t="shared" ca="1" si="308"/>
        <v>-5363247.0449632006</v>
      </c>
      <c r="AM808" s="92">
        <f t="shared" ca="1" si="308"/>
        <v>-6815704.6773928329</v>
      </c>
    </row>
    <row r="809" spans="1:39" ht="13.5" hidden="1" outlineLevel="1" thickTop="1" x14ac:dyDescent="0.3"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</row>
    <row r="810" spans="1:39" hidden="1" outlineLevel="1" x14ac:dyDescent="0.3"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</row>
    <row r="811" spans="1:39" s="15" customFormat="1" hidden="1" outlineLevel="1" x14ac:dyDescent="0.3">
      <c r="A811" s="36"/>
      <c r="B811" s="159" t="s">
        <v>311</v>
      </c>
      <c r="C811" s="160"/>
      <c r="D811" s="160"/>
      <c r="E811" s="160"/>
      <c r="F811" s="160"/>
      <c r="G811" s="160"/>
      <c r="H811" s="160"/>
      <c r="I811" s="160"/>
      <c r="J811" s="160"/>
      <c r="K811" s="161"/>
      <c r="L811" s="161"/>
      <c r="M811" s="161"/>
      <c r="N811" s="161"/>
      <c r="O811" s="161"/>
      <c r="P811" s="161"/>
      <c r="Q811" s="161"/>
      <c r="R811" s="162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3"/>
      <c r="AJ811" s="163"/>
      <c r="AK811" s="163"/>
      <c r="AL811" s="163"/>
      <c r="AM811" s="163"/>
    </row>
    <row r="812" spans="1:39" hidden="1" outlineLevel="1" x14ac:dyDescent="0.3">
      <c r="B812" t="s">
        <v>240</v>
      </c>
      <c r="K812" s="14">
        <f t="shared" ref="K812:AM812" ca="1" si="309">K742</f>
        <v>0</v>
      </c>
      <c r="L812" s="14">
        <f t="shared" ca="1" si="309"/>
        <v>0</v>
      </c>
      <c r="M812" s="14">
        <f t="shared" ca="1" si="309"/>
        <v>0</v>
      </c>
      <c r="N812" s="14">
        <f t="shared" ca="1" si="309"/>
        <v>0</v>
      </c>
      <c r="O812" s="14">
        <f t="shared" ca="1" si="309"/>
        <v>0</v>
      </c>
      <c r="P812" s="14">
        <f t="shared" ca="1" si="309"/>
        <v>0</v>
      </c>
      <c r="Q812" s="14">
        <f t="shared" ca="1" si="309"/>
        <v>0</v>
      </c>
      <c r="R812" s="14">
        <f t="shared" ca="1" si="309"/>
        <v>0</v>
      </c>
      <c r="S812" s="14">
        <f t="shared" ca="1" si="309"/>
        <v>0</v>
      </c>
      <c r="T812" s="14">
        <f t="shared" ca="1" si="309"/>
        <v>0</v>
      </c>
      <c r="U812" s="14">
        <f t="shared" ca="1" si="309"/>
        <v>0</v>
      </c>
      <c r="V812" s="14">
        <f t="shared" ca="1" si="309"/>
        <v>0</v>
      </c>
      <c r="W812" s="14">
        <f t="shared" ca="1" si="309"/>
        <v>0</v>
      </c>
      <c r="X812" s="14">
        <f t="shared" ca="1" si="309"/>
        <v>0</v>
      </c>
      <c r="Y812" s="14">
        <f t="shared" ca="1" si="309"/>
        <v>0</v>
      </c>
      <c r="Z812" s="14">
        <f t="shared" ca="1" si="309"/>
        <v>0</v>
      </c>
      <c r="AA812" s="14">
        <f t="shared" ca="1" si="309"/>
        <v>0</v>
      </c>
      <c r="AB812" s="14">
        <f t="shared" ca="1" si="309"/>
        <v>0</v>
      </c>
      <c r="AC812" s="14">
        <f t="shared" ca="1" si="309"/>
        <v>0</v>
      </c>
      <c r="AD812" s="14">
        <f t="shared" ca="1" si="309"/>
        <v>0</v>
      </c>
      <c r="AE812" s="14">
        <f t="shared" ca="1" si="309"/>
        <v>0</v>
      </c>
      <c r="AF812" s="14">
        <f t="shared" ca="1" si="309"/>
        <v>0</v>
      </c>
      <c r="AG812" s="14">
        <f t="shared" ca="1" si="309"/>
        <v>0</v>
      </c>
      <c r="AH812" s="14">
        <f t="shared" ca="1" si="309"/>
        <v>0</v>
      </c>
      <c r="AI812" s="14">
        <f t="shared" ca="1" si="309"/>
        <v>0</v>
      </c>
      <c r="AJ812" s="14">
        <f t="shared" ca="1" si="309"/>
        <v>0</v>
      </c>
      <c r="AK812" s="14">
        <f t="shared" si="309"/>
        <v>0</v>
      </c>
      <c r="AL812" s="14">
        <f t="shared" si="309"/>
        <v>0</v>
      </c>
      <c r="AM812" s="14">
        <f t="shared" si="309"/>
        <v>0</v>
      </c>
    </row>
    <row r="813" spans="1:39" hidden="1" outlineLevel="1" x14ac:dyDescent="0.3">
      <c r="B813" t="s">
        <v>239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  <c r="AC813" s="14">
        <v>0</v>
      </c>
      <c r="AD813" s="14">
        <v>0</v>
      </c>
      <c r="AE813" s="14">
        <v>0</v>
      </c>
      <c r="AF813" s="14">
        <v>0</v>
      </c>
      <c r="AG813" s="14">
        <v>0</v>
      </c>
      <c r="AH813" s="14">
        <v>0</v>
      </c>
      <c r="AI813" s="14">
        <v>0</v>
      </c>
      <c r="AJ813" s="14">
        <v>0</v>
      </c>
      <c r="AK813" s="14">
        <v>0</v>
      </c>
      <c r="AL813" s="14">
        <v>0</v>
      </c>
      <c r="AM813" s="14">
        <v>0</v>
      </c>
    </row>
    <row r="814" spans="1:39" hidden="1" outlineLevel="1" x14ac:dyDescent="0.3">
      <c r="B814" t="s">
        <v>241</v>
      </c>
      <c r="K814" s="14">
        <v>0</v>
      </c>
      <c r="L814" s="14">
        <v>0</v>
      </c>
      <c r="M814" s="14">
        <v>0</v>
      </c>
      <c r="N814" s="14">
        <v>0</v>
      </c>
      <c r="O814" s="14">
        <v>0</v>
      </c>
      <c r="P814" s="14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4">
        <v>0</v>
      </c>
      <c r="X814" s="14">
        <v>0</v>
      </c>
      <c r="Y814" s="14">
        <v>0</v>
      </c>
      <c r="Z814" s="14">
        <v>0</v>
      </c>
      <c r="AA814" s="14">
        <v>0</v>
      </c>
      <c r="AB814" s="14">
        <v>0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0</v>
      </c>
      <c r="AI814" s="14">
        <v>0</v>
      </c>
      <c r="AJ814" s="14">
        <v>0</v>
      </c>
      <c r="AK814" s="14">
        <v>0</v>
      </c>
      <c r="AL814" s="14">
        <v>0</v>
      </c>
      <c r="AM814" s="14">
        <v>0</v>
      </c>
    </row>
    <row r="815" spans="1:39" hidden="1" outlineLevel="1" x14ac:dyDescent="0.3">
      <c r="B815" t="s">
        <v>313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>
        <v>0</v>
      </c>
      <c r="AC815" s="14">
        <v>0</v>
      </c>
      <c r="AD815" s="14">
        <v>0</v>
      </c>
      <c r="AE815" s="14">
        <v>0</v>
      </c>
      <c r="AF815" s="14">
        <v>0</v>
      </c>
      <c r="AG815" s="14">
        <v>0</v>
      </c>
      <c r="AH815" s="14">
        <v>0</v>
      </c>
      <c r="AI815" s="14">
        <v>0</v>
      </c>
      <c r="AJ815" s="14">
        <v>0</v>
      </c>
      <c r="AK815" s="14">
        <v>0</v>
      </c>
      <c r="AL815" s="14">
        <v>0</v>
      </c>
      <c r="AM815" s="14">
        <v>0</v>
      </c>
    </row>
    <row r="816" spans="1:39" s="15" customFormat="1" hidden="1" outlineLevel="1" x14ac:dyDescent="0.3">
      <c r="A816" s="36"/>
      <c r="B816" s="144" t="s">
        <v>312</v>
      </c>
      <c r="C816" s="144"/>
      <c r="D816" s="144"/>
      <c r="E816" s="144"/>
      <c r="F816" s="144"/>
      <c r="G816" s="144"/>
      <c r="H816" s="144"/>
      <c r="I816" s="144"/>
      <c r="J816" s="144"/>
      <c r="K816" s="154">
        <f t="shared" ref="K816:AM816" ca="1" si="310">SUM(K812:K815)</f>
        <v>0</v>
      </c>
      <c r="L816" s="154">
        <f t="shared" ca="1" si="310"/>
        <v>0</v>
      </c>
      <c r="M816" s="154">
        <f t="shared" ca="1" si="310"/>
        <v>0</v>
      </c>
      <c r="N816" s="154">
        <f t="shared" ca="1" si="310"/>
        <v>0</v>
      </c>
      <c r="O816" s="154">
        <f t="shared" ca="1" si="310"/>
        <v>0</v>
      </c>
      <c r="P816" s="154">
        <f t="shared" ca="1" si="310"/>
        <v>0</v>
      </c>
      <c r="Q816" s="154">
        <f t="shared" ca="1" si="310"/>
        <v>0</v>
      </c>
      <c r="R816" s="154">
        <f t="shared" ca="1" si="310"/>
        <v>0</v>
      </c>
      <c r="S816" s="154">
        <f t="shared" ca="1" si="310"/>
        <v>0</v>
      </c>
      <c r="T816" s="154">
        <f t="shared" ca="1" si="310"/>
        <v>0</v>
      </c>
      <c r="U816" s="154">
        <f t="shared" ca="1" si="310"/>
        <v>0</v>
      </c>
      <c r="V816" s="154">
        <f t="shared" ca="1" si="310"/>
        <v>0</v>
      </c>
      <c r="W816" s="154">
        <f t="shared" ca="1" si="310"/>
        <v>0</v>
      </c>
      <c r="X816" s="154">
        <f t="shared" ca="1" si="310"/>
        <v>0</v>
      </c>
      <c r="Y816" s="154">
        <f t="shared" ca="1" si="310"/>
        <v>0</v>
      </c>
      <c r="Z816" s="154">
        <f t="shared" ca="1" si="310"/>
        <v>0</v>
      </c>
      <c r="AA816" s="154">
        <f t="shared" ca="1" si="310"/>
        <v>0</v>
      </c>
      <c r="AB816" s="154">
        <f t="shared" ca="1" si="310"/>
        <v>0</v>
      </c>
      <c r="AC816" s="154">
        <f t="shared" ca="1" si="310"/>
        <v>0</v>
      </c>
      <c r="AD816" s="154">
        <f t="shared" ca="1" si="310"/>
        <v>0</v>
      </c>
      <c r="AE816" s="154">
        <f t="shared" ca="1" si="310"/>
        <v>0</v>
      </c>
      <c r="AF816" s="154">
        <f t="shared" ca="1" si="310"/>
        <v>0</v>
      </c>
      <c r="AG816" s="154">
        <f t="shared" ca="1" si="310"/>
        <v>0</v>
      </c>
      <c r="AH816" s="154">
        <f t="shared" ca="1" si="310"/>
        <v>0</v>
      </c>
      <c r="AI816" s="154">
        <f t="shared" ca="1" si="310"/>
        <v>0</v>
      </c>
      <c r="AJ816" s="154">
        <f t="shared" ca="1" si="310"/>
        <v>0</v>
      </c>
      <c r="AK816" s="154">
        <f t="shared" si="310"/>
        <v>0</v>
      </c>
      <c r="AL816" s="154">
        <f t="shared" si="310"/>
        <v>0</v>
      </c>
      <c r="AM816" s="154">
        <f t="shared" si="310"/>
        <v>0</v>
      </c>
    </row>
    <row r="817" spans="1:39" hidden="1" outlineLevel="1" x14ac:dyDescent="0.3"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</row>
    <row r="818" spans="1:39" hidden="1" outlineLevel="1" x14ac:dyDescent="0.3">
      <c r="B818" t="s">
        <v>314</v>
      </c>
      <c r="K818" s="14">
        <f t="shared" ref="K818:AM818" si="311">K609</f>
        <v>0</v>
      </c>
      <c r="L818" s="14">
        <f t="shared" si="311"/>
        <v>0</v>
      </c>
      <c r="M818" s="14">
        <f t="shared" si="311"/>
        <v>0</v>
      </c>
      <c r="N818" s="14">
        <f t="shared" si="311"/>
        <v>0</v>
      </c>
      <c r="O818" s="14">
        <f t="shared" si="311"/>
        <v>0</v>
      </c>
      <c r="P818" s="14">
        <f t="shared" si="311"/>
        <v>0</v>
      </c>
      <c r="Q818" s="14">
        <f t="shared" si="311"/>
        <v>0</v>
      </c>
      <c r="R818" s="14">
        <f t="shared" si="311"/>
        <v>0</v>
      </c>
      <c r="S818" s="14">
        <f t="shared" si="311"/>
        <v>0</v>
      </c>
      <c r="T818" s="14">
        <f t="shared" si="311"/>
        <v>0</v>
      </c>
      <c r="U818" s="14">
        <f t="shared" si="311"/>
        <v>0</v>
      </c>
      <c r="V818" s="14">
        <f t="shared" si="311"/>
        <v>0</v>
      </c>
      <c r="W818" s="14">
        <f t="shared" si="311"/>
        <v>0</v>
      </c>
      <c r="X818" s="14">
        <f t="shared" si="311"/>
        <v>0</v>
      </c>
      <c r="Y818" s="14">
        <f t="shared" si="311"/>
        <v>0</v>
      </c>
      <c r="Z818" s="14">
        <f t="shared" si="311"/>
        <v>0</v>
      </c>
      <c r="AA818" s="14">
        <f t="shared" si="311"/>
        <v>0</v>
      </c>
      <c r="AB818" s="14">
        <f t="shared" si="311"/>
        <v>0</v>
      </c>
      <c r="AC818" s="14">
        <f t="shared" si="311"/>
        <v>0</v>
      </c>
      <c r="AD818" s="14">
        <f t="shared" si="311"/>
        <v>0</v>
      </c>
      <c r="AE818" s="14">
        <f t="shared" si="311"/>
        <v>0</v>
      </c>
      <c r="AF818" s="14">
        <f t="shared" si="311"/>
        <v>0</v>
      </c>
      <c r="AG818" s="14">
        <f t="shared" si="311"/>
        <v>0</v>
      </c>
      <c r="AH818" s="14">
        <f t="shared" si="311"/>
        <v>0</v>
      </c>
      <c r="AI818" s="14">
        <f t="shared" si="311"/>
        <v>0</v>
      </c>
      <c r="AJ818" s="14">
        <f t="shared" si="311"/>
        <v>0</v>
      </c>
      <c r="AK818" s="14">
        <f t="shared" si="311"/>
        <v>0</v>
      </c>
      <c r="AL818" s="14">
        <f t="shared" si="311"/>
        <v>0</v>
      </c>
      <c r="AM818" s="14">
        <f t="shared" si="311"/>
        <v>0</v>
      </c>
    </row>
    <row r="819" spans="1:39" hidden="1" outlineLevel="1" x14ac:dyDescent="0.3">
      <c r="B819" t="s">
        <v>315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0</v>
      </c>
      <c r="AC819" s="14">
        <v>0</v>
      </c>
      <c r="AD819" s="14">
        <v>0</v>
      </c>
      <c r="AE819" s="14">
        <v>0</v>
      </c>
      <c r="AF819" s="14">
        <v>0</v>
      </c>
      <c r="AG819" s="14">
        <v>0</v>
      </c>
      <c r="AH819" s="14">
        <v>0</v>
      </c>
      <c r="AI819" s="14">
        <v>0</v>
      </c>
      <c r="AJ819" s="14">
        <v>0</v>
      </c>
      <c r="AK819" s="14">
        <v>0</v>
      </c>
      <c r="AL819" s="14">
        <v>0</v>
      </c>
      <c r="AM819" s="14">
        <v>0</v>
      </c>
    </row>
    <row r="820" spans="1:39" s="15" customFormat="1" hidden="1" outlineLevel="1" x14ac:dyDescent="0.3">
      <c r="A820" s="36"/>
      <c r="B820" s="144" t="s">
        <v>316</v>
      </c>
      <c r="C820" s="144"/>
      <c r="D820" s="144"/>
      <c r="E820" s="144"/>
      <c r="F820" s="144"/>
      <c r="G820" s="144"/>
      <c r="H820" s="144"/>
      <c r="I820" s="144"/>
      <c r="J820" s="144"/>
      <c r="K820" s="154">
        <f t="shared" ref="K820:AM820" si="312">SUM(K818:K819)</f>
        <v>0</v>
      </c>
      <c r="L820" s="154">
        <f t="shared" si="312"/>
        <v>0</v>
      </c>
      <c r="M820" s="154">
        <f t="shared" si="312"/>
        <v>0</v>
      </c>
      <c r="N820" s="154">
        <f t="shared" si="312"/>
        <v>0</v>
      </c>
      <c r="O820" s="154">
        <f t="shared" si="312"/>
        <v>0</v>
      </c>
      <c r="P820" s="154">
        <f t="shared" si="312"/>
        <v>0</v>
      </c>
      <c r="Q820" s="154">
        <f t="shared" si="312"/>
        <v>0</v>
      </c>
      <c r="R820" s="154">
        <f t="shared" si="312"/>
        <v>0</v>
      </c>
      <c r="S820" s="154">
        <f t="shared" si="312"/>
        <v>0</v>
      </c>
      <c r="T820" s="154">
        <f t="shared" si="312"/>
        <v>0</v>
      </c>
      <c r="U820" s="154">
        <f t="shared" si="312"/>
        <v>0</v>
      </c>
      <c r="V820" s="154">
        <f t="shared" si="312"/>
        <v>0</v>
      </c>
      <c r="W820" s="154">
        <f t="shared" si="312"/>
        <v>0</v>
      </c>
      <c r="X820" s="154">
        <f t="shared" si="312"/>
        <v>0</v>
      </c>
      <c r="Y820" s="154">
        <f t="shared" si="312"/>
        <v>0</v>
      </c>
      <c r="Z820" s="154">
        <f t="shared" si="312"/>
        <v>0</v>
      </c>
      <c r="AA820" s="154">
        <f t="shared" si="312"/>
        <v>0</v>
      </c>
      <c r="AB820" s="154">
        <f t="shared" si="312"/>
        <v>0</v>
      </c>
      <c r="AC820" s="154">
        <f t="shared" si="312"/>
        <v>0</v>
      </c>
      <c r="AD820" s="154">
        <f t="shared" si="312"/>
        <v>0</v>
      </c>
      <c r="AE820" s="154">
        <f t="shared" si="312"/>
        <v>0</v>
      </c>
      <c r="AF820" s="154">
        <f t="shared" si="312"/>
        <v>0</v>
      </c>
      <c r="AG820" s="154">
        <f t="shared" si="312"/>
        <v>0</v>
      </c>
      <c r="AH820" s="154">
        <f t="shared" si="312"/>
        <v>0</v>
      </c>
      <c r="AI820" s="154">
        <f t="shared" si="312"/>
        <v>0</v>
      </c>
      <c r="AJ820" s="154">
        <f t="shared" si="312"/>
        <v>0</v>
      </c>
      <c r="AK820" s="154">
        <f t="shared" si="312"/>
        <v>0</v>
      </c>
      <c r="AL820" s="154">
        <f t="shared" si="312"/>
        <v>0</v>
      </c>
      <c r="AM820" s="154">
        <f t="shared" si="312"/>
        <v>0</v>
      </c>
    </row>
    <row r="821" spans="1:39" hidden="1" outlineLevel="1" x14ac:dyDescent="0.3"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</row>
    <row r="822" spans="1:39" s="15" customFormat="1" hidden="1" outlineLevel="1" x14ac:dyDescent="0.3">
      <c r="A822" s="36"/>
      <c r="B822" s="144" t="s">
        <v>317</v>
      </c>
      <c r="C822" s="144"/>
      <c r="D822" s="144"/>
      <c r="E822" s="144"/>
      <c r="F822" s="144"/>
      <c r="G822" s="144"/>
      <c r="H822" s="144"/>
      <c r="I822" s="144"/>
      <c r="J822" s="144"/>
      <c r="K822" s="154">
        <f t="shared" ref="K822:AH822" ca="1" si="313">K816+K820</f>
        <v>0</v>
      </c>
      <c r="L822" s="154">
        <f t="shared" ca="1" si="313"/>
        <v>0</v>
      </c>
      <c r="M822" s="154">
        <f t="shared" ca="1" si="313"/>
        <v>0</v>
      </c>
      <c r="N822" s="154">
        <f t="shared" ca="1" si="313"/>
        <v>0</v>
      </c>
      <c r="O822" s="154">
        <f t="shared" ca="1" si="313"/>
        <v>0</v>
      </c>
      <c r="P822" s="154">
        <f t="shared" ca="1" si="313"/>
        <v>0</v>
      </c>
      <c r="Q822" s="154">
        <f t="shared" ca="1" si="313"/>
        <v>0</v>
      </c>
      <c r="R822" s="154">
        <f t="shared" ca="1" si="313"/>
        <v>0</v>
      </c>
      <c r="S822" s="154">
        <f t="shared" ca="1" si="313"/>
        <v>0</v>
      </c>
      <c r="T822" s="154">
        <f t="shared" ca="1" si="313"/>
        <v>0</v>
      </c>
      <c r="U822" s="154">
        <f t="shared" ca="1" si="313"/>
        <v>0</v>
      </c>
      <c r="V822" s="154">
        <f t="shared" ca="1" si="313"/>
        <v>0</v>
      </c>
      <c r="W822" s="154">
        <f t="shared" ca="1" si="313"/>
        <v>0</v>
      </c>
      <c r="X822" s="154">
        <f t="shared" ca="1" si="313"/>
        <v>0</v>
      </c>
      <c r="Y822" s="154">
        <f t="shared" ca="1" si="313"/>
        <v>0</v>
      </c>
      <c r="Z822" s="154">
        <f t="shared" ca="1" si="313"/>
        <v>0</v>
      </c>
      <c r="AA822" s="154">
        <f t="shared" ca="1" si="313"/>
        <v>0</v>
      </c>
      <c r="AB822" s="154">
        <f t="shared" ca="1" si="313"/>
        <v>0</v>
      </c>
      <c r="AC822" s="154">
        <f t="shared" ca="1" si="313"/>
        <v>0</v>
      </c>
      <c r="AD822" s="154">
        <f t="shared" ca="1" si="313"/>
        <v>0</v>
      </c>
      <c r="AE822" s="154">
        <f t="shared" ca="1" si="313"/>
        <v>0</v>
      </c>
      <c r="AF822" s="154">
        <f t="shared" ca="1" si="313"/>
        <v>0</v>
      </c>
      <c r="AG822" s="154">
        <f t="shared" ca="1" si="313"/>
        <v>0</v>
      </c>
      <c r="AH822" s="154">
        <f t="shared" ca="1" si="313"/>
        <v>0</v>
      </c>
      <c r="AI822" s="154">
        <f ca="1">AI816+AI820</f>
        <v>0</v>
      </c>
      <c r="AJ822" s="154">
        <f ca="1">AJ816+AJ820</f>
        <v>0</v>
      </c>
      <c r="AK822" s="154">
        <f>AK816+AK820</f>
        <v>0</v>
      </c>
      <c r="AL822" s="154">
        <f>AL816+AL820</f>
        <v>0</v>
      </c>
      <c r="AM822" s="154">
        <f>AM816+AM820</f>
        <v>0</v>
      </c>
    </row>
    <row r="823" spans="1:39" hidden="1" outlineLevel="1" x14ac:dyDescent="0.3"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</row>
    <row r="824" spans="1:39" hidden="1" outlineLevel="1" x14ac:dyDescent="0.3">
      <c r="B824" t="s">
        <v>318</v>
      </c>
      <c r="K824" s="14">
        <f t="shared" ref="K824:O824" si="314">K778+K779+K780</f>
        <v>0</v>
      </c>
      <c r="L824" s="14">
        <f t="shared" si="314"/>
        <v>0</v>
      </c>
      <c r="M824" s="14">
        <f t="shared" si="314"/>
        <v>0</v>
      </c>
      <c r="N824" s="14">
        <f t="shared" si="314"/>
        <v>0</v>
      </c>
      <c r="O824" s="14">
        <f t="shared" si="314"/>
        <v>0</v>
      </c>
      <c r="P824" s="14">
        <f>SUM($K$778:P780)</f>
        <v>0</v>
      </c>
      <c r="Q824" s="14">
        <f>SUM($K$778:Q780)</f>
        <v>0</v>
      </c>
      <c r="R824" s="14">
        <f>SUM($K$778:R780)</f>
        <v>0</v>
      </c>
      <c r="S824" s="14">
        <f>SUM($K$778:S780)</f>
        <v>0</v>
      </c>
      <c r="T824" s="14">
        <f>SUM($K$778:T780)</f>
        <v>0</v>
      </c>
      <c r="U824" s="14">
        <f>SUM($K$778:U780)</f>
        <v>0</v>
      </c>
      <c r="V824" s="14">
        <f>SUM($K$778:V780)</f>
        <v>0</v>
      </c>
      <c r="W824" s="14">
        <f>SUM($K$778:W780)</f>
        <v>0</v>
      </c>
      <c r="X824" s="14">
        <f>SUM($K$778:X780)</f>
        <v>0</v>
      </c>
      <c r="Y824" s="14">
        <f>SUM($K$778:Y780)</f>
        <v>0</v>
      </c>
      <c r="Z824" s="14">
        <f>SUM($K$778:Z780)</f>
        <v>0</v>
      </c>
      <c r="AA824" s="14">
        <f>SUM($K$778:AA780)</f>
        <v>0</v>
      </c>
      <c r="AB824" s="14">
        <f>SUM($K$778:AB780)</f>
        <v>0</v>
      </c>
      <c r="AC824" s="14">
        <f>SUM($K$778:AC780)</f>
        <v>0</v>
      </c>
      <c r="AD824" s="14">
        <f>SUM($K$778:AD780)</f>
        <v>0</v>
      </c>
      <c r="AE824" s="14">
        <f>SUM($K$778:AE780)</f>
        <v>0</v>
      </c>
      <c r="AF824" s="14">
        <f>SUM($K$778:AF780)</f>
        <v>0</v>
      </c>
      <c r="AG824" s="14">
        <f>SUM($K$778:AG780)</f>
        <v>0</v>
      </c>
      <c r="AH824" s="14">
        <f>SUM($K$778:AH780)</f>
        <v>0</v>
      </c>
      <c r="AI824" s="14">
        <f>SUM(AI778:AI780)</f>
        <v>0</v>
      </c>
      <c r="AJ824" s="14">
        <f>SUM($AI$778:AJ780)</f>
        <v>0</v>
      </c>
      <c r="AK824" s="14">
        <f>SUM($AI$778:AK780)</f>
        <v>0</v>
      </c>
      <c r="AL824" s="14">
        <f>SUM($AI$778:AL780)</f>
        <v>0</v>
      </c>
      <c r="AM824" s="14">
        <f>SUM($AI$778:AM780)</f>
        <v>0</v>
      </c>
    </row>
    <row r="825" spans="1:39" hidden="1" outlineLevel="1" x14ac:dyDescent="0.3">
      <c r="B825" t="s">
        <v>209</v>
      </c>
      <c r="K825" s="14">
        <f t="shared" ref="K825:AM825" ca="1" si="315">K754</f>
        <v>-90102.712666666659</v>
      </c>
      <c r="L825" s="14">
        <f t="shared" ca="1" si="315"/>
        <v>-90115.879333333331</v>
      </c>
      <c r="M825" s="14">
        <f t="shared" ca="1" si="315"/>
        <v>-90129.046000000002</v>
      </c>
      <c r="N825" s="14">
        <f t="shared" ca="1" si="315"/>
        <v>-90142.212666666659</v>
      </c>
      <c r="O825" s="14">
        <f t="shared" ca="1" si="315"/>
        <v>-92234.659333333329</v>
      </c>
      <c r="P825" s="14">
        <f t="shared" ca="1" si="315"/>
        <v>-93918.991999999998</v>
      </c>
      <c r="Q825" s="14">
        <f t="shared" ca="1" si="315"/>
        <v>-101649.82666666668</v>
      </c>
      <c r="R825" s="14">
        <f t="shared" ca="1" si="315"/>
        <v>-101662.99333333333</v>
      </c>
      <c r="S825" s="14">
        <f t="shared" ca="1" si="315"/>
        <v>-101676.16</v>
      </c>
      <c r="T825" s="14">
        <f t="shared" ca="1" si="315"/>
        <v>-101689.32666666668</v>
      </c>
      <c r="U825" s="14">
        <f t="shared" ca="1" si="315"/>
        <v>-101702.49333333333</v>
      </c>
      <c r="V825" s="14">
        <f t="shared" ca="1" si="315"/>
        <v>-101715.66</v>
      </c>
      <c r="W825" s="14">
        <f t="shared" ca="1" si="315"/>
        <v>-116178.76933333333</v>
      </c>
      <c r="X825" s="14">
        <f t="shared" ca="1" si="315"/>
        <v>-116205.10266666666</v>
      </c>
      <c r="Y825" s="14">
        <f t="shared" ca="1" si="315"/>
        <v>-116231.436</v>
      </c>
      <c r="Z825" s="14">
        <f t="shared" ca="1" si="315"/>
        <v>-116257.76933333333</v>
      </c>
      <c r="AA825" s="14">
        <f t="shared" ca="1" si="315"/>
        <v>-116284.10266666666</v>
      </c>
      <c r="AB825" s="14">
        <f t="shared" ca="1" si="315"/>
        <v>-116310.436</v>
      </c>
      <c r="AC825" s="14">
        <f t="shared" ca="1" si="315"/>
        <v>-116336.76933333333</v>
      </c>
      <c r="AD825" s="14">
        <f t="shared" ca="1" si="315"/>
        <v>-116363.10266666666</v>
      </c>
      <c r="AE825" s="14">
        <f t="shared" ca="1" si="315"/>
        <v>-116389.436</v>
      </c>
      <c r="AF825" s="14">
        <f t="shared" ca="1" si="315"/>
        <v>-116415.76933333333</v>
      </c>
      <c r="AG825" s="14">
        <f t="shared" ca="1" si="315"/>
        <v>-116442.10266666666</v>
      </c>
      <c r="AH825" s="14">
        <f t="shared" ca="1" si="315"/>
        <v>-116468.436</v>
      </c>
      <c r="AI825" s="14">
        <f t="shared" ca="1" si="315"/>
        <v>-1156739.9619999998</v>
      </c>
      <c r="AJ825" s="14">
        <f t="shared" ca="1" si="315"/>
        <v>-1395883.2319999998</v>
      </c>
      <c r="AK825" s="14">
        <f t="shared" ca="1" si="315"/>
        <v>-1388906.4323200001</v>
      </c>
      <c r="AL825" s="14">
        <f t="shared" ca="1" si="315"/>
        <v>-1421717.4186432001</v>
      </c>
      <c r="AM825" s="14">
        <f t="shared" ca="1" si="315"/>
        <v>-1452457.6324296319</v>
      </c>
    </row>
    <row r="826" spans="1:39" hidden="1" outlineLevel="1" x14ac:dyDescent="0.3">
      <c r="B826" t="s">
        <v>218</v>
      </c>
      <c r="K826" s="14">
        <f t="shared" ref="K826:AM826" ca="1" si="316">K777</f>
        <v>0</v>
      </c>
      <c r="L826" s="14">
        <f t="shared" ca="1" si="316"/>
        <v>0</v>
      </c>
      <c r="M826" s="14">
        <f t="shared" ca="1" si="316"/>
        <v>0</v>
      </c>
      <c r="N826" s="14">
        <f t="shared" ca="1" si="316"/>
        <v>0</v>
      </c>
      <c r="O826" s="14">
        <f t="shared" ca="1" si="316"/>
        <v>0</v>
      </c>
      <c r="P826" s="14">
        <f t="shared" ca="1" si="316"/>
        <v>0</v>
      </c>
      <c r="Q826" s="14">
        <f t="shared" ca="1" si="316"/>
        <v>0</v>
      </c>
      <c r="R826" s="14">
        <f t="shared" ca="1" si="316"/>
        <v>0</v>
      </c>
      <c r="S826" s="14">
        <f t="shared" ca="1" si="316"/>
        <v>0</v>
      </c>
      <c r="T826" s="14">
        <f t="shared" ca="1" si="316"/>
        <v>0</v>
      </c>
      <c r="U826" s="14">
        <f t="shared" ca="1" si="316"/>
        <v>0</v>
      </c>
      <c r="V826" s="14">
        <f t="shared" ca="1" si="316"/>
        <v>0</v>
      </c>
      <c r="W826" s="14">
        <f t="shared" ca="1" si="316"/>
        <v>0</v>
      </c>
      <c r="X826" s="14">
        <f t="shared" ca="1" si="316"/>
        <v>0</v>
      </c>
      <c r="Y826" s="14">
        <f t="shared" ca="1" si="316"/>
        <v>0</v>
      </c>
      <c r="Z826" s="14">
        <f t="shared" ca="1" si="316"/>
        <v>0</v>
      </c>
      <c r="AA826" s="14">
        <f t="shared" ca="1" si="316"/>
        <v>0</v>
      </c>
      <c r="AB826" s="14">
        <f t="shared" ca="1" si="316"/>
        <v>0</v>
      </c>
      <c r="AC826" s="14">
        <f t="shared" ca="1" si="316"/>
        <v>0</v>
      </c>
      <c r="AD826" s="14">
        <f t="shared" ca="1" si="316"/>
        <v>0</v>
      </c>
      <c r="AE826" s="14">
        <f t="shared" ca="1" si="316"/>
        <v>0</v>
      </c>
      <c r="AF826" s="14">
        <f t="shared" ca="1" si="316"/>
        <v>0</v>
      </c>
      <c r="AG826" s="14">
        <f t="shared" ca="1" si="316"/>
        <v>0</v>
      </c>
      <c r="AH826" s="14">
        <f t="shared" ca="1" si="316"/>
        <v>0</v>
      </c>
      <c r="AI826" s="14">
        <f t="shared" ca="1" si="316"/>
        <v>0</v>
      </c>
      <c r="AJ826" s="14">
        <f t="shared" ca="1" si="316"/>
        <v>0</v>
      </c>
      <c r="AK826" s="14">
        <f t="shared" ca="1" si="316"/>
        <v>0</v>
      </c>
      <c r="AL826" s="14">
        <f t="shared" ca="1" si="316"/>
        <v>0</v>
      </c>
      <c r="AM826" s="14">
        <f t="shared" ca="1" si="316"/>
        <v>0</v>
      </c>
    </row>
    <row r="827" spans="1:39" hidden="1" outlineLevel="1" x14ac:dyDescent="0.3">
      <c r="B827" t="s">
        <v>319</v>
      </c>
      <c r="K827" s="14">
        <v>0</v>
      </c>
      <c r="L827" s="14">
        <f ca="1">SUM(K825:K827)</f>
        <v>-90102.712666666659</v>
      </c>
      <c r="M827" s="14">
        <f ca="1">SUM(L825:L827)</f>
        <v>-180218.592</v>
      </c>
      <c r="N827" s="14">
        <f t="shared" ref="N827:AH827" ca="1" si="317">SUM(M825:M827)</f>
        <v>-270347.63800000004</v>
      </c>
      <c r="O827" s="14">
        <f t="shared" ca="1" si="317"/>
        <v>-360489.85066666669</v>
      </c>
      <c r="P827" s="14">
        <f t="shared" ca="1" si="317"/>
        <v>-452724.51</v>
      </c>
      <c r="Q827" s="14">
        <f t="shared" ca="1" si="317"/>
        <v>-546643.50199999998</v>
      </c>
      <c r="R827" s="14">
        <f t="shared" ca="1" si="317"/>
        <v>-648293.32866666664</v>
      </c>
      <c r="S827" s="14">
        <f t="shared" ca="1" si="317"/>
        <v>-749956.32199999993</v>
      </c>
      <c r="T827" s="14">
        <f t="shared" ca="1" si="317"/>
        <v>-851632.48199999996</v>
      </c>
      <c r="U827" s="14">
        <f t="shared" ca="1" si="317"/>
        <v>-953321.80866666662</v>
      </c>
      <c r="V827" s="14">
        <f t="shared" ca="1" si="317"/>
        <v>-1055024.3019999999</v>
      </c>
      <c r="W827" s="14">
        <f t="shared" ca="1" si="317"/>
        <v>-1156739.9619999998</v>
      </c>
      <c r="X827" s="14">
        <f t="shared" ca="1" si="317"/>
        <v>-1272918.7313333331</v>
      </c>
      <c r="Y827" s="14">
        <f t="shared" ca="1" si="317"/>
        <v>-1389123.8339999998</v>
      </c>
      <c r="Z827" s="14">
        <f t="shared" ca="1" si="317"/>
        <v>-1505355.2699999998</v>
      </c>
      <c r="AA827" s="14">
        <f t="shared" ca="1" si="317"/>
        <v>-1621613.039333333</v>
      </c>
      <c r="AB827" s="14">
        <f t="shared" ca="1" si="317"/>
        <v>-1737897.1419999998</v>
      </c>
      <c r="AC827" s="14">
        <f t="shared" ca="1" si="317"/>
        <v>-1854207.5779999997</v>
      </c>
      <c r="AD827" s="14">
        <f t="shared" ca="1" si="317"/>
        <v>-1970544.347333333</v>
      </c>
      <c r="AE827" s="14">
        <f t="shared" ca="1" si="317"/>
        <v>-2086907.4499999997</v>
      </c>
      <c r="AF827" s="14">
        <f t="shared" ca="1" si="317"/>
        <v>-2203296.8859999999</v>
      </c>
      <c r="AG827" s="14">
        <f t="shared" ca="1" si="317"/>
        <v>-2319712.6553333332</v>
      </c>
      <c r="AH827" s="14">
        <f t="shared" ca="1" si="317"/>
        <v>-2436154.7579999999</v>
      </c>
      <c r="AI827" s="14">
        <v>0</v>
      </c>
      <c r="AJ827" s="14">
        <f ca="1">SUM(AI825:AI827)</f>
        <v>-1156739.9619999998</v>
      </c>
      <c r="AK827" s="14">
        <f ca="1">SUM(AJ825:AJ827)</f>
        <v>-2552623.1939999997</v>
      </c>
      <c r="AL827" s="14">
        <f ca="1">SUM(AK825:AK827)</f>
        <v>-3941529.6263199998</v>
      </c>
      <c r="AM827" s="14">
        <f ca="1">SUM(AL825:AL827)</f>
        <v>-5363247.0449631996</v>
      </c>
    </row>
    <row r="828" spans="1:39" s="15" customFormat="1" hidden="1" outlineLevel="1" x14ac:dyDescent="0.3">
      <c r="A828" s="36"/>
      <c r="B828" s="144" t="s">
        <v>320</v>
      </c>
      <c r="C828" s="144"/>
      <c r="D828" s="144"/>
      <c r="E828" s="144"/>
      <c r="F828" s="144"/>
      <c r="G828" s="144"/>
      <c r="H828" s="144"/>
      <c r="I828" s="144"/>
      <c r="J828" s="144"/>
      <c r="K828" s="154">
        <f t="shared" ref="K828:AM828" ca="1" si="318">SUM(K824:K827)</f>
        <v>-90102.712666666659</v>
      </c>
      <c r="L828" s="154">
        <f t="shared" ca="1" si="318"/>
        <v>-180218.592</v>
      </c>
      <c r="M828" s="154">
        <f t="shared" ca="1" si="318"/>
        <v>-270347.63800000004</v>
      </c>
      <c r="N828" s="154">
        <f t="shared" ca="1" si="318"/>
        <v>-360489.85066666669</v>
      </c>
      <c r="O828" s="154">
        <f t="shared" ca="1" si="318"/>
        <v>-452724.51</v>
      </c>
      <c r="P828" s="154">
        <f t="shared" ca="1" si="318"/>
        <v>-546643.50199999998</v>
      </c>
      <c r="Q828" s="154">
        <f t="shared" ca="1" si="318"/>
        <v>-648293.32866666664</v>
      </c>
      <c r="R828" s="154">
        <f t="shared" ca="1" si="318"/>
        <v>-749956.32199999993</v>
      </c>
      <c r="S828" s="154">
        <f t="shared" ca="1" si="318"/>
        <v>-851632.48199999996</v>
      </c>
      <c r="T828" s="154">
        <f t="shared" ca="1" si="318"/>
        <v>-953321.80866666662</v>
      </c>
      <c r="U828" s="154">
        <f t="shared" ca="1" si="318"/>
        <v>-1055024.3019999999</v>
      </c>
      <c r="V828" s="154">
        <f t="shared" ca="1" si="318"/>
        <v>-1156739.9619999998</v>
      </c>
      <c r="W828" s="154">
        <f t="shared" ca="1" si="318"/>
        <v>-1272918.7313333331</v>
      </c>
      <c r="X828" s="154">
        <f t="shared" ca="1" si="318"/>
        <v>-1389123.8339999998</v>
      </c>
      <c r="Y828" s="154">
        <f t="shared" ca="1" si="318"/>
        <v>-1505355.2699999998</v>
      </c>
      <c r="Z828" s="154">
        <f t="shared" ca="1" si="318"/>
        <v>-1621613.039333333</v>
      </c>
      <c r="AA828" s="154">
        <f t="shared" ca="1" si="318"/>
        <v>-1737897.1419999998</v>
      </c>
      <c r="AB828" s="154">
        <f t="shared" ca="1" si="318"/>
        <v>-1854207.5779999997</v>
      </c>
      <c r="AC828" s="154">
        <f t="shared" ca="1" si="318"/>
        <v>-1970544.347333333</v>
      </c>
      <c r="AD828" s="154">
        <f t="shared" ca="1" si="318"/>
        <v>-2086907.4499999997</v>
      </c>
      <c r="AE828" s="154">
        <f t="shared" ca="1" si="318"/>
        <v>-2203296.8859999999</v>
      </c>
      <c r="AF828" s="154">
        <f t="shared" ca="1" si="318"/>
        <v>-2319712.6553333332</v>
      </c>
      <c r="AG828" s="154">
        <f t="shared" ca="1" si="318"/>
        <v>-2436154.7579999999</v>
      </c>
      <c r="AH828" s="154">
        <f t="shared" ca="1" si="318"/>
        <v>-2552623.1940000001</v>
      </c>
      <c r="AI828" s="154">
        <f t="shared" ca="1" si="318"/>
        <v>-1156739.9619999998</v>
      </c>
      <c r="AJ828" s="154">
        <f t="shared" ca="1" si="318"/>
        <v>-2552623.1939999997</v>
      </c>
      <c r="AK828" s="154">
        <f t="shared" ca="1" si="318"/>
        <v>-3941529.6263199998</v>
      </c>
      <c r="AL828" s="154">
        <f t="shared" ca="1" si="318"/>
        <v>-5363247.0449631996</v>
      </c>
      <c r="AM828" s="154">
        <f t="shared" ca="1" si="318"/>
        <v>-6815704.6773928311</v>
      </c>
    </row>
    <row r="829" spans="1:39" hidden="1" outlineLevel="1" x14ac:dyDescent="0.3"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</row>
    <row r="830" spans="1:39" s="15" customFormat="1" ht="13.5" hidden="1" outlineLevel="1" thickBot="1" x14ac:dyDescent="0.35">
      <c r="A830" s="36"/>
      <c r="B830" s="145" t="s">
        <v>321</v>
      </c>
      <c r="C830" s="145"/>
      <c r="D830" s="145"/>
      <c r="E830" s="145"/>
      <c r="F830" s="145"/>
      <c r="G830" s="145"/>
      <c r="H830" s="145"/>
      <c r="I830" s="145"/>
      <c r="J830" s="145"/>
      <c r="K830" s="92">
        <f t="shared" ref="K830:AH830" ca="1" si="319">+K822+K828</f>
        <v>-90102.712666666659</v>
      </c>
      <c r="L830" s="92">
        <f t="shared" ca="1" si="319"/>
        <v>-180218.592</v>
      </c>
      <c r="M830" s="92">
        <f t="shared" ca="1" si="319"/>
        <v>-270347.63800000004</v>
      </c>
      <c r="N830" s="92">
        <f t="shared" ca="1" si="319"/>
        <v>-360489.85066666669</v>
      </c>
      <c r="O830" s="92">
        <f t="shared" ca="1" si="319"/>
        <v>-452724.51</v>
      </c>
      <c r="P830" s="92">
        <f t="shared" ca="1" si="319"/>
        <v>-546643.50199999998</v>
      </c>
      <c r="Q830" s="92">
        <f t="shared" ca="1" si="319"/>
        <v>-648293.32866666664</v>
      </c>
      <c r="R830" s="92">
        <f t="shared" ca="1" si="319"/>
        <v>-749956.32199999993</v>
      </c>
      <c r="S830" s="92">
        <f t="shared" ca="1" si="319"/>
        <v>-851632.48199999996</v>
      </c>
      <c r="T830" s="92">
        <f t="shared" ca="1" si="319"/>
        <v>-953321.80866666662</v>
      </c>
      <c r="U830" s="92">
        <f t="shared" ca="1" si="319"/>
        <v>-1055024.3019999999</v>
      </c>
      <c r="V830" s="92">
        <f t="shared" ca="1" si="319"/>
        <v>-1156739.9619999998</v>
      </c>
      <c r="W830" s="92">
        <f t="shared" ca="1" si="319"/>
        <v>-1272918.7313333331</v>
      </c>
      <c r="X830" s="92">
        <f t="shared" ca="1" si="319"/>
        <v>-1389123.8339999998</v>
      </c>
      <c r="Y830" s="92">
        <f t="shared" ca="1" si="319"/>
        <v>-1505355.2699999998</v>
      </c>
      <c r="Z830" s="92">
        <f t="shared" ca="1" si="319"/>
        <v>-1621613.039333333</v>
      </c>
      <c r="AA830" s="92">
        <f t="shared" ca="1" si="319"/>
        <v>-1737897.1419999998</v>
      </c>
      <c r="AB830" s="92">
        <f t="shared" ca="1" si="319"/>
        <v>-1854207.5779999997</v>
      </c>
      <c r="AC830" s="92">
        <f t="shared" ca="1" si="319"/>
        <v>-1970544.347333333</v>
      </c>
      <c r="AD830" s="92">
        <f t="shared" ca="1" si="319"/>
        <v>-2086907.4499999997</v>
      </c>
      <c r="AE830" s="92">
        <f t="shared" ca="1" si="319"/>
        <v>-2203296.8859999999</v>
      </c>
      <c r="AF830" s="92">
        <f t="shared" ca="1" si="319"/>
        <v>-2319712.6553333332</v>
      </c>
      <c r="AG830" s="92">
        <f t="shared" ca="1" si="319"/>
        <v>-2436154.7579999999</v>
      </c>
      <c r="AH830" s="92">
        <f t="shared" ca="1" si="319"/>
        <v>-2552623.1940000001</v>
      </c>
      <c r="AI830" s="92">
        <f ca="1">+AI822+AI828</f>
        <v>-1156739.9619999998</v>
      </c>
      <c r="AJ830" s="92">
        <f ca="1">+AJ822+AJ828</f>
        <v>-2552623.1939999997</v>
      </c>
      <c r="AK830" s="92">
        <f ca="1">+AK822+AK828</f>
        <v>-3941529.6263199998</v>
      </c>
      <c r="AL830" s="92">
        <f ca="1">+AL822+AL828</f>
        <v>-5363247.0449631996</v>
      </c>
      <c r="AM830" s="92">
        <f ca="1">+AM822+AM828</f>
        <v>-6815704.6773928311</v>
      </c>
    </row>
    <row r="831" spans="1:39" ht="13.5" hidden="1" outlineLevel="1" thickTop="1" x14ac:dyDescent="0.3"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</row>
    <row r="832" spans="1:39" ht="13.5" hidden="1" outlineLevel="1" thickBot="1" x14ac:dyDescent="0.35"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</row>
    <row r="833" spans="1:39" s="150" customFormat="1" ht="13.5" hidden="1" outlineLevel="1" thickBot="1" x14ac:dyDescent="0.3">
      <c r="A833" s="29"/>
      <c r="B833" s="164" t="s">
        <v>326</v>
      </c>
      <c r="C833" s="165"/>
      <c r="D833" s="165"/>
      <c r="E833" s="165"/>
      <c r="F833" s="165"/>
      <c r="G833" s="165"/>
      <c r="H833" s="165"/>
      <c r="I833" s="165"/>
      <c r="J833" s="165"/>
      <c r="K833" s="165">
        <f t="shared" ref="K833:AM833" ca="1" si="320">K808-K830</f>
        <v>0</v>
      </c>
      <c r="L833" s="165">
        <f t="shared" ca="1" si="320"/>
        <v>0</v>
      </c>
      <c r="M833" s="165">
        <f t="shared" ca="1" si="320"/>
        <v>0</v>
      </c>
      <c r="N833" s="165">
        <f t="shared" ca="1" si="320"/>
        <v>0</v>
      </c>
      <c r="O833" s="165">
        <f t="shared" ca="1" si="320"/>
        <v>0</v>
      </c>
      <c r="P833" s="165">
        <f t="shared" ca="1" si="320"/>
        <v>0</v>
      </c>
      <c r="Q833" s="165">
        <f t="shared" ca="1" si="320"/>
        <v>0</v>
      </c>
      <c r="R833" s="165">
        <f t="shared" ca="1" si="320"/>
        <v>0</v>
      </c>
      <c r="S833" s="165">
        <f t="shared" ca="1" si="320"/>
        <v>0</v>
      </c>
      <c r="T833" s="165">
        <f t="shared" ca="1" si="320"/>
        <v>0</v>
      </c>
      <c r="U833" s="165">
        <f t="shared" ca="1" si="320"/>
        <v>0</v>
      </c>
      <c r="V833" s="165">
        <f t="shared" ca="1" si="320"/>
        <v>0</v>
      </c>
      <c r="W833" s="165">
        <f t="shared" ca="1" si="320"/>
        <v>0</v>
      </c>
      <c r="X833" s="165">
        <f t="shared" ca="1" si="320"/>
        <v>0</v>
      </c>
      <c r="Y833" s="165">
        <f t="shared" ca="1" si="320"/>
        <v>0</v>
      </c>
      <c r="Z833" s="165">
        <f t="shared" ca="1" si="320"/>
        <v>0</v>
      </c>
      <c r="AA833" s="165">
        <f t="shared" ca="1" si="320"/>
        <v>0</v>
      </c>
      <c r="AB833" s="165">
        <f t="shared" ca="1" si="320"/>
        <v>0</v>
      </c>
      <c r="AC833" s="165">
        <f t="shared" ca="1" si="320"/>
        <v>0</v>
      </c>
      <c r="AD833" s="165">
        <f t="shared" ca="1" si="320"/>
        <v>0</v>
      </c>
      <c r="AE833" s="165">
        <f t="shared" ca="1" si="320"/>
        <v>0</v>
      </c>
      <c r="AF833" s="165">
        <f t="shared" ca="1" si="320"/>
        <v>0</v>
      </c>
      <c r="AG833" s="165">
        <f t="shared" ca="1" si="320"/>
        <v>0</v>
      </c>
      <c r="AH833" s="165">
        <f t="shared" ca="1" si="320"/>
        <v>0</v>
      </c>
      <c r="AI833" s="165">
        <f t="shared" ca="1" si="320"/>
        <v>0</v>
      </c>
      <c r="AJ833" s="165">
        <f t="shared" ca="1" si="320"/>
        <v>0</v>
      </c>
      <c r="AK833" s="165">
        <f t="shared" ca="1" si="320"/>
        <v>0</v>
      </c>
      <c r="AL833" s="165">
        <f t="shared" ca="1" si="320"/>
        <v>0</v>
      </c>
      <c r="AM833" s="166">
        <f t="shared" ca="1" si="320"/>
        <v>0</v>
      </c>
    </row>
  </sheetData>
  <mergeCells count="2">
    <mergeCell ref="C54:C56"/>
    <mergeCell ref="C74:C76"/>
  </mergeCells>
  <dataValidations count="1">
    <dataValidation type="list" allowBlank="1" showInputMessage="1" showErrorMessage="1" sqref="E27 E23:E24" xr:uid="{09886466-53C0-4DAA-8A4D-F696B05C5D2D}">
      <formula1>$J$98:$J$100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Consolidated</vt:lpstr>
      <vt:lpstr>Front-End @ LA</vt:lpstr>
      <vt:lpstr>Rep @ NYC</vt:lpstr>
      <vt:lpstr>Back-End @ MOR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Rozenblat</dc:creator>
  <cp:lastModifiedBy>Marc Deschenaux</cp:lastModifiedBy>
  <cp:lastPrinted>2018-08-30T14:33:37Z</cp:lastPrinted>
  <dcterms:created xsi:type="dcterms:W3CDTF">2018-08-21T09:55:42Z</dcterms:created>
  <dcterms:modified xsi:type="dcterms:W3CDTF">2023-11-10T02:40:21Z</dcterms:modified>
</cp:coreProperties>
</file>